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checkCompatibility="1"/>
  <bookViews>
    <workbookView xWindow="30" yWindow="720" windowWidth="18735" windowHeight="10050" tabRatio="638"/>
  </bookViews>
  <sheets>
    <sheet name="表紙" sheetId="2" r:id="rId1"/>
    <sheet name="内訳" sheetId="7" r:id="rId2"/>
    <sheet name="掛率一括" sheetId="5" state="hidden" r:id="rId3"/>
    <sheet name="元" sheetId="4" state="hidden" r:id="rId4"/>
  </sheets>
  <definedNames>
    <definedName name="_xlnm.Print_Area">#REF!</definedName>
    <definedName name="_xlnm.Print_Area" localSheetId="3">元!$A$1:$K$76</definedName>
    <definedName name="_xlnm.Print_Area" localSheetId="1">内訳!$C$2:$P$56</definedName>
    <definedName name="_xlnm._FilterDatabase" localSheetId="1" hidden="1">内訳!$A$1:$P$56</definedName>
    <definedName name="_Table2_Out" hidden="1">#REF!</definedName>
    <definedName name="Ｂ" hidden="1">#REF!</definedName>
    <definedName name="_Fill" hidden="1">#REF!</definedName>
    <definedName name="複合" hidden="1">#REF!</definedName>
    <definedName name="_Regression_Int" hidden="1">1</definedName>
    <definedName name="堀方" hidden="1">#REF!</definedName>
    <definedName name="_xlnm._FilterDatabase" localSheetId="3" hidden="1">#REF!</definedName>
    <definedName name="EVA" localSheetId="1">#N/A</definedName>
    <definedName name="_xlnm.Print_Titles" localSheetId="1">内訳!$1:$2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<sst xmlns="http://schemas.openxmlformats.org/spreadsheetml/2006/main" xmlns:r="http://schemas.openxmlformats.org/officeDocument/2006/relationships" count="234" uniqueCount="234">
  <si>
    <t xml:space="preserve">(7)*(6)/(3)  </t>
  </si>
  <si>
    <t>石</t>
  </si>
  <si>
    <t>金属製建具(ｼｬｯﾀｰ)</t>
  </si>
  <si>
    <t>数   量</t>
  </si>
  <si>
    <t>単   価</t>
  </si>
  <si>
    <t>小   計</t>
  </si>
  <si>
    <t>外構</t>
  </si>
  <si>
    <t>予備9</t>
  </si>
  <si>
    <t xml:space="preserve">  (15)=</t>
  </si>
  <si>
    <t>名          称</t>
  </si>
  <si>
    <t>Ｃ社累計</t>
    <rPh sb="1" eb="2">
      <t>シャ</t>
    </rPh>
    <rPh sb="2" eb="4">
      <t>ルイケイ</t>
    </rPh>
    <phoneticPr fontId="38"/>
  </si>
  <si>
    <t>業者合計</t>
    <rPh sb="0" eb="2">
      <t>ギョウシャ</t>
    </rPh>
    <rPh sb="2" eb="4">
      <t>ゴウケイ</t>
    </rPh>
    <phoneticPr fontId="38"/>
  </si>
  <si>
    <t>摘          要</t>
  </si>
  <si>
    <t>備      考</t>
  </si>
  <si>
    <t xml:space="preserve">  (13)=</t>
  </si>
  <si>
    <t>屋根及びとい</t>
  </si>
  <si>
    <t>単位</t>
  </si>
  <si>
    <t>金属製建具(ﾄｲﾚﾌﾞｰｽ)</t>
  </si>
  <si>
    <t>防水</t>
  </si>
  <si>
    <t>鉄筋</t>
  </si>
  <si>
    <t>既製ｺﾝｸﾘｰﾄ(PC)</t>
  </si>
  <si>
    <t>金属製建具(その他)</t>
  </si>
  <si>
    <t>数量</t>
    <rPh sb="0" eb="2">
      <t>スウリョウ</t>
    </rPh>
    <phoneticPr fontId="38"/>
  </si>
  <si>
    <t xml:space="preserve">  (20)=</t>
  </si>
  <si>
    <t>型枠</t>
  </si>
  <si>
    <t>鉄骨(耐火被覆)</t>
  </si>
  <si>
    <t>昇降機設備</t>
  </si>
  <si>
    <t>金属製建具(自動ﾄﾞｱ)</t>
  </si>
  <si>
    <t>実　　　施　　・　元</t>
    <rPh sb="0" eb="1">
      <t>ジツ</t>
    </rPh>
    <rPh sb="4" eb="5">
      <t>シ</t>
    </rPh>
    <rPh sb="9" eb="10">
      <t>モト</t>
    </rPh>
    <phoneticPr fontId="38"/>
  </si>
  <si>
    <t>%</t>
  </si>
  <si>
    <t>(16)</t>
  </si>
  <si>
    <t>（内消費税額）</t>
    <rPh sb="1" eb="2">
      <t>ウチ</t>
    </rPh>
    <rPh sb="2" eb="5">
      <t>ショウヒゼイ</t>
    </rPh>
    <rPh sb="5" eb="6">
      <t>ガク</t>
    </rPh>
    <phoneticPr fontId="38"/>
  </si>
  <si>
    <t>ﾕﾆｯﾄその他</t>
  </si>
  <si>
    <t>全工種数</t>
    <rPh sb="0" eb="1">
      <t>ゼン</t>
    </rPh>
    <rPh sb="1" eb="2">
      <t>コウ</t>
    </rPh>
    <rPh sb="2" eb="3">
      <t>シュ</t>
    </rPh>
    <rPh sb="3" eb="4">
      <t>スウ</t>
    </rPh>
    <phoneticPr fontId="38"/>
  </si>
  <si>
    <t>設計書</t>
    <rPh sb="0" eb="1">
      <t>セツ</t>
    </rPh>
    <rPh sb="1" eb="2">
      <t>ケイ</t>
    </rPh>
    <rPh sb="2" eb="3">
      <t>ショ</t>
    </rPh>
    <phoneticPr fontId="38"/>
  </si>
  <si>
    <t>内外装(耐火遮音間仕切)</t>
  </si>
  <si>
    <t>木工</t>
  </si>
  <si>
    <t>工事価格</t>
    <rPh sb="0" eb="2">
      <t>コウジ</t>
    </rPh>
    <phoneticPr fontId="38"/>
  </si>
  <si>
    <t xml:space="preserve">(10)+(11)  </t>
  </si>
  <si>
    <t>消費税相当額</t>
  </si>
  <si>
    <t>実　　　　　　　　　施</t>
    <rPh sb="0" eb="1">
      <t>ジツ</t>
    </rPh>
    <rPh sb="10" eb="11">
      <t>シ</t>
    </rPh>
    <phoneticPr fontId="38"/>
  </si>
  <si>
    <t>掛率設定</t>
    <rPh sb="0" eb="2">
      <t>カケリツ</t>
    </rPh>
    <rPh sb="2" eb="4">
      <t>セッテイ</t>
    </rPh>
    <phoneticPr fontId="38"/>
  </si>
  <si>
    <t>合計</t>
  </si>
  <si>
    <t>左官</t>
  </si>
  <si>
    <t>金属</t>
  </si>
  <si>
    <t>塗装</t>
  </si>
  <si>
    <t>PC躯体</t>
  </si>
  <si>
    <t>既製ｺﾝｸﾘｰﾄ(ALC)</t>
  </si>
  <si>
    <t>令和</t>
    <rPh sb="0" eb="2">
      <t>レイワ</t>
    </rPh>
    <phoneticPr fontId="38"/>
  </si>
  <si>
    <t>内外装(OA･ﾌﾘｱｸ)</t>
  </si>
  <si>
    <t>工種</t>
    <rPh sb="0" eb="1">
      <t>コウ</t>
    </rPh>
    <rPh sb="1" eb="2">
      <t>シュ</t>
    </rPh>
    <phoneticPr fontId="38"/>
  </si>
  <si>
    <t>金属製建具(ｽﾃﾝﾚｽ製)</t>
  </si>
  <si>
    <t>ﾕﾆｯﾄその他(UB)</t>
  </si>
  <si>
    <t>工事費</t>
    <rPh sb="0" eb="3">
      <t>コウジヒ</t>
    </rPh>
    <phoneticPr fontId="38"/>
  </si>
  <si>
    <t>Ｂ社累計</t>
    <rPh sb="1" eb="2">
      <t>シャ</t>
    </rPh>
    <rPh sb="2" eb="4">
      <t>ルイケイ</t>
    </rPh>
    <phoneticPr fontId="38"/>
  </si>
  <si>
    <t>木製建具</t>
  </si>
  <si>
    <t>金    額</t>
    <rPh sb="0" eb="1">
      <t>キン</t>
    </rPh>
    <rPh sb="5" eb="6">
      <t>ガク</t>
    </rPh>
    <phoneticPr fontId="38"/>
  </si>
  <si>
    <t>追加変換で最後の行が変換されない不具合を修正</t>
    <rPh sb="0" eb="2">
      <t>ツイカ</t>
    </rPh>
    <rPh sb="2" eb="4">
      <t>ヘンカン</t>
    </rPh>
    <rPh sb="5" eb="7">
      <t>サイゴ</t>
    </rPh>
    <rPh sb="8" eb="9">
      <t>ギョウ</t>
    </rPh>
    <rPh sb="10" eb="12">
      <t>ヘンカン</t>
    </rPh>
    <rPh sb="16" eb="19">
      <t>フグアイ</t>
    </rPh>
    <rPh sb="20" eb="22">
      <t>シュウセイ</t>
    </rPh>
    <phoneticPr fontId="38"/>
  </si>
  <si>
    <t>採用金額</t>
  </si>
  <si>
    <t>ﾕﾆｯﾄその他(特殊3)</t>
  </si>
  <si>
    <t>内外装(貼物)</t>
  </si>
  <si>
    <t>採用業者</t>
  </si>
  <si>
    <t>金属製建具(ｽﾗｲﾃﾞｨﾝｸﾞｳｫｰﾙ)</t>
  </si>
  <si>
    <t>ﾕﾆｯﾄその他(特殊2)</t>
  </si>
  <si>
    <t>日間（付与日数</t>
    <rPh sb="0" eb="1">
      <t>ニチ</t>
    </rPh>
    <rPh sb="1" eb="2">
      <t>カン</t>
    </rPh>
    <rPh sb="3" eb="5">
      <t>フヨ</t>
    </rPh>
    <rPh sb="5" eb="7">
      <t>ニッスウ</t>
    </rPh>
    <phoneticPr fontId="38"/>
  </si>
  <si>
    <t>共通仮設費</t>
    <rPh sb="0" eb="5">
      <t>キョウツウ</t>
    </rPh>
    <phoneticPr fontId="38"/>
  </si>
  <si>
    <t>共通費(試験費)</t>
  </si>
  <si>
    <t>外構(植栽)</t>
  </si>
  <si>
    <t>V6.32</t>
  </si>
  <si>
    <t>システムデータ作成費</t>
  </si>
  <si>
    <t>月</t>
    <rPh sb="0" eb="1">
      <t>ツキ</t>
    </rPh>
    <phoneticPr fontId="38"/>
  </si>
  <si>
    <t>内外装(ﾎﾞｰﾄﾞ類)</t>
  </si>
  <si>
    <t>金属製建具(軽量鋼製)</t>
  </si>
  <si>
    <t>内外装(塗床)</t>
  </si>
  <si>
    <t>ﾍﾟｰｼﾞ計</t>
    <rPh sb="5" eb="6">
      <t>ケイ</t>
    </rPh>
    <phoneticPr fontId="38"/>
  </si>
  <si>
    <t>ｺﾝｸﾘｰﾄ</t>
  </si>
  <si>
    <t>既製ｺﾝｸﾘｰﾄ(押出成型ｾﾒﾝﾄ)</t>
  </si>
  <si>
    <t>基本</t>
  </si>
  <si>
    <t>予備12</t>
  </si>
  <si>
    <t>見積</t>
    <rPh sb="0" eb="2">
      <t>ミツモリ</t>
    </rPh>
    <phoneticPr fontId="38"/>
  </si>
  <si>
    <t>仕       様</t>
  </si>
  <si>
    <t>鉄骨(施工)</t>
  </si>
  <si>
    <t>鉄骨(材料)</t>
  </si>
  <si>
    <t>ﾀｲﾙ</t>
  </si>
  <si>
    <t>採用金額合計</t>
    <rPh sb="0" eb="2">
      <t>サイヨウ</t>
    </rPh>
    <rPh sb="2" eb="4">
      <t>キンガク</t>
    </rPh>
    <rPh sb="4" eb="6">
      <t>ゴウケイ</t>
    </rPh>
    <phoneticPr fontId="38"/>
  </si>
  <si>
    <t>地業(現場打ちｺﾝｸﾘｰﾄ杭)</t>
  </si>
  <si>
    <t>予備1</t>
  </si>
  <si>
    <t>鉄骨(特殊)</t>
  </si>
  <si>
    <t>ｺﾏﾝﾄﾞﾊﾞｰの掛率を50%～100%まで5%刻みに変更</t>
    <rPh sb="9" eb="11">
      <t>カケリツ</t>
    </rPh>
    <rPh sb="24" eb="25">
      <t>キザ</t>
    </rPh>
    <rPh sb="27" eb="29">
      <t>ヘンコウ</t>
    </rPh>
    <phoneticPr fontId="38"/>
  </si>
  <si>
    <t>ページごとの掛率設定</t>
    <rPh sb="6" eb="8">
      <t>カケリツ</t>
    </rPh>
    <rPh sb="8" eb="10">
      <t>セッテイ</t>
    </rPh>
    <phoneticPr fontId="38"/>
  </si>
  <si>
    <t>消費税総括表</t>
    <rPh sb="0" eb="1">
      <t>ケ</t>
    </rPh>
    <rPh sb="1" eb="2">
      <t>ヒ</t>
    </rPh>
    <rPh sb="2" eb="3">
      <t>ゼイ</t>
    </rPh>
    <rPh sb="3" eb="4">
      <t>フサ</t>
    </rPh>
    <rPh sb="4" eb="5">
      <t>クク</t>
    </rPh>
    <rPh sb="5" eb="6">
      <t>ヒョウ</t>
    </rPh>
    <phoneticPr fontId="38"/>
  </si>
  <si>
    <t>共通費(揚重機)</t>
  </si>
  <si>
    <t>A社累計</t>
    <rPh sb="1" eb="2">
      <t>シャ</t>
    </rPh>
    <rPh sb="2" eb="4">
      <t>ルイケイ</t>
    </rPh>
    <phoneticPr fontId="38"/>
  </si>
  <si>
    <t>採用金額累計</t>
    <rPh sb="0" eb="2">
      <t>サイヨウ</t>
    </rPh>
    <rPh sb="2" eb="4">
      <t>キンガク</t>
    </rPh>
    <rPh sb="4" eb="6">
      <t>ルイケイ</t>
    </rPh>
    <phoneticPr fontId="38"/>
  </si>
  <si>
    <t>採用単価</t>
  </si>
  <si>
    <t>採用単価*掛率</t>
    <rPh sb="0" eb="2">
      <t>サイヨウ</t>
    </rPh>
    <rPh sb="2" eb="4">
      <t>タンカ</t>
    </rPh>
    <rPh sb="5" eb="6">
      <t>カ</t>
    </rPh>
    <rPh sb="6" eb="7">
      <t>リツ</t>
    </rPh>
    <phoneticPr fontId="38"/>
  </si>
  <si>
    <t>掛率番号</t>
    <rPh sb="0" eb="2">
      <t>カケリツ</t>
    </rPh>
    <rPh sb="2" eb="4">
      <t>バンゴウ</t>
    </rPh>
    <phoneticPr fontId="38"/>
  </si>
  <si>
    <t>工種番号</t>
    <rPh sb="0" eb="1">
      <t>コウ</t>
    </rPh>
    <rPh sb="1" eb="2">
      <t>シュ</t>
    </rPh>
    <rPh sb="2" eb="4">
      <t>バンゴウ</t>
    </rPh>
    <phoneticPr fontId="38"/>
  </si>
  <si>
    <t>記号</t>
  </si>
  <si>
    <t xml:space="preserve">  (10)=</t>
  </si>
  <si>
    <t>工種</t>
    <rPh sb="0" eb="2">
      <t>コウシュ</t>
    </rPh>
    <phoneticPr fontId="38"/>
  </si>
  <si>
    <t>名            称</t>
    <rPh sb="0" eb="1">
      <t>メイ</t>
    </rPh>
    <rPh sb="13" eb="14">
      <t>ショウ</t>
    </rPh>
    <phoneticPr fontId="38"/>
  </si>
  <si>
    <t>単位</t>
    <rPh sb="0" eb="2">
      <t>タンイ</t>
    </rPh>
    <phoneticPr fontId="38"/>
  </si>
  <si>
    <t>施　　　　工　　　　地</t>
    <rPh sb="0" eb="1">
      <t>シ</t>
    </rPh>
    <rPh sb="5" eb="6">
      <t>コウ</t>
    </rPh>
    <rPh sb="10" eb="11">
      <t>チ</t>
    </rPh>
    <phoneticPr fontId="38"/>
  </si>
  <si>
    <t>単    価</t>
  </si>
  <si>
    <t>掛率</t>
  </si>
  <si>
    <t>ページ</t>
  </si>
  <si>
    <t>工種頁</t>
    <rPh sb="0" eb="1">
      <t>コウ</t>
    </rPh>
    <rPh sb="1" eb="2">
      <t>シュ</t>
    </rPh>
    <rPh sb="2" eb="3">
      <t>ページ</t>
    </rPh>
    <phoneticPr fontId="38"/>
  </si>
  <si>
    <t>ｶﾞﾗｽ</t>
  </si>
  <si>
    <t>掛率工種</t>
    <rPh sb="0" eb="2">
      <t>カケリツ</t>
    </rPh>
    <rPh sb="2" eb="4">
      <t>コウシュ</t>
    </rPh>
    <phoneticPr fontId="38"/>
  </si>
  <si>
    <t>No</t>
  </si>
  <si>
    <t>土工(山留)</t>
  </si>
  <si>
    <t xml:space="preserve">  (24)=</t>
  </si>
  <si>
    <t>地業(既製ｺﾝｸﾘｰﾄ杭)</t>
  </si>
  <si>
    <t>地業(地盤改良)</t>
  </si>
  <si>
    <t>PC緊張</t>
  </si>
  <si>
    <t>免震装置</t>
  </si>
  <si>
    <t>既製ｺﾝｸﾘｰﾄ(その他)</t>
  </si>
  <si>
    <t>金属(特殊1)</t>
  </si>
  <si>
    <t>金属(特殊2)</t>
  </si>
  <si>
    <t>吹付</t>
  </si>
  <si>
    <t>予備7</t>
  </si>
  <si>
    <t>金属製建具(ｱﾙﾐ製)</t>
  </si>
  <si>
    <t>金属製建具(ｶｰﾃﾝｳｫｰﾙ)</t>
  </si>
  <si>
    <t>防煙垂壁</t>
  </si>
  <si>
    <t>金属製建具(鋼製)</t>
  </si>
  <si>
    <t>金属製建具(ﾊﾟｰﾃｨｼｮﾝ)</t>
  </si>
  <si>
    <t>内外装(ﾌﾛｰﾘﾝｸﾞ)</t>
  </si>
  <si>
    <t xml:space="preserve">  (22)=</t>
  </si>
  <si>
    <t>内外装(その他)</t>
  </si>
  <si>
    <t>ﾕﾆｯﾄその他(家具)</t>
  </si>
  <si>
    <t>ﾕﾆｯﾄその他(住設)</t>
  </si>
  <si>
    <t>ﾕﾆｯﾄその他(ｻｲﾝ)</t>
  </si>
  <si>
    <t>ﾕﾆｯﾄその他(特殊1)</t>
  </si>
  <si>
    <t>ﾕﾆｯﾄその他(特殊4)</t>
  </si>
  <si>
    <t>本工事価格</t>
    <rPh sb="0" eb="3">
      <t>ホンコウジ</t>
    </rPh>
    <rPh sb="3" eb="5">
      <t>カカク</t>
    </rPh>
    <phoneticPr fontId="38"/>
  </si>
  <si>
    <t>ﾕﾆｯﾄその他(特殊5)</t>
  </si>
  <si>
    <t>とりこわし</t>
  </si>
  <si>
    <t>機械式駐車設備</t>
  </si>
  <si>
    <t>予備2</t>
  </si>
  <si>
    <t>予備3</t>
  </si>
  <si>
    <t>予備4</t>
  </si>
  <si>
    <t>予備5</t>
  </si>
  <si>
    <t>予備6</t>
  </si>
  <si>
    <t>予備8</t>
  </si>
  <si>
    <t>予備10</t>
  </si>
  <si>
    <t>予備11</t>
  </si>
  <si>
    <t>掛率</t>
    <rPh sb="0" eb="1">
      <t>カ</t>
    </rPh>
    <rPh sb="1" eb="2">
      <t>リツ</t>
    </rPh>
    <phoneticPr fontId="38"/>
  </si>
  <si>
    <t>掛率</t>
    <rPh sb="0" eb="2">
      <t>カケリツ</t>
    </rPh>
    <phoneticPr fontId="38"/>
  </si>
  <si>
    <t>採用金額</t>
    <rPh sb="0" eb="2">
      <t>サイヨウ</t>
    </rPh>
    <rPh sb="2" eb="4">
      <t>キンガク</t>
    </rPh>
    <phoneticPr fontId="38"/>
  </si>
  <si>
    <t xml:space="preserve">(19)+(20)  </t>
  </si>
  <si>
    <t>変換時に備考欄も変換されるように変更</t>
    <rPh sb="0" eb="2">
      <t>ヘンカン</t>
    </rPh>
    <rPh sb="2" eb="3">
      <t>ジ</t>
    </rPh>
    <rPh sb="4" eb="7">
      <t>ビコウラン</t>
    </rPh>
    <rPh sb="8" eb="10">
      <t>ヘンカン</t>
    </rPh>
    <rPh sb="16" eb="18">
      <t>ヘンコウ</t>
    </rPh>
    <phoneticPr fontId="38"/>
  </si>
  <si>
    <t>（元）</t>
    <rPh sb="1" eb="2">
      <t>モト</t>
    </rPh>
    <phoneticPr fontId="38"/>
  </si>
  <si>
    <t>(3)=(1)+(2)</t>
  </si>
  <si>
    <t>工　　　事　　　番　　　号</t>
    <rPh sb="0" eb="1">
      <t>コウ</t>
    </rPh>
    <rPh sb="4" eb="5">
      <t>コト</t>
    </rPh>
    <rPh sb="8" eb="9">
      <t>バン</t>
    </rPh>
    <rPh sb="12" eb="13">
      <t>ゴウ</t>
    </rPh>
    <phoneticPr fontId="38"/>
  </si>
  <si>
    <t>設　　　計　　　額</t>
    <rPh sb="0" eb="1">
      <t>セツ</t>
    </rPh>
    <rPh sb="4" eb="5">
      <t>ケイ</t>
    </rPh>
    <rPh sb="8" eb="9">
      <t>ガク</t>
    </rPh>
    <phoneticPr fontId="38"/>
  </si>
  <si>
    <t>契　　　約　　　額</t>
    <rPh sb="0" eb="1">
      <t>チギリ</t>
    </rPh>
    <rPh sb="4" eb="5">
      <t>ヤク</t>
    </rPh>
    <rPh sb="8" eb="9">
      <t>ガク</t>
    </rPh>
    <phoneticPr fontId="38"/>
  </si>
  <si>
    <t>工事・履行日数</t>
    <rPh sb="0" eb="2">
      <t>コウジ</t>
    </rPh>
    <rPh sb="3" eb="5">
      <t>リコウ</t>
    </rPh>
    <rPh sb="5" eb="7">
      <t>ニッスウ</t>
    </rPh>
    <phoneticPr fontId="38"/>
  </si>
  <si>
    <t>実　　　施</t>
    <rPh sb="0" eb="1">
      <t>ジツ</t>
    </rPh>
    <rPh sb="4" eb="5">
      <t>シ</t>
    </rPh>
    <phoneticPr fontId="38"/>
  </si>
  <si>
    <t>設計概要</t>
    <rPh sb="0" eb="2">
      <t>セッケイ</t>
    </rPh>
    <rPh sb="2" eb="4">
      <t>ガイヨウ</t>
    </rPh>
    <phoneticPr fontId="38"/>
  </si>
  <si>
    <t>項　　　目</t>
    <rPh sb="0" eb="1">
      <t>コウ</t>
    </rPh>
    <rPh sb="4" eb="5">
      <t>メ</t>
    </rPh>
    <phoneticPr fontId="38"/>
  </si>
  <si>
    <t>消費税相当額</t>
    <rPh sb="0" eb="3">
      <t>ショウヒゼイ</t>
    </rPh>
    <rPh sb="3" eb="5">
      <t>ソウトウ</t>
    </rPh>
    <rPh sb="5" eb="6">
      <t>ガク</t>
    </rPh>
    <phoneticPr fontId="38"/>
  </si>
  <si>
    <t>消費税相当額計</t>
    <rPh sb="0" eb="3">
      <t>ショウヒゼイ</t>
    </rPh>
    <rPh sb="3" eb="5">
      <t>ソウトウ</t>
    </rPh>
    <rPh sb="5" eb="6">
      <t>ガク</t>
    </rPh>
    <rPh sb="6" eb="7">
      <t>ケイ</t>
    </rPh>
    <phoneticPr fontId="38"/>
  </si>
  <si>
    <t>本工事費</t>
    <rPh sb="0" eb="1">
      <t>ホン</t>
    </rPh>
    <rPh sb="1" eb="3">
      <t>コウジ</t>
    </rPh>
    <rPh sb="3" eb="4">
      <t>ヒ</t>
    </rPh>
    <phoneticPr fontId="38"/>
  </si>
  <si>
    <t>年度</t>
    <rPh sb="0" eb="2">
      <t>ネンド</t>
    </rPh>
    <phoneticPr fontId="38"/>
  </si>
  <si>
    <t>設　　　計</t>
    <rPh sb="0" eb="1">
      <t>セツ</t>
    </rPh>
    <rPh sb="4" eb="5">
      <t>ケイ</t>
    </rPh>
    <phoneticPr fontId="38"/>
  </si>
  <si>
    <t>工事費計</t>
    <rPh sb="0" eb="3">
      <t>コウジヒ</t>
    </rPh>
    <rPh sb="3" eb="4">
      <t>ケイ</t>
    </rPh>
    <phoneticPr fontId="38"/>
  </si>
  <si>
    <t>(1)</t>
  </si>
  <si>
    <t xml:space="preserve">  (18)=</t>
  </si>
  <si>
    <t>工事日数</t>
    <rPh sb="0" eb="2">
      <t>コウジ</t>
    </rPh>
    <rPh sb="2" eb="4">
      <t>ニッスウ</t>
    </rPh>
    <phoneticPr fontId="38"/>
  </si>
  <si>
    <t>又は　完成期限</t>
    <rPh sb="0" eb="1">
      <t>マタ</t>
    </rPh>
    <rPh sb="3" eb="5">
      <t>カンセイ</t>
    </rPh>
    <rPh sb="5" eb="7">
      <t>キゲン</t>
    </rPh>
    <phoneticPr fontId="38"/>
  </si>
  <si>
    <t>請　　　負</t>
    <rPh sb="0" eb="1">
      <t>ショウ</t>
    </rPh>
    <rPh sb="4" eb="5">
      <t>フ</t>
    </rPh>
    <phoneticPr fontId="38"/>
  </si>
  <si>
    <t>(4)</t>
  </si>
  <si>
    <t>(6)=(4)+(5)</t>
  </si>
  <si>
    <t>完成期限</t>
    <rPh sb="0" eb="2">
      <t>カンセイ</t>
    </rPh>
    <rPh sb="2" eb="4">
      <t>キゲン</t>
    </rPh>
    <phoneticPr fontId="38"/>
  </si>
  <si>
    <t>（</t>
  </si>
  <si>
    <t>変　　　更　　　　　（　1　回　目　）</t>
    <rPh sb="0" eb="1">
      <t>ヘン</t>
    </rPh>
    <rPh sb="4" eb="5">
      <t>サラ</t>
    </rPh>
    <rPh sb="14" eb="15">
      <t>カイ</t>
    </rPh>
    <rPh sb="16" eb="17">
      <t>メ</t>
    </rPh>
    <phoneticPr fontId="38"/>
  </si>
  <si>
    <t xml:space="preserve">(19)-(10)  </t>
  </si>
  <si>
    <t>(7)</t>
  </si>
  <si>
    <t>(9)=(7)+(8)</t>
  </si>
  <si>
    <t>年</t>
    <rPh sb="0" eb="1">
      <t>ネン</t>
    </rPh>
    <phoneticPr fontId="38"/>
  </si>
  <si>
    <t>日間</t>
    <rPh sb="0" eb="2">
      <t>ニチカン</t>
    </rPh>
    <phoneticPr fontId="38"/>
  </si>
  <si>
    <t>請　　　　　　　　負</t>
    <rPh sb="0" eb="1">
      <t>ショウ</t>
    </rPh>
    <rPh sb="9" eb="10">
      <t>フ</t>
    </rPh>
    <phoneticPr fontId="38"/>
  </si>
  <si>
    <t>合　　　計</t>
    <rPh sb="0" eb="1">
      <t>ゴウ</t>
    </rPh>
    <rPh sb="4" eb="5">
      <t>ケイ</t>
    </rPh>
    <phoneticPr fontId="38"/>
  </si>
  <si>
    <t xml:space="preserve">  (11)=</t>
  </si>
  <si>
    <t xml:space="preserve">  (12)=</t>
  </si>
  <si>
    <t>変　　　更</t>
    <rPh sb="0" eb="1">
      <t>ヘン</t>
    </rPh>
    <rPh sb="4" eb="5">
      <t>サラ</t>
    </rPh>
    <phoneticPr fontId="38"/>
  </si>
  <si>
    <t>円</t>
    <rPh sb="0" eb="1">
      <t>エン</t>
    </rPh>
    <phoneticPr fontId="38"/>
  </si>
  <si>
    <t>日</t>
    <rPh sb="0" eb="1">
      <t>ニチ</t>
    </rPh>
    <phoneticPr fontId="38"/>
  </si>
  <si>
    <t>）</t>
  </si>
  <si>
    <t>増　減　分</t>
    <rPh sb="0" eb="1">
      <t>ゾウ</t>
    </rPh>
    <rPh sb="2" eb="3">
      <t>ゲン</t>
    </rPh>
    <rPh sb="4" eb="5">
      <t>ブン</t>
    </rPh>
    <phoneticPr fontId="38"/>
  </si>
  <si>
    <t xml:space="preserve">(10)-(4)  </t>
  </si>
  <si>
    <t xml:space="preserve">  (14)=</t>
  </si>
  <si>
    <t>(13)*0.10</t>
  </si>
  <si>
    <t xml:space="preserve">(13)+(14)  </t>
  </si>
  <si>
    <t>変　　　　　　更</t>
    <rPh sb="0" eb="1">
      <t>ヘン</t>
    </rPh>
    <rPh sb="7" eb="8">
      <t>サラ</t>
    </rPh>
    <phoneticPr fontId="38"/>
  </si>
  <si>
    <t>調　査</t>
    <rPh sb="0" eb="1">
      <t>チョウ</t>
    </rPh>
    <rPh sb="2" eb="3">
      <t>サ</t>
    </rPh>
    <phoneticPr fontId="38"/>
  </si>
  <si>
    <t>変　　　更　　　　　（　2　回　目　）</t>
    <rPh sb="0" eb="1">
      <t>ヘン</t>
    </rPh>
    <rPh sb="4" eb="5">
      <t>サラ</t>
    </rPh>
    <rPh sb="14" eb="15">
      <t>カイ</t>
    </rPh>
    <rPh sb="16" eb="17">
      <t>メ</t>
    </rPh>
    <phoneticPr fontId="38"/>
  </si>
  <si>
    <t xml:space="preserve">  (17)=</t>
  </si>
  <si>
    <t xml:space="preserve">(16)+(17)  </t>
  </si>
  <si>
    <t xml:space="preserve">  (19)=</t>
  </si>
  <si>
    <t xml:space="preserve">(16)*(6)/(3)  </t>
  </si>
  <si>
    <t xml:space="preserve">  (21)=</t>
  </si>
  <si>
    <t>設　計</t>
    <rPh sb="0" eb="1">
      <t>セツ</t>
    </rPh>
    <rPh sb="2" eb="3">
      <t>ケイ</t>
    </rPh>
    <phoneticPr fontId="38"/>
  </si>
  <si>
    <t>日間）</t>
    <rPh sb="0" eb="2">
      <t>ニチカン</t>
    </rPh>
    <phoneticPr fontId="38"/>
  </si>
  <si>
    <t xml:space="preserve">  (23)=</t>
  </si>
  <si>
    <t xml:space="preserve">(22)+(23)  </t>
  </si>
  <si>
    <t>工事価格</t>
    <rPh sb="0" eb="2">
      <t>コウジ</t>
    </rPh>
    <rPh sb="2" eb="4">
      <t>カカク</t>
    </rPh>
    <phoneticPr fontId="38"/>
  </si>
  <si>
    <t>工事価格計</t>
    <rPh sb="0" eb="2">
      <t>コウジ</t>
    </rPh>
    <rPh sb="2" eb="4">
      <t>カカク</t>
    </rPh>
    <rPh sb="4" eb="5">
      <t>ケイ</t>
    </rPh>
    <phoneticPr fontId="38"/>
  </si>
  <si>
    <t>消費税相当額</t>
    <rPh sb="0" eb="2">
      <t>ショウヒ</t>
    </rPh>
    <rPh sb="2" eb="3">
      <t>ゼイ</t>
    </rPh>
    <rPh sb="3" eb="5">
      <t>ソウトウ</t>
    </rPh>
    <rPh sb="5" eb="6">
      <t>ガク</t>
    </rPh>
    <phoneticPr fontId="38"/>
  </si>
  <si>
    <t>(2)=(1)*0.10</t>
  </si>
  <si>
    <t>(10)*0.10</t>
  </si>
  <si>
    <t>式</t>
    <rPh sb="0" eb="1">
      <t>シキ</t>
    </rPh>
    <phoneticPr fontId="38"/>
  </si>
  <si>
    <t>機器運搬費</t>
  </si>
  <si>
    <t>一般管理費</t>
    <rPh sb="0" eb="5">
      <t>イッパン</t>
    </rPh>
    <phoneticPr fontId="38"/>
  </si>
  <si>
    <t>直接工事費 計</t>
    <rPh sb="2" eb="4">
      <t>コウジ</t>
    </rPh>
    <phoneticPr fontId="38"/>
  </si>
  <si>
    <t>＜直接工事費＞</t>
  </si>
  <si>
    <t>現場管理費</t>
    <rPh sb="0" eb="5">
      <t>ゲンバ</t>
    </rPh>
    <phoneticPr fontId="38"/>
  </si>
  <si>
    <t>＜共通費＞</t>
    <rPh sb="1" eb="4">
      <t>キョウ</t>
    </rPh>
    <phoneticPr fontId="38"/>
  </si>
  <si>
    <t>共通費 計</t>
    <rPh sb="0" eb="3">
      <t>キョウ</t>
    </rPh>
    <phoneticPr fontId="38"/>
  </si>
  <si>
    <t>令8現単管工第2号</t>
  </si>
  <si>
    <t>魚沼市　大沢　地内</t>
    <rPh sb="0" eb="1">
      <t>ウオ</t>
    </rPh>
    <rPh sb="1" eb="2">
      <t>ヌマ</t>
    </rPh>
    <rPh sb="2" eb="3">
      <t>シ</t>
    </rPh>
    <rPh sb="4" eb="6">
      <t>オオサワ</t>
    </rPh>
    <rPh sb="7" eb="8">
      <t>チ</t>
    </rPh>
    <rPh sb="8" eb="9">
      <t>ナイ</t>
    </rPh>
    <phoneticPr fontId="38"/>
  </si>
  <si>
    <t>湯之谷会館自動火災受信機更新工事</t>
    <rPh sb="0" eb="5">
      <t>ユノタニカ</t>
    </rPh>
    <rPh sb="5" eb="7">
      <t>ジドウ</t>
    </rPh>
    <rPh sb="7" eb="9">
      <t>カサイ</t>
    </rPh>
    <rPh sb="9" eb="12">
      <t>ジュシンキ</t>
    </rPh>
    <rPh sb="12" eb="14">
      <t>コウシン</t>
    </rPh>
    <rPh sb="14" eb="16">
      <t>コウジ</t>
    </rPh>
    <phoneticPr fontId="38"/>
  </si>
  <si>
    <t>材料費</t>
    <rPh sb="0" eb="3">
      <t>ザイリョウヒ</t>
    </rPh>
    <phoneticPr fontId="38"/>
  </si>
  <si>
    <t>　GR型受信機 255AD 壁掛型</t>
  </si>
  <si>
    <t>台</t>
  </si>
  <si>
    <t>　化粧パネル(木板)</t>
  </si>
  <si>
    <t>枚</t>
    <rPh sb="0" eb="1">
      <t>マイ</t>
    </rPh>
    <phoneticPr fontId="38"/>
  </si>
  <si>
    <t>調整試験費</t>
  </si>
  <si>
    <t>手続・立会試験費</t>
  </si>
  <si>
    <t>消耗品雑材料費</t>
  </si>
  <si>
    <t>自動火災受信機更新　１式</t>
    <rPh sb="2" eb="7">
      <t>カサイジ</t>
    </rPh>
    <rPh sb="7" eb="9">
      <t>コウシン</t>
    </rPh>
    <rPh sb="11" eb="12">
      <t>シキ</t>
    </rPh>
    <phoneticPr fontId="38"/>
  </si>
  <si>
    <t>工事費</t>
    <rPh sb="0" eb="2">
      <t>コウジ</t>
    </rPh>
    <rPh sb="2" eb="3">
      <t>ヒ</t>
    </rPh>
    <phoneticPr fontId="38"/>
  </si>
  <si>
    <t>　既設GR型受信機 撤去・処分費（一部有価物あり）含む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</si>
</sst>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9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#,##0.00;[Red]#,##0.00"/>
    <numFmt numFmtId="180" formatCode="d\.m\.yy\ h:mm"/>
    <numFmt numFmtId="181" formatCode="_-* #,##0.0_-;\-* #,##0.0_-;_-* &quot;-&quot;??_-;_-@_-"/>
    <numFmt numFmtId="182" formatCode="0.00000%"/>
    <numFmt numFmtId="183" formatCode="&quot;* &quot;0.00"/>
    <numFmt numFmtId="184" formatCode="#,###"/>
    <numFmt numFmtId="185" formatCode="###&quot;図&quot;"/>
    <numFmt numFmtId="186" formatCode="#,##0.00;&quot;▲&quot;?,??0.00"/>
    <numFmt numFmtId="187" formatCode="#,###;[Red]&quot;△&quot;#,###"/>
    <numFmt numFmtId="188" formatCode="#,##0;&quot;▲&quot;???,???,??0"/>
    <numFmt numFmtId="189" formatCode="#,##0.0;[Red]\-#,##0.0"/>
    <numFmt numFmtId="190" formatCode="#,##0.00%"/>
    <numFmt numFmtId="191" formatCode="#,##0_ "/>
    <numFmt numFmtId="192" formatCode=";;&quot;(工種名なし)&quot;;@"/>
    <numFmt numFmtId="193" formatCode=";;&quot;           〃&quot;;@"/>
    <numFmt numFmtId="194" formatCode="0.00_ ;[Red]\-0.00\ "/>
    <numFmt numFmtId="195" formatCode="0.0_ ;[Red]\-0.0\ "/>
    <numFmt numFmtId="196" formatCode="&quot;A：&quot;\ @"/>
    <numFmt numFmtId="197" formatCode="&quot;(&quot;\ \ #,##0\ &quot;)&quot;"/>
    <numFmt numFmtId="198" formatCode="&quot;B：&quot;\ @"/>
    <numFmt numFmtId="199" formatCode="&quot;C：&quot;\ @"/>
    <numFmt numFmtId="200" formatCode="0%;;0%"/>
  </numFmts>
  <fonts count="5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Arial"/>
      <family val="2"/>
    </font>
    <font>
      <sz val="10"/>
      <color indexed="8"/>
      <name val="Arial"/>
      <family val="2"/>
    </font>
    <font>
      <sz val="11"/>
      <color auto="1"/>
      <name val="ＭＳ 明朝"/>
      <family val="1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0"/>
      <color auto="1"/>
      <name val="ＭＳ Ｐ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2"/>
      <color auto="1"/>
      <name val="ＭＳ 明朝"/>
      <family val="1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color auto="1"/>
      <name val="ＭＳ 明朝"/>
      <family val="1"/>
    </font>
    <font>
      <sz val="9.5"/>
      <color auto="1"/>
      <name val="ｺﾞｼｯｸ"/>
      <family val="3"/>
    </font>
    <font>
      <sz val="9"/>
      <color auto="1"/>
      <name val="ＭＳ 明朝"/>
      <family val="1"/>
    </font>
    <font>
      <sz val="8"/>
      <color auto="1"/>
      <name val="ＭＳ 明朝"/>
      <family val="1"/>
    </font>
    <font>
      <i/>
      <sz val="9"/>
      <color auto="1"/>
      <name val="ＭＳ 明朝"/>
      <family val="1"/>
    </font>
    <font>
      <sz val="10"/>
      <color auto="1"/>
      <name val="ＭＳ ゴシック"/>
      <family val="3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sz val="10"/>
      <color auto="1"/>
      <name val="ＭＳ 明朝"/>
      <family val="1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sz val="12"/>
      <color auto="1"/>
      <name val="ＭＳ Ｐ明朝"/>
      <family val="1"/>
    </font>
    <font>
      <sz val="10"/>
      <color auto="1"/>
      <name val="Century"/>
      <family val="1"/>
    </font>
    <font>
      <sz val="14"/>
      <color auto="1"/>
      <name val="ＭＳ Ｐ明朝"/>
      <family val="1"/>
    </font>
    <font>
      <sz val="11"/>
      <color auto="1"/>
      <name val="Century"/>
      <family val="1"/>
    </font>
    <font>
      <sz val="14"/>
      <color auto="1"/>
      <name val="Century"/>
      <family val="1"/>
    </font>
    <font>
      <sz val="16"/>
      <color auto="1"/>
      <name val="ＭＳ Ｐ明朝"/>
      <family val="1"/>
    </font>
    <font>
      <sz val="10"/>
      <color indexed="8"/>
      <name val="ＭＳ 明朝"/>
      <family val="1"/>
    </font>
    <font>
      <b/>
      <sz val="11"/>
      <color indexed="10"/>
      <name val="ＭＳ Ｐゴシック"/>
      <family val="3"/>
    </font>
    <font>
      <sz val="11"/>
      <color indexed="22"/>
      <name val="ＭＳ Ｐゴシック"/>
      <family val="3"/>
    </font>
    <font>
      <b/>
      <sz val="10"/>
      <color indexed="9"/>
      <name val="ＭＳ Ｐゴシック"/>
      <family val="3"/>
    </font>
    <font>
      <sz val="10"/>
      <color indexed="8"/>
      <name val="ＭＳ Ｐ明朝"/>
      <family val="1"/>
    </font>
    <font>
      <sz val="11"/>
      <color indexed="9"/>
      <name val="ＭＳ Ｐ明朝"/>
      <family val="1"/>
    </font>
    <font>
      <sz val="10"/>
      <color indexed="10"/>
      <name val="ＭＳ Ｐ明朝"/>
      <family val="1"/>
    </font>
    <font>
      <sz val="10"/>
      <color indexed="14"/>
      <name val="ＭＳ Ｐ明朝"/>
      <family val="1"/>
    </font>
    <font>
      <b/>
      <sz val="10"/>
      <color auto="1"/>
      <name val="ＭＳ Ｐ明朝"/>
      <family val="1"/>
    </font>
    <font>
      <sz val="10"/>
      <color indexed="61"/>
      <name val="ＭＳ Ｐ明朝"/>
      <family val="1"/>
    </font>
    <font>
      <sz val="10"/>
      <color indexed="11"/>
      <name val="ＭＳ Ｐ明朝"/>
      <family val="1"/>
    </font>
    <font>
      <sz val="10"/>
      <color indexed="56"/>
      <name val="ＭＳ Ｐ明朝"/>
      <family val="1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gray0625"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12"/>
      </left>
      <right/>
      <top/>
      <bottom style="hair">
        <color indexed="12"/>
      </bottom>
      <diagonal/>
    </border>
    <border>
      <left style="thin">
        <color indexed="12"/>
      </left>
      <right/>
      <top/>
      <bottom style="hair">
        <color indexed="1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178" fontId="4" fillId="0" borderId="0" applyFill="0" applyBorder="0" applyAlignment="0"/>
    <xf numFmtId="179" fontId="5" fillId="0" borderId="0" applyFill="0" applyBorder="0" applyAlignment="0"/>
    <xf numFmtId="180" fontId="6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80" fontId="6" fillId="0" borderId="0" applyFill="0" applyBorder="0" applyAlignment="0"/>
    <xf numFmtId="0" fontId="3" fillId="0" borderId="0" applyFill="0" applyBorder="0" applyAlignment="0"/>
    <xf numFmtId="179" fontId="5" fillId="0" borderId="0" applyFill="0" applyBorder="0" applyAlignment="0"/>
    <xf numFmtId="18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4" fontId="4" fillId="0" borderId="0" applyFill="0" applyBorder="0" applyAlignment="0"/>
    <xf numFmtId="0" fontId="5" fillId="0" borderId="1" applyNumberFormat="0" applyFont="0" applyFill="0" applyBorder="0" applyProtection="0">
      <alignment horizontal="right"/>
    </xf>
    <xf numFmtId="180" fontId="6" fillId="0" borderId="0" applyFill="0" applyBorder="0" applyAlignment="0"/>
    <xf numFmtId="179" fontId="5" fillId="0" borderId="0" applyFill="0" applyBorder="0" applyAlignment="0"/>
    <xf numFmtId="180" fontId="6" fillId="0" borderId="0" applyFill="0" applyBorder="0" applyAlignment="0"/>
    <xf numFmtId="0" fontId="3" fillId="0" borderId="0" applyFill="0" applyBorder="0" applyAlignment="0"/>
    <xf numFmtId="179" fontId="5" fillId="0" borderId="0" applyFill="0" applyBorder="0" applyAlignment="0"/>
    <xf numFmtId="0" fontId="7" fillId="0" borderId="0">
      <alignment horizontal="left"/>
    </xf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180" fontId="6" fillId="0" borderId="0" applyFill="0" applyBorder="0" applyAlignment="0"/>
    <xf numFmtId="179" fontId="5" fillId="0" borderId="0" applyFill="0" applyBorder="0" applyAlignment="0"/>
    <xf numFmtId="180" fontId="6" fillId="0" borderId="0" applyFill="0" applyBorder="0" applyAlignment="0"/>
    <xf numFmtId="0" fontId="3" fillId="0" borderId="0" applyFill="0" applyBorder="0" applyAlignment="0"/>
    <xf numFmtId="179" fontId="5" fillId="0" borderId="0" applyFill="0" applyBorder="0" applyAlignment="0"/>
    <xf numFmtId="182" fontId="9" fillId="0" borderId="0"/>
    <xf numFmtId="0" fontId="3" fillId="0" borderId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0" fontId="6" fillId="0" borderId="0" applyFill="0" applyBorder="0" applyAlignment="0"/>
    <xf numFmtId="179" fontId="5" fillId="0" borderId="0" applyFill="0" applyBorder="0" applyAlignment="0"/>
    <xf numFmtId="180" fontId="6" fillId="0" borderId="0" applyFill="0" applyBorder="0" applyAlignment="0"/>
    <xf numFmtId="0" fontId="3" fillId="0" borderId="0" applyFill="0" applyBorder="0" applyAlignment="0"/>
    <xf numFmtId="179" fontId="5" fillId="0" borderId="0" applyFill="0" applyBorder="0" applyAlignment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49" fontId="4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13" fillId="0" borderId="0">
      <alignment horizontal="center"/>
    </xf>
    <xf numFmtId="0" fontId="14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1" borderId="4" applyNumberFormat="0" applyAlignment="0" applyProtection="0">
      <alignment vertical="center"/>
    </xf>
    <xf numFmtId="9" fontId="6" fillId="0" borderId="0" applyFont="0" applyFill="0" applyBorder="0" applyAlignment="0" applyProtection="0"/>
    <xf numFmtId="0" fontId="6" fillId="22" borderId="5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183" fontId="18" fillId="0" borderId="7" applyFont="0" applyFill="0" applyBorder="0" applyProtection="0">
      <alignment horizontal="left"/>
    </xf>
    <xf numFmtId="184" fontId="18" fillId="0" borderId="8" applyFont="0" applyFill="0" applyBorder="0" applyProtection="0"/>
    <xf numFmtId="0" fontId="19" fillId="7" borderId="9" applyNumberFormat="0" applyAlignment="0" applyProtection="0">
      <alignment vertical="center"/>
    </xf>
    <xf numFmtId="0" fontId="5" fillId="0" borderId="8" applyFill="0" applyBorder="0" applyProtection="0">
      <alignment vertical="center"/>
      <protection locked="0"/>
    </xf>
    <xf numFmtId="0" fontId="20" fillId="23" borderId="10" applyNumberFormat="0" applyAlignment="0" applyProtection="0">
      <alignment vertical="center"/>
    </xf>
    <xf numFmtId="3" fontId="18" fillId="0" borderId="0" applyFont="0" applyFill="0" applyBorder="0" applyAlignment="0" applyProtection="0"/>
    <xf numFmtId="185" fontId="5" fillId="0" borderId="11" applyFont="0" applyFill="0" applyBorder="0" applyProtection="0">
      <alignment horizontal="right"/>
    </xf>
    <xf numFmtId="0" fontId="21" fillId="3" borderId="0" applyNumberFormat="0" applyBorder="0" applyAlignment="0" applyProtection="0">
      <alignment vertical="center"/>
    </xf>
    <xf numFmtId="186" fontId="18" fillId="0" borderId="12" applyFont="0" applyFill="0" applyBorder="0" applyAlignment="0" applyProtection="0"/>
    <xf numFmtId="0" fontId="22" fillId="0" borderId="0"/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>
      <alignment vertical="center"/>
    </xf>
    <xf numFmtId="0" fontId="6" fillId="0" borderId="0"/>
    <xf numFmtId="0" fontId="24" fillId="0" borderId="0" applyNumberFormat="0" applyFill="0" applyBorder="0" applyAlignment="0" applyProtection="0"/>
    <xf numFmtId="0" fontId="25" fillId="24" borderId="13" applyNumberFormat="0" applyFill="0" applyBorder="0" applyAlignment="0" applyProtection="0">
      <alignment horizontal="distributed" vertical="center"/>
    </xf>
    <xf numFmtId="187" fontId="26" fillId="0" borderId="14" applyNumberFormat="0" applyFill="0" applyBorder="0" applyAlignment="0" applyProtection="0"/>
    <xf numFmtId="0" fontId="27" fillId="0" borderId="0" applyNumberFormat="0" applyFill="0" applyBorder="0" applyAlignment="0" applyProtection="0">
      <alignment horizontal="right"/>
    </xf>
    <xf numFmtId="0" fontId="6" fillId="0" borderId="0"/>
    <xf numFmtId="0" fontId="6" fillId="0" borderId="0"/>
    <xf numFmtId="187" fontId="24" fillId="0" borderId="14" applyNumberFormat="0" applyFill="0" applyBorder="0" applyAlignment="0" applyProtection="0"/>
    <xf numFmtId="8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0" fontId="29" fillId="4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9" applyNumberFormat="0" applyAlignment="0" applyProtection="0">
      <alignment vertical="center"/>
    </xf>
    <xf numFmtId="3" fontId="34" fillId="0" borderId="18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88" fontId="18" fillId="0" borderId="12" applyFont="0" applyFill="0" applyBorder="0" applyAlignment="0" applyProtection="0"/>
    <xf numFmtId="0" fontId="37" fillId="0" borderId="19" applyNumberFormat="0" applyFill="0" applyAlignment="0" applyProtection="0">
      <alignment vertical="center"/>
    </xf>
    <xf numFmtId="38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51"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left"/>
    </xf>
    <xf numFmtId="0" fontId="40" fillId="0" borderId="0" xfId="0" applyFont="1" applyBorder="1" applyAlignment="1">
      <alignment horizontal="left"/>
    </xf>
    <xf numFmtId="0" fontId="40" fillId="0" borderId="0" xfId="0" applyFont="1" applyBorder="1" applyAlignment="1"/>
    <xf numFmtId="0" fontId="39" fillId="0" borderId="0" xfId="0" applyFont="1" applyBorder="1" applyAlignment="1"/>
    <xf numFmtId="0" fontId="41" fillId="0" borderId="1" xfId="0" applyFont="1" applyBorder="1" applyAlignment="1">
      <alignment horizontal="right" vertical="center"/>
    </xf>
    <xf numFmtId="0" fontId="41" fillId="0" borderId="20" xfId="0" applyFont="1" applyBorder="1" applyAlignment="1">
      <alignment horizontal="right" vertical="center"/>
    </xf>
    <xf numFmtId="0" fontId="39" fillId="0" borderId="20" xfId="0" applyFont="1" applyBorder="1" applyAlignment="1">
      <alignment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/>
    </xf>
    <xf numFmtId="0" fontId="39" fillId="0" borderId="24" xfId="0" applyFont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39" fillId="0" borderId="21" xfId="0" applyFont="1" applyBorder="1"/>
    <xf numFmtId="0" fontId="39" fillId="0" borderId="20" xfId="0" applyFont="1" applyBorder="1"/>
    <xf numFmtId="0" fontId="39" fillId="0" borderId="8" xfId="0" applyFont="1" applyBorder="1"/>
    <xf numFmtId="0" fontId="39" fillId="0" borderId="0" xfId="0" applyFont="1" applyBorder="1" applyAlignment="1">
      <alignment horizontal="left" vertical="center"/>
    </xf>
    <xf numFmtId="0" fontId="40" fillId="0" borderId="26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29" xfId="0" applyFont="1" applyBorder="1" applyAlignment="1">
      <alignment horizontal="distributed" vertical="center"/>
    </xf>
    <xf numFmtId="0" fontId="40" fillId="0" borderId="26" xfId="0" applyFont="1" applyBorder="1" applyAlignment="1">
      <alignment horizontal="left"/>
    </xf>
    <xf numFmtId="0" fontId="40" fillId="0" borderId="28" xfId="0" applyFont="1" applyBorder="1" applyAlignment="1">
      <alignment vertical="center"/>
    </xf>
    <xf numFmtId="0" fontId="40" fillId="0" borderId="28" xfId="0" applyFont="1" applyBorder="1" applyAlignment="1">
      <alignment horizontal="left"/>
    </xf>
    <xf numFmtId="0" fontId="42" fillId="0" borderId="29" xfId="0" applyFont="1" applyBorder="1" applyAlignment="1">
      <alignment horizontal="distributed" vertical="center"/>
    </xf>
    <xf numFmtId="0" fontId="40" fillId="0" borderId="26" xfId="0" applyFont="1" applyBorder="1" applyAlignment="1"/>
    <xf numFmtId="0" fontId="40" fillId="0" borderId="28" xfId="0" applyFont="1" applyBorder="1" applyAlignment="1"/>
    <xf numFmtId="0" fontId="41" fillId="0" borderId="11" xfId="0" applyFont="1" applyBorder="1" applyAlignment="1">
      <alignment horizontal="right" vertical="center"/>
    </xf>
    <xf numFmtId="0" fontId="41" fillId="0" borderId="0" xfId="0" applyFont="1" applyBorder="1" applyAlignment="1">
      <alignment horizontal="right" vertical="center"/>
    </xf>
    <xf numFmtId="0" fontId="43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39" fillId="0" borderId="30" xfId="0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32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34" xfId="0" applyFont="1" applyBorder="1" applyAlignment="1">
      <alignment horizontal="center"/>
    </xf>
    <xf numFmtId="0" fontId="39" fillId="0" borderId="30" xfId="0" applyFont="1" applyBorder="1"/>
    <xf numFmtId="0" fontId="39" fillId="0" borderId="0" xfId="0" applyFont="1" applyBorder="1"/>
    <xf numFmtId="0" fontId="39" fillId="0" borderId="35" xfId="0" applyFont="1" applyBorder="1"/>
    <xf numFmtId="0" fontId="40" fillId="0" borderId="30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0" fontId="40" fillId="0" borderId="36" xfId="0" applyFont="1" applyBorder="1" applyAlignment="1">
      <alignment horizontal="distributed" vertical="center"/>
    </xf>
    <xf numFmtId="0" fontId="40" fillId="0" borderId="0" xfId="0" applyFont="1" applyBorder="1" applyAlignment="1">
      <alignment vertical="center"/>
    </xf>
    <xf numFmtId="0" fontId="43" fillId="0" borderId="11" xfId="0" applyFont="1" applyBorder="1" applyAlignment="1">
      <alignment horizontal="center" vertical="center"/>
    </xf>
    <xf numFmtId="0" fontId="39" fillId="0" borderId="37" xfId="0" applyFont="1" applyBorder="1"/>
    <xf numFmtId="0" fontId="39" fillId="0" borderId="38" xfId="0" applyFont="1" applyBorder="1"/>
    <xf numFmtId="0" fontId="39" fillId="0" borderId="38" xfId="0" applyFont="1" applyBorder="1" applyAlignment="1">
      <alignment horizontal="center" vertical="center"/>
    </xf>
    <xf numFmtId="0" fontId="39" fillId="0" borderId="39" xfId="0" applyFont="1" applyBorder="1"/>
    <xf numFmtId="0" fontId="34" fillId="0" borderId="30" xfId="0" applyFont="1" applyBorder="1" applyAlignment="1">
      <alignment horizontal="left" vertical="center"/>
    </xf>
    <xf numFmtId="0" fontId="34" fillId="0" borderId="27" xfId="0" applyFont="1" applyBorder="1" applyAlignment="1">
      <alignment horizontal="left"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24" fillId="0" borderId="35" xfId="0" applyFont="1" applyBorder="1" applyAlignment="1">
      <alignment vertical="center"/>
    </xf>
    <xf numFmtId="0" fontId="40" fillId="0" borderId="37" xfId="0" applyFont="1" applyBorder="1" applyAlignment="1">
      <alignment horizontal="center" vertical="center"/>
    </xf>
    <xf numFmtId="0" fontId="40" fillId="0" borderId="38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41" fillId="0" borderId="11" xfId="0" applyFont="1" applyBorder="1" applyAlignment="1">
      <alignment horizontal="left" vertical="center"/>
    </xf>
    <xf numFmtId="0" fontId="41" fillId="0" borderId="0" xfId="0" applyFont="1" applyBorder="1" applyAlignment="1">
      <alignment horizontal="left" vertical="center"/>
    </xf>
    <xf numFmtId="0" fontId="5" fillId="0" borderId="3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2" fillId="0" borderId="29" xfId="0" quotePrefix="1" applyFont="1" applyBorder="1" applyAlignment="1">
      <alignment horizontal="center" vertical="center"/>
    </xf>
    <xf numFmtId="38" fontId="44" fillId="0" borderId="29" xfId="0" applyNumberFormat="1" applyFont="1" applyBorder="1" applyAlignment="1">
      <alignment horizontal="right" vertical="center"/>
    </xf>
    <xf numFmtId="0" fontId="42" fillId="0" borderId="29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/>
    </xf>
    <xf numFmtId="0" fontId="39" fillId="0" borderId="42" xfId="0" applyFont="1" applyBorder="1" applyAlignment="1">
      <alignment horizontal="center"/>
    </xf>
    <xf numFmtId="0" fontId="39" fillId="0" borderId="43" xfId="0" applyFont="1" applyBorder="1" applyAlignment="1">
      <alignment horizontal="center"/>
    </xf>
    <xf numFmtId="0" fontId="39" fillId="0" borderId="37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0" fontId="39" fillId="0" borderId="11" xfId="0" applyFont="1" applyBorder="1" applyAlignment="1">
      <alignment vertical="center"/>
    </xf>
    <xf numFmtId="0" fontId="39" fillId="0" borderId="26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0" fontId="39" fillId="0" borderId="26" xfId="0" applyFont="1" applyBorder="1"/>
    <xf numFmtId="0" fontId="39" fillId="0" borderId="27" xfId="0" applyFont="1" applyBorder="1"/>
    <xf numFmtId="0" fontId="39" fillId="0" borderId="28" xfId="0" applyFont="1" applyBorder="1"/>
    <xf numFmtId="0" fontId="39" fillId="0" borderId="31" xfId="0" applyFont="1" applyBorder="1"/>
    <xf numFmtId="0" fontId="39" fillId="0" borderId="30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44" xfId="0" applyFont="1" applyBorder="1" applyAlignment="1">
      <alignment horizontal="left"/>
    </xf>
    <xf numFmtId="0" fontId="45" fillId="0" borderId="0" xfId="0" applyFont="1" applyBorder="1" applyAlignment="1">
      <alignment horizontal="right" vertical="center"/>
    </xf>
    <xf numFmtId="0" fontId="45" fillId="0" borderId="31" xfId="0" applyFont="1" applyBorder="1" applyAlignment="1">
      <alignment horizontal="right" vertical="center"/>
    </xf>
    <xf numFmtId="0" fontId="41" fillId="0" borderId="44" xfId="0" applyFont="1" applyBorder="1" applyAlignment="1">
      <alignment horizontal="distributed" vertical="center"/>
    </xf>
    <xf numFmtId="0" fontId="39" fillId="0" borderId="30" xfId="0" applyFont="1" applyBorder="1" applyAlignment="1">
      <alignment vertical="center"/>
    </xf>
    <xf numFmtId="0" fontId="40" fillId="0" borderId="45" xfId="0" applyFont="1" applyBorder="1" applyAlignment="1">
      <alignment horizontal="center" vertical="center"/>
    </xf>
    <xf numFmtId="38" fontId="45" fillId="0" borderId="0" xfId="0" applyNumberFormat="1" applyFont="1" applyBorder="1" applyAlignment="1">
      <alignment horizontal="right" vertical="center"/>
    </xf>
    <xf numFmtId="38" fontId="45" fillId="0" borderId="30" xfId="0" applyNumberFormat="1" applyFont="1" applyBorder="1" applyAlignment="1">
      <alignment horizontal="right" vertical="center"/>
    </xf>
    <xf numFmtId="0" fontId="45" fillId="0" borderId="30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40" fillId="0" borderId="46" xfId="0" applyFont="1" applyBorder="1" applyAlignment="1">
      <alignment horizontal="center" vertical="center"/>
    </xf>
    <xf numFmtId="0" fontId="45" fillId="0" borderId="3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2" fillId="0" borderId="47" xfId="0" applyFont="1" applyBorder="1" applyAlignment="1">
      <alignment horizontal="left" vertical="center"/>
    </xf>
    <xf numFmtId="0" fontId="42" fillId="0" borderId="48" xfId="0" quotePrefix="1" applyFont="1" applyBorder="1" applyAlignment="1">
      <alignment horizontal="right" vertical="center"/>
    </xf>
    <xf numFmtId="0" fontId="42" fillId="0" borderId="48" xfId="0" applyFont="1" applyBorder="1" applyAlignment="1">
      <alignment horizontal="right" vertical="center"/>
    </xf>
    <xf numFmtId="0" fontId="34" fillId="0" borderId="38" xfId="0" applyFont="1" applyBorder="1" applyAlignment="1">
      <alignment horizontal="left" vertical="center"/>
    </xf>
    <xf numFmtId="0" fontId="24" fillId="0" borderId="39" xfId="0" applyFont="1" applyBorder="1" applyAlignment="1">
      <alignment vertical="center"/>
    </xf>
    <xf numFmtId="0" fontId="46" fillId="0" borderId="0" xfId="0" applyFont="1" applyBorder="1" applyAlignment="1">
      <alignment horizontal="center" vertical="center"/>
    </xf>
    <xf numFmtId="0" fontId="39" fillId="0" borderId="27" xfId="0" applyFont="1" applyBorder="1" applyAlignment="1">
      <alignment vertical="center"/>
    </xf>
    <xf numFmtId="0" fontId="39" fillId="0" borderId="49" xfId="0" applyFont="1" applyBorder="1"/>
    <xf numFmtId="0" fontId="39" fillId="0" borderId="40" xfId="0" applyFont="1" applyBorder="1"/>
    <xf numFmtId="0" fontId="39" fillId="0" borderId="37" xfId="0" applyFont="1" applyBorder="1" applyAlignment="1">
      <alignment vertical="center"/>
    </xf>
    <xf numFmtId="0" fontId="39" fillId="0" borderId="38" xfId="0" applyFont="1" applyBorder="1" applyAlignment="1">
      <alignment vertical="center"/>
    </xf>
    <xf numFmtId="0" fontId="44" fillId="0" borderId="3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39" fillId="0" borderId="44" xfId="0" applyFont="1" applyBorder="1" applyAlignment="1">
      <alignment vertical="center"/>
    </xf>
    <xf numFmtId="0" fontId="44" fillId="0" borderId="0" xfId="0" applyFont="1" applyBorder="1" applyAlignment="1">
      <alignment horizontal="right" vertical="center"/>
    </xf>
    <xf numFmtId="0" fontId="44" fillId="0" borderId="31" xfId="0" applyFont="1" applyBorder="1" applyAlignment="1">
      <alignment horizontal="right" vertical="center"/>
    </xf>
    <xf numFmtId="0" fontId="39" fillId="0" borderId="31" xfId="0" applyFont="1" applyBorder="1" applyAlignment="1">
      <alignment vertical="center"/>
    </xf>
    <xf numFmtId="0" fontId="39" fillId="0" borderId="11" xfId="0" applyFont="1" applyBorder="1"/>
    <xf numFmtId="0" fontId="43" fillId="0" borderId="31" xfId="0" applyFont="1" applyBorder="1" applyAlignment="1">
      <alignment horizontal="right" vertical="center"/>
    </xf>
    <xf numFmtId="0" fontId="43" fillId="0" borderId="37" xfId="0" applyFont="1" applyBorder="1" applyAlignment="1">
      <alignment horizontal="center" vertical="center"/>
    </xf>
    <xf numFmtId="0" fontId="43" fillId="0" borderId="38" xfId="0" applyFont="1" applyBorder="1" applyAlignment="1">
      <alignment horizontal="center" vertical="center"/>
    </xf>
    <xf numFmtId="0" fontId="43" fillId="0" borderId="40" xfId="0" applyFont="1" applyBorder="1" applyAlignment="1">
      <alignment horizontal="center" vertical="center"/>
    </xf>
    <xf numFmtId="0" fontId="44" fillId="0" borderId="30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39" fillId="0" borderId="50" xfId="0" applyFont="1" applyBorder="1"/>
    <xf numFmtId="0" fontId="39" fillId="0" borderId="51" xfId="0" applyFont="1" applyBorder="1"/>
    <xf numFmtId="0" fontId="43" fillId="0" borderId="52" xfId="0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39" fillId="0" borderId="52" xfId="0" applyFont="1" applyBorder="1"/>
    <xf numFmtId="0" fontId="39" fillId="0" borderId="51" xfId="0" applyFont="1" applyBorder="1" applyAlignment="1">
      <alignment vertical="center"/>
    </xf>
    <xf numFmtId="0" fontId="39" fillId="0" borderId="53" xfId="0" applyFont="1" applyBorder="1" applyAlignment="1">
      <alignment vertical="center"/>
    </xf>
    <xf numFmtId="0" fontId="39" fillId="0" borderId="53" xfId="0" applyFont="1" applyBorder="1"/>
    <xf numFmtId="0" fontId="39" fillId="0" borderId="7" xfId="0" applyFont="1" applyBorder="1"/>
    <xf numFmtId="0" fontId="40" fillId="0" borderId="0" xfId="0" applyFont="1" applyBorder="1" applyAlignment="1">
      <alignment horizontal="left" vertical="center"/>
    </xf>
    <xf numFmtId="0" fontId="5" fillId="0" borderId="0" xfId="98" applyFont="1" applyFill="1"/>
    <xf numFmtId="0" fontId="5" fillId="0" borderId="0" xfId="98" applyFont="1" applyFill="1" applyAlignment="1">
      <alignment shrinkToFit="1"/>
    </xf>
    <xf numFmtId="189" fontId="5" fillId="0" borderId="0" xfId="93" applyNumberFormat="1" applyFont="1" applyFill="1"/>
    <xf numFmtId="0" fontId="5" fillId="0" borderId="0" xfId="98" applyFont="1" applyFill="1" applyAlignment="1">
      <alignment horizontal="center"/>
    </xf>
    <xf numFmtId="38" fontId="5" fillId="0" borderId="0" xfId="93" applyFont="1" applyFill="1"/>
    <xf numFmtId="0" fontId="34" fillId="0" borderId="0" xfId="98" applyFont="1" applyFill="1"/>
    <xf numFmtId="0" fontId="5" fillId="0" borderId="3" xfId="98" applyFont="1" applyFill="1" applyBorder="1"/>
    <xf numFmtId="0" fontId="5" fillId="0" borderId="8" xfId="98" applyFont="1" applyFill="1" applyBorder="1" applyAlignment="1">
      <alignment horizontal="centerContinuous"/>
    </xf>
    <xf numFmtId="0" fontId="34" fillId="0" borderId="1" xfId="98" applyFont="1" applyFill="1" applyBorder="1" applyAlignment="1">
      <alignment horizontal="center"/>
    </xf>
    <xf numFmtId="0" fontId="34" fillId="0" borderId="22" xfId="98" applyFont="1" applyFill="1" applyBorder="1" applyAlignment="1">
      <alignment horizontal="center"/>
    </xf>
    <xf numFmtId="0" fontId="34" fillId="0" borderId="21" xfId="98" applyFont="1" applyFill="1" applyBorder="1" applyAlignment="1">
      <alignment horizontal="center"/>
    </xf>
    <xf numFmtId="0" fontId="34" fillId="0" borderId="8" xfId="98" applyFont="1" applyFill="1" applyBorder="1" applyAlignment="1">
      <alignment horizontal="center"/>
    </xf>
    <xf numFmtId="0" fontId="5" fillId="0" borderId="35" xfId="98" applyFont="1" applyFill="1" applyBorder="1" applyAlignment="1">
      <alignment horizontal="centerContinuous"/>
    </xf>
    <xf numFmtId="0" fontId="34" fillId="0" borderId="54" xfId="98" applyFont="1" applyFill="1" applyBorder="1"/>
    <xf numFmtId="0" fontId="34" fillId="0" borderId="28" xfId="98" applyFont="1" applyFill="1" applyBorder="1"/>
    <xf numFmtId="0" fontId="34" fillId="0" borderId="26" xfId="98" applyFont="1" applyFill="1" applyBorder="1"/>
    <xf numFmtId="0" fontId="34" fillId="0" borderId="49" xfId="98" applyFont="1" applyFill="1" applyBorder="1"/>
    <xf numFmtId="0" fontId="5" fillId="0" borderId="3" xfId="98" applyFont="1" applyFill="1" applyBorder="1" applyAlignment="1">
      <alignment shrinkToFit="1"/>
    </xf>
    <xf numFmtId="0" fontId="34" fillId="0" borderId="11" xfId="98" applyFont="1" applyFill="1" applyBorder="1" applyAlignment="1">
      <alignment shrinkToFit="1"/>
    </xf>
    <xf numFmtId="0" fontId="34" fillId="0" borderId="31" xfId="98" applyFont="1" applyFill="1" applyBorder="1" applyAlignment="1"/>
    <xf numFmtId="0" fontId="34" fillId="0" borderId="30" xfId="98" applyFont="1" applyFill="1" applyBorder="1" applyAlignment="1">
      <alignment shrinkToFit="1"/>
    </xf>
    <xf numFmtId="0" fontId="34" fillId="0" borderId="31" xfId="98" applyFont="1" applyFill="1" applyBorder="1" applyAlignment="1">
      <alignment shrinkToFit="1"/>
    </xf>
    <xf numFmtId="0" fontId="25" fillId="0" borderId="31" xfId="98" applyFont="1" applyFill="1" applyBorder="1" applyAlignment="1"/>
    <xf numFmtId="0" fontId="34" fillId="0" borderId="31" xfId="98" applyFont="1" applyFill="1" applyBorder="1" applyAlignment="1">
      <alignment horizontal="center" shrinkToFit="1"/>
    </xf>
    <xf numFmtId="0" fontId="34" fillId="0" borderId="30" xfId="98" applyFont="1" applyFill="1" applyBorder="1" applyAlignment="1">
      <alignment horizontal="left" shrinkToFit="1"/>
    </xf>
    <xf numFmtId="0" fontId="34" fillId="0" borderId="31" xfId="98" applyFont="1" applyFill="1" applyBorder="1" applyAlignment="1">
      <alignment horizontal="left" shrinkToFit="1"/>
    </xf>
    <xf numFmtId="0" fontId="34" fillId="0" borderId="35" xfId="98" applyFont="1" applyFill="1" applyBorder="1" applyAlignment="1">
      <alignment shrinkToFit="1"/>
    </xf>
    <xf numFmtId="0" fontId="5" fillId="0" borderId="49" xfId="98" applyFont="1" applyFill="1" applyBorder="1" applyAlignment="1">
      <alignment horizontal="centerContinuous"/>
    </xf>
    <xf numFmtId="0" fontId="5" fillId="0" borderId="35" xfId="98" applyFont="1" applyFill="1" applyBorder="1" applyAlignment="1">
      <alignment horizontal="centerContinuous" wrapText="1"/>
    </xf>
    <xf numFmtId="9" fontId="34" fillId="0" borderId="31" xfId="98" applyNumberFormat="1" applyFont="1" applyFill="1" applyBorder="1" applyAlignment="1">
      <alignment horizontal="left" shrinkToFit="1"/>
    </xf>
    <xf numFmtId="189" fontId="5" fillId="0" borderId="3" xfId="93" applyNumberFormat="1" applyFont="1" applyFill="1" applyBorder="1"/>
    <xf numFmtId="189" fontId="5" fillId="0" borderId="49" xfId="93" applyNumberFormat="1" applyFont="1" applyFill="1" applyBorder="1" applyAlignment="1">
      <alignment horizontal="centerContinuous"/>
    </xf>
    <xf numFmtId="189" fontId="34" fillId="0" borderId="54" xfId="93" applyNumberFormat="1" applyFont="1" applyFill="1" applyBorder="1"/>
    <xf numFmtId="189" fontId="34" fillId="0" borderId="28" xfId="93" applyNumberFormat="1" applyFont="1" applyFill="1" applyBorder="1"/>
    <xf numFmtId="189" fontId="34" fillId="0" borderId="26" xfId="93" applyNumberFormat="1" applyFont="1" applyFill="1" applyBorder="1"/>
    <xf numFmtId="189" fontId="34" fillId="0" borderId="49" xfId="93" applyNumberFormat="1" applyFont="1" applyFill="1" applyBorder="1"/>
    <xf numFmtId="0" fontId="34" fillId="0" borderId="11" xfId="98" applyFont="1" applyFill="1" applyBorder="1"/>
    <xf numFmtId="0" fontId="34" fillId="0" borderId="31" xfId="98" applyFont="1" applyFill="1" applyBorder="1"/>
    <xf numFmtId="0" fontId="34" fillId="0" borderId="30" xfId="98" applyFont="1" applyFill="1" applyBorder="1"/>
    <xf numFmtId="0" fontId="34" fillId="0" borderId="35" xfId="98" applyFont="1" applyFill="1" applyBorder="1"/>
    <xf numFmtId="0" fontId="5" fillId="0" borderId="3" xfId="98" applyFont="1" applyFill="1" applyBorder="1" applyAlignment="1">
      <alignment horizontal="center"/>
    </xf>
    <xf numFmtId="0" fontId="5" fillId="0" borderId="49" xfId="98" applyFont="1" applyFill="1" applyBorder="1" applyAlignment="1">
      <alignment horizontal="center"/>
    </xf>
    <xf numFmtId="0" fontId="34" fillId="0" borderId="54" xfId="98" applyFont="1" applyFill="1" applyBorder="1" applyAlignment="1">
      <alignment horizontal="center"/>
    </xf>
    <xf numFmtId="0" fontId="34" fillId="0" borderId="28" xfId="98" applyFont="1" applyFill="1" applyBorder="1" applyAlignment="1">
      <alignment horizontal="center"/>
    </xf>
    <xf numFmtId="0" fontId="34" fillId="0" borderId="26" xfId="98" applyFont="1" applyFill="1" applyBorder="1" applyAlignment="1">
      <alignment horizontal="center"/>
    </xf>
    <xf numFmtId="0" fontId="34" fillId="0" borderId="49" xfId="98" applyFont="1" applyFill="1" applyBorder="1" applyAlignment="1">
      <alignment horizontal="center"/>
    </xf>
    <xf numFmtId="38" fontId="5" fillId="0" borderId="3" xfId="93" applyFont="1" applyFill="1" applyBorder="1"/>
    <xf numFmtId="38" fontId="5" fillId="0" borderId="49" xfId="93" applyFont="1" applyFill="1" applyBorder="1" applyAlignment="1">
      <alignment horizontal="centerContinuous"/>
    </xf>
    <xf numFmtId="38" fontId="34" fillId="0" borderId="54" xfId="93" applyFont="1" applyFill="1" applyBorder="1"/>
    <xf numFmtId="38" fontId="34" fillId="0" borderId="28" xfId="93" applyFont="1" applyFill="1" applyBorder="1"/>
    <xf numFmtId="38" fontId="34" fillId="0" borderId="26" xfId="93" applyFont="1" applyFill="1" applyBorder="1"/>
    <xf numFmtId="38" fontId="34" fillId="0" borderId="49" xfId="93" applyFont="1" applyFill="1" applyBorder="1"/>
    <xf numFmtId="0" fontId="34" fillId="0" borderId="3" xfId="98" applyFont="1" applyFill="1" applyBorder="1"/>
    <xf numFmtId="0" fontId="34" fillId="0" borderId="7" xfId="98" applyFont="1" applyFill="1" applyBorder="1" applyAlignment="1">
      <alignment horizontal="centerContinuous"/>
    </xf>
    <xf numFmtId="38" fontId="47" fillId="0" borderId="50" xfId="93" applyFont="1" applyFill="1" applyBorder="1" applyAlignment="1">
      <alignment vertical="top"/>
    </xf>
    <xf numFmtId="38" fontId="47" fillId="0" borderId="53" xfId="93" applyFont="1" applyFill="1" applyBorder="1" applyAlignment="1">
      <alignment vertical="top"/>
    </xf>
    <xf numFmtId="38" fontId="47" fillId="0" borderId="52" xfId="93" applyFont="1" applyFill="1" applyBorder="1" applyAlignment="1">
      <alignment vertical="top" shrinkToFit="1"/>
    </xf>
    <xf numFmtId="190" fontId="47" fillId="0" borderId="53" xfId="93" applyNumberFormat="1" applyFont="1" applyFill="1" applyBorder="1" applyAlignment="1">
      <alignment horizontal="left" vertical="top" shrinkToFit="1"/>
    </xf>
    <xf numFmtId="38" fontId="47" fillId="0" borderId="52" xfId="93" applyFont="1" applyFill="1" applyBorder="1" applyAlignment="1">
      <alignment vertical="top"/>
    </xf>
    <xf numFmtId="38" fontId="47" fillId="0" borderId="7" xfId="93" applyFont="1" applyFill="1" applyBorder="1" applyAlignment="1">
      <alignment vertical="top"/>
    </xf>
    <xf numFmtId="10" fontId="34" fillId="0" borderId="0" xfId="98" applyNumberFormat="1" applyFont="1" applyFill="1"/>
    <xf numFmtId="38" fontId="34" fillId="0" borderId="0" xfId="122" applyFont="1" applyFill="1"/>
    <xf numFmtId="0" fontId="0" fillId="25" borderId="0" xfId="0" applyFill="1" applyProtection="1">
      <protection hidden="1"/>
    </xf>
    <xf numFmtId="191" fontId="0" fillId="25" borderId="0" xfId="0" applyNumberFormat="1" applyFont="1" applyFill="1" applyProtection="1">
      <protection hidden="1"/>
    </xf>
    <xf numFmtId="0" fontId="48" fillId="25" borderId="0" xfId="0" applyFont="1" applyFill="1" applyProtection="1">
      <protection hidden="1"/>
    </xf>
    <xf numFmtId="0" fontId="9" fillId="25" borderId="0" xfId="0" applyFont="1" applyFill="1" applyAlignment="1" applyProtection="1">
      <alignment horizontal="center"/>
      <protection hidden="1"/>
    </xf>
    <xf numFmtId="0" fontId="9" fillId="0" borderId="55" xfId="0" applyFont="1" applyFill="1" applyBorder="1" applyAlignment="1">
      <alignment vertical="center"/>
    </xf>
    <xf numFmtId="0" fontId="9" fillId="0" borderId="56" xfId="0" applyFont="1" applyFill="1" applyBorder="1" applyAlignment="1">
      <alignment vertical="center"/>
    </xf>
    <xf numFmtId="0" fontId="9" fillId="0" borderId="57" xfId="0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9" fontId="9" fillId="0" borderId="59" xfId="0" applyNumberFormat="1" applyFont="1" applyFill="1" applyBorder="1" applyAlignment="1" applyProtection="1">
      <alignment vertical="center"/>
      <protection locked="0"/>
    </xf>
    <xf numFmtId="9" fontId="9" fillId="0" borderId="60" xfId="0" applyNumberFormat="1" applyFont="1" applyFill="1" applyBorder="1" applyAlignment="1" applyProtection="1">
      <alignment vertical="center"/>
      <protection locked="0"/>
    </xf>
    <xf numFmtId="9" fontId="9" fillId="0" borderId="61" xfId="0" applyNumberFormat="1" applyFont="1" applyFill="1" applyBorder="1" applyAlignment="1" applyProtection="1">
      <alignment vertical="center"/>
      <protection locked="0"/>
    </xf>
    <xf numFmtId="0" fontId="9" fillId="26" borderId="62" xfId="0" applyFont="1" applyFill="1" applyBorder="1" applyAlignment="1" applyProtection="1">
      <alignment horizontal="center"/>
      <protection hidden="1"/>
    </xf>
    <xf numFmtId="0" fontId="9" fillId="26" borderId="63" xfId="0" applyFont="1" applyFill="1" applyBorder="1" applyAlignment="1" applyProtection="1">
      <alignment horizontal="center"/>
      <protection hidden="1"/>
    </xf>
    <xf numFmtId="0" fontId="9" fillId="26" borderId="64" xfId="0" applyFont="1" applyFill="1" applyBorder="1" applyAlignment="1" applyProtection="1">
      <alignment horizontal="center"/>
      <protection hidden="1"/>
    </xf>
    <xf numFmtId="192" fontId="9" fillId="26" borderId="65" xfId="0" applyNumberFormat="1" applyFont="1" applyFill="1" applyBorder="1" applyAlignment="1" applyProtection="1">
      <alignment horizontal="left" shrinkToFit="1"/>
      <protection hidden="1"/>
    </xf>
    <xf numFmtId="193" fontId="9" fillId="26" borderId="29" xfId="0" applyNumberFormat="1" applyFont="1" applyFill="1" applyBorder="1" applyAlignment="1" applyProtection="1">
      <alignment horizontal="left" shrinkToFit="1"/>
      <protection hidden="1"/>
    </xf>
    <xf numFmtId="193" fontId="9" fillId="26" borderId="66" xfId="0" applyNumberFormat="1" applyFont="1" applyFill="1" applyBorder="1" applyAlignment="1" applyProtection="1">
      <alignment horizontal="left" shrinkToFit="1"/>
      <protection hidden="1"/>
    </xf>
    <xf numFmtId="0" fontId="9" fillId="0" borderId="65" xfId="0" applyFont="1" applyFill="1" applyBorder="1" applyAlignment="1" applyProtection="1">
      <alignment shrinkToFit="1"/>
      <protection locked="0"/>
    </xf>
    <xf numFmtId="0" fontId="9" fillId="0" borderId="29" xfId="0" applyFont="1" applyFill="1" applyBorder="1" applyAlignment="1" applyProtection="1">
      <alignment shrinkToFit="1"/>
      <protection locked="0"/>
    </xf>
    <xf numFmtId="0" fontId="9" fillId="0" borderId="66" xfId="0" applyFont="1" applyFill="1" applyBorder="1" applyAlignment="1" applyProtection="1">
      <alignment shrinkToFit="1"/>
      <protection locked="0"/>
    </xf>
    <xf numFmtId="0" fontId="49" fillId="25" borderId="0" xfId="0" applyFont="1" applyFill="1" applyProtection="1">
      <protection hidden="1"/>
    </xf>
    <xf numFmtId="9" fontId="9" fillId="27" borderId="65" xfId="0" applyNumberFormat="1" applyFont="1" applyFill="1" applyBorder="1" applyProtection="1">
      <protection hidden="1"/>
    </xf>
    <xf numFmtId="9" fontId="9" fillId="27" borderId="29" xfId="0" applyNumberFormat="1" applyFont="1" applyFill="1" applyBorder="1" applyProtection="1">
      <protection hidden="1"/>
    </xf>
    <xf numFmtId="9" fontId="9" fillId="27" borderId="66" xfId="0" applyNumberFormat="1" applyFont="1" applyFill="1" applyBorder="1" applyProtection="1">
      <protection hidden="1"/>
    </xf>
    <xf numFmtId="191" fontId="9" fillId="25" borderId="0" xfId="0" applyNumberFormat="1" applyFont="1" applyFill="1" applyProtection="1">
      <protection hidden="1"/>
    </xf>
    <xf numFmtId="191" fontId="9" fillId="25" borderId="0" xfId="0" applyNumberFormat="1" applyFont="1" applyFill="1" applyAlignment="1" applyProtection="1">
      <alignment horizontal="center"/>
      <protection hidden="1"/>
    </xf>
    <xf numFmtId="191" fontId="9" fillId="28" borderId="59" xfId="0" applyNumberFormat="1" applyFont="1" applyFill="1" applyBorder="1" applyProtection="1">
      <protection hidden="1"/>
    </xf>
    <xf numFmtId="191" fontId="9" fillId="28" borderId="60" xfId="0" applyNumberFormat="1" applyFont="1" applyFill="1" applyBorder="1" applyProtection="1">
      <protection hidden="1"/>
    </xf>
    <xf numFmtId="191" fontId="9" fillId="28" borderId="61" xfId="0" applyNumberFormat="1" applyFont="1" applyFill="1" applyBorder="1" applyProtection="1">
      <protection hidden="1"/>
    </xf>
    <xf numFmtId="191" fontId="50" fillId="29" borderId="67" xfId="0" applyNumberFormat="1" applyFont="1" applyFill="1" applyBorder="1" applyProtection="1">
      <protection hidden="1"/>
    </xf>
    <xf numFmtId="0" fontId="9" fillId="25" borderId="0" xfId="0" applyNumberFormat="1" applyFont="1" applyFill="1" applyProtection="1">
      <protection hidden="1"/>
    </xf>
    <xf numFmtId="0" fontId="40" fillId="0" borderId="0" xfId="0" applyFont="1" applyAlignment="1"/>
    <xf numFmtId="0" fontId="40" fillId="0" borderId="0" xfId="0" applyFont="1" applyAlignment="1">
      <alignment horizontal="left"/>
    </xf>
    <xf numFmtId="194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191" fontId="40" fillId="0" borderId="0" xfId="0" applyNumberFormat="1" applyFont="1" applyAlignment="1"/>
    <xf numFmtId="0" fontId="40" fillId="0" borderId="0" xfId="0" applyFont="1" applyBorder="1" applyAlignment="1">
      <alignment horizontal="center"/>
    </xf>
    <xf numFmtId="0" fontId="40" fillId="0" borderId="12" xfId="0" applyFont="1" applyBorder="1" applyAlignment="1">
      <alignment shrinkToFit="1"/>
    </xf>
    <xf numFmtId="0" fontId="40" fillId="0" borderId="68" xfId="0" applyFont="1" applyBorder="1" applyAlignment="1">
      <alignment horizontal="center" shrinkToFit="1"/>
    </xf>
    <xf numFmtId="0" fontId="40" fillId="0" borderId="69" xfId="0" applyFont="1" applyBorder="1" applyAlignment="1">
      <alignment horizontal="center" shrinkToFit="1"/>
    </xf>
    <xf numFmtId="0" fontId="40" fillId="0" borderId="68" xfId="0" applyFont="1" applyBorder="1" applyAlignment="1">
      <alignment shrinkToFit="1"/>
    </xf>
    <xf numFmtId="0" fontId="40" fillId="0" borderId="69" xfId="0" applyFont="1" applyBorder="1" applyAlignment="1">
      <alignment shrinkToFit="1"/>
    </xf>
    <xf numFmtId="0" fontId="40" fillId="0" borderId="0" xfId="0" applyFont="1" applyBorder="1" applyAlignment="1">
      <alignment shrinkToFit="1"/>
    </xf>
    <xf numFmtId="0" fontId="40" fillId="0" borderId="0" xfId="0" applyFont="1" applyAlignment="1">
      <alignment shrinkToFit="1"/>
    </xf>
    <xf numFmtId="0" fontId="51" fillId="0" borderId="0" xfId="0" applyFont="1" applyFill="1" applyBorder="1" applyAlignment="1">
      <alignment horizontal="center"/>
    </xf>
    <xf numFmtId="0" fontId="52" fillId="0" borderId="0" xfId="0" applyFont="1" applyBorder="1" applyAlignment="1"/>
    <xf numFmtId="0" fontId="51" fillId="0" borderId="11" xfId="0" applyFont="1" applyFill="1" applyBorder="1" applyAlignment="1">
      <alignment horizontal="center" shrinkToFit="1"/>
    </xf>
    <xf numFmtId="0" fontId="40" fillId="0" borderId="0" xfId="0" applyFont="1" applyBorder="1" applyAlignment="1">
      <alignment horizontal="center" shrinkToFit="1"/>
    </xf>
    <xf numFmtId="0" fontId="40" fillId="0" borderId="35" xfId="0" applyFont="1" applyBorder="1" applyAlignment="1">
      <alignment horizontal="center" shrinkToFit="1"/>
    </xf>
    <xf numFmtId="0" fontId="40" fillId="0" borderId="0" xfId="0" applyFont="1" applyBorder="1" applyAlignment="1">
      <alignment horizontal="left" shrinkToFit="1"/>
    </xf>
    <xf numFmtId="0" fontId="40" fillId="0" borderId="35" xfId="0" applyFont="1" applyBorder="1" applyAlignment="1">
      <alignment horizontal="left" shrinkToFit="1"/>
    </xf>
    <xf numFmtId="0" fontId="51" fillId="0" borderId="0" xfId="0" applyFont="1" applyFill="1" applyBorder="1" applyAlignment="1">
      <alignment horizontal="left"/>
    </xf>
    <xf numFmtId="0" fontId="51" fillId="0" borderId="1" xfId="0" applyFont="1" applyFill="1" applyBorder="1" applyAlignment="1">
      <alignment horizontal="left" shrinkToFit="1"/>
    </xf>
    <xf numFmtId="0" fontId="40" fillId="0" borderId="20" xfId="0" applyFont="1" applyBorder="1" applyAlignment="1">
      <alignment horizontal="center" shrinkToFit="1"/>
    </xf>
    <xf numFmtId="0" fontId="40" fillId="0" borderId="8" xfId="0" applyFont="1" applyBorder="1" applyAlignment="1">
      <alignment horizontal="center" shrinkToFit="1"/>
    </xf>
    <xf numFmtId="0" fontId="40" fillId="0" borderId="20" xfId="0" applyFont="1" applyFill="1" applyBorder="1" applyAlignment="1">
      <alignment horizontal="left" shrinkToFit="1"/>
    </xf>
    <xf numFmtId="0" fontId="40" fillId="0" borderId="8" xfId="0" applyFont="1" applyFill="1" applyBorder="1" applyAlignment="1">
      <alignment horizontal="left" shrinkToFit="1"/>
    </xf>
    <xf numFmtId="0" fontId="40" fillId="0" borderId="0" xfId="0" applyFont="1" applyAlignment="1">
      <alignment horizontal="left" shrinkToFit="1"/>
    </xf>
    <xf numFmtId="14" fontId="40" fillId="0" borderId="0" xfId="0" applyNumberFormat="1" applyFont="1" applyAlignment="1"/>
    <xf numFmtId="194" fontId="40" fillId="0" borderId="0" xfId="0" applyNumberFormat="1" applyFont="1" applyBorder="1" applyAlignment="1">
      <alignment horizontal="center"/>
    </xf>
    <xf numFmtId="194" fontId="51" fillId="0" borderId="0" xfId="0" applyNumberFormat="1" applyFont="1" applyFill="1" applyBorder="1" applyAlignment="1">
      <alignment horizontal="center"/>
    </xf>
    <xf numFmtId="194" fontId="40" fillId="0" borderId="12" xfId="0" applyNumberFormat="1" applyFont="1" applyBorder="1" applyAlignment="1">
      <alignment horizontal="center" shrinkToFit="1"/>
    </xf>
    <xf numFmtId="194" fontId="40" fillId="0" borderId="68" xfId="0" applyNumberFormat="1" applyFont="1" applyBorder="1" applyAlignment="1">
      <alignment horizontal="center" shrinkToFit="1"/>
    </xf>
    <xf numFmtId="194" fontId="40" fillId="0" borderId="8" xfId="0" applyNumberFormat="1" applyFont="1" applyBorder="1" applyAlignment="1">
      <alignment horizontal="center" shrinkToFit="1"/>
    </xf>
    <xf numFmtId="194" fontId="40" fillId="0" borderId="1" xfId="0" applyNumberFormat="1" applyFont="1" applyFill="1" applyBorder="1" applyAlignment="1">
      <alignment horizontal="center" shrinkToFit="1"/>
    </xf>
    <xf numFmtId="194" fontId="51" fillId="0" borderId="8" xfId="0" applyNumberFormat="1" applyFont="1" applyFill="1" applyBorder="1" applyAlignment="1">
      <alignment horizontal="center" shrinkToFit="1"/>
    </xf>
    <xf numFmtId="194" fontId="40" fillId="0" borderId="0" xfId="0" applyNumberFormat="1" applyFont="1" applyFill="1" applyBorder="1" applyAlignment="1">
      <alignment horizontal="center" shrinkToFit="1"/>
    </xf>
    <xf numFmtId="194" fontId="40" fillId="0" borderId="0" xfId="0" applyNumberFormat="1" applyFont="1" applyAlignment="1">
      <alignment horizontal="center" shrinkToFit="1"/>
    </xf>
    <xf numFmtId="195" fontId="40" fillId="0" borderId="0" xfId="0" applyNumberFormat="1" applyFont="1" applyFill="1" applyBorder="1" applyAlignment="1">
      <alignment horizontal="center"/>
    </xf>
    <xf numFmtId="195" fontId="51" fillId="0" borderId="0" xfId="0" applyNumberFormat="1" applyFont="1" applyFill="1" applyBorder="1" applyAlignment="1">
      <alignment horizontal="center"/>
    </xf>
    <xf numFmtId="195" fontId="40" fillId="0" borderId="0" xfId="0" applyNumberFormat="1" applyFont="1" applyFill="1" applyBorder="1" applyAlignment="1">
      <alignment horizontal="right"/>
    </xf>
    <xf numFmtId="0" fontId="40" fillId="0" borderId="1" xfId="0" applyFont="1" applyBorder="1" applyAlignment="1">
      <alignment horizontal="center" shrinkToFit="1"/>
    </xf>
    <xf numFmtId="195" fontId="40" fillId="0" borderId="1" xfId="0" applyNumberFormat="1" applyFont="1" applyFill="1" applyBorder="1" applyAlignment="1">
      <alignment horizontal="center" shrinkToFit="1"/>
    </xf>
    <xf numFmtId="195" fontId="51" fillId="0" borderId="8" xfId="0" applyNumberFormat="1" applyFont="1" applyFill="1" applyBorder="1" applyAlignment="1">
      <alignment horizontal="center" shrinkToFit="1"/>
    </xf>
    <xf numFmtId="0" fontId="40" fillId="0" borderId="0" xfId="0" applyFont="1" applyAlignment="1">
      <alignment horizontal="center" shrinkToFit="1"/>
    </xf>
    <xf numFmtId="196" fontId="40" fillId="0" borderId="0" xfId="0" applyNumberFormat="1" applyFont="1" applyBorder="1" applyAlignment="1"/>
    <xf numFmtId="38" fontId="40" fillId="0" borderId="0" xfId="122" applyFont="1" applyFill="1" applyBorder="1" applyAlignment="1"/>
    <xf numFmtId="38" fontId="53" fillId="0" borderId="0" xfId="122" applyFont="1" applyFill="1" applyBorder="1" applyAlignment="1"/>
    <xf numFmtId="38" fontId="54" fillId="0" borderId="0" xfId="122" applyFont="1" applyFill="1" applyBorder="1" applyAlignment="1"/>
    <xf numFmtId="196" fontId="40" fillId="0" borderId="70" xfId="0" applyNumberFormat="1" applyFont="1" applyBorder="1" applyAlignment="1">
      <alignment shrinkToFit="1"/>
    </xf>
    <xf numFmtId="0" fontId="40" fillId="0" borderId="71" xfId="0" applyFont="1" applyBorder="1" applyAlignment="1">
      <alignment horizontal="center" shrinkToFit="1"/>
    </xf>
    <xf numFmtId="0" fontId="40" fillId="0" borderId="72" xfId="0" applyFont="1" applyBorder="1" applyAlignment="1">
      <alignment horizontal="center" shrinkToFit="1"/>
    </xf>
    <xf numFmtId="38" fontId="40" fillId="0" borderId="71" xfId="122" applyFont="1" applyFill="1" applyBorder="1" applyAlignment="1">
      <alignment shrinkToFit="1"/>
    </xf>
    <xf numFmtId="38" fontId="40" fillId="0" borderId="69" xfId="122" applyFont="1" applyFill="1" applyBorder="1" applyAlignment="1">
      <alignment shrinkToFit="1"/>
    </xf>
    <xf numFmtId="197" fontId="53" fillId="0" borderId="0" xfId="122" applyNumberFormat="1" applyFont="1" applyFill="1" applyBorder="1" applyAlignment="1">
      <alignment shrinkToFit="1"/>
    </xf>
    <xf numFmtId="197" fontId="54" fillId="0" borderId="0" xfId="122" applyNumberFormat="1" applyFont="1" applyFill="1" applyBorder="1" applyAlignment="1">
      <alignment shrinkToFit="1"/>
    </xf>
    <xf numFmtId="198" fontId="40" fillId="0" borderId="0" xfId="0" applyNumberFormat="1" applyFont="1" applyBorder="1" applyAlignment="1"/>
    <xf numFmtId="198" fontId="40" fillId="0" borderId="70" xfId="0" applyNumberFormat="1" applyFont="1" applyBorder="1" applyAlignment="1">
      <alignment shrinkToFit="1"/>
    </xf>
    <xf numFmtId="0" fontId="40" fillId="0" borderId="31" xfId="0" applyFont="1" applyBorder="1" applyAlignment="1">
      <alignment horizontal="center" shrinkToFit="1"/>
    </xf>
    <xf numFmtId="0" fontId="40" fillId="0" borderId="73" xfId="0" applyFont="1" applyBorder="1" applyAlignment="1">
      <alignment horizontal="center" shrinkToFit="1"/>
    </xf>
    <xf numFmtId="38" fontId="40" fillId="0" borderId="31" xfId="122" applyFont="1" applyFill="1" applyBorder="1" applyAlignment="1">
      <alignment shrinkToFit="1"/>
    </xf>
    <xf numFmtId="38" fontId="40" fillId="0" borderId="35" xfId="122" applyFont="1" applyFill="1" applyBorder="1" applyAlignment="1">
      <alignment shrinkToFit="1"/>
    </xf>
    <xf numFmtId="199" fontId="40" fillId="0" borderId="0" xfId="0" applyNumberFormat="1" applyFont="1" applyBorder="1" applyAlignment="1"/>
    <xf numFmtId="199" fontId="40" fillId="0" borderId="70" xfId="0" applyNumberFormat="1" applyFont="1" applyBorder="1" applyAlignment="1">
      <alignment shrinkToFit="1"/>
    </xf>
    <xf numFmtId="9" fontId="40" fillId="0" borderId="0" xfId="123" applyFont="1" applyFill="1" applyBorder="1" applyAlignment="1">
      <alignment horizontal="center"/>
    </xf>
    <xf numFmtId="9" fontId="40" fillId="0" borderId="0" xfId="123" applyFont="1" applyFill="1" applyBorder="1" applyAlignment="1">
      <alignment horizontal="right"/>
    </xf>
    <xf numFmtId="0" fontId="40" fillId="0" borderId="74" xfId="0" applyFont="1" applyBorder="1" applyAlignment="1">
      <alignment shrinkToFit="1"/>
    </xf>
    <xf numFmtId="0" fontId="40" fillId="0" borderId="22" xfId="0" applyFont="1" applyBorder="1" applyAlignment="1">
      <alignment horizontal="center" shrinkToFit="1"/>
    </xf>
    <xf numFmtId="9" fontId="40" fillId="0" borderId="8" xfId="123" applyFont="1" applyFill="1" applyBorder="1" applyAlignment="1">
      <alignment horizontal="center" shrinkToFit="1"/>
    </xf>
    <xf numFmtId="9" fontId="40" fillId="0" borderId="0" xfId="123" applyFont="1" applyFill="1" applyBorder="1" applyAlignment="1">
      <alignment horizontal="right" shrinkToFit="1"/>
    </xf>
    <xf numFmtId="9" fontId="54" fillId="0" borderId="0" xfId="123" applyFont="1" applyFill="1" applyBorder="1" applyAlignment="1">
      <alignment horizontal="right" shrinkToFit="1"/>
    </xf>
    <xf numFmtId="0" fontId="40" fillId="0" borderId="75" xfId="0" applyFont="1" applyFill="1" applyBorder="1" applyAlignment="1">
      <alignment horizontal="center" shrinkToFit="1"/>
    </xf>
    <xf numFmtId="0" fontId="40" fillId="0" borderId="76" xfId="0" applyFont="1" applyBorder="1" applyAlignment="1">
      <alignment horizontal="center" shrinkToFit="1"/>
    </xf>
    <xf numFmtId="38" fontId="55" fillId="30" borderId="67" xfId="122" applyFont="1" applyFill="1" applyBorder="1" applyAlignment="1">
      <alignment shrinkToFit="1"/>
    </xf>
    <xf numFmtId="38" fontId="40" fillId="0" borderId="77" xfId="122" applyFont="1" applyFill="1" applyBorder="1" applyAlignment="1">
      <alignment shrinkToFit="1"/>
    </xf>
    <xf numFmtId="38" fontId="40" fillId="0" borderId="78" xfId="122" applyFont="1" applyFill="1" applyBorder="1" applyAlignment="1">
      <alignment shrinkToFit="1"/>
    </xf>
    <xf numFmtId="38" fontId="40" fillId="0" borderId="0" xfId="122" applyFont="1" applyFill="1" applyBorder="1" applyAlignment="1">
      <alignment horizontal="left"/>
    </xf>
    <xf numFmtId="0" fontId="40" fillId="0" borderId="79" xfId="0" applyFont="1" applyFill="1" applyBorder="1" applyAlignment="1">
      <alignment shrinkToFit="1"/>
    </xf>
    <xf numFmtId="38" fontId="40" fillId="0" borderId="0" xfId="122" applyFont="1" applyFill="1" applyBorder="1" applyAlignment="1">
      <alignment horizontal="left" shrinkToFit="1"/>
    </xf>
    <xf numFmtId="0" fontId="41" fillId="0" borderId="0" xfId="0" applyFont="1" applyFill="1" applyBorder="1" applyAlignment="1">
      <alignment horizontal="center"/>
    </xf>
    <xf numFmtId="9" fontId="41" fillId="0" borderId="0" xfId="0" applyNumberFormat="1" applyFont="1" applyFill="1" applyBorder="1" applyAlignment="1">
      <alignment horizontal="center"/>
    </xf>
    <xf numFmtId="0" fontId="41" fillId="31" borderId="80" xfId="123" applyNumberFormat="1" applyFont="1" applyFill="1" applyBorder="1" applyAlignment="1">
      <alignment horizontal="center"/>
    </xf>
    <xf numFmtId="0" fontId="41" fillId="26" borderId="81" xfId="0" applyFont="1" applyFill="1" applyBorder="1" applyAlignment="1">
      <alignment horizontal="center"/>
    </xf>
    <xf numFmtId="200" fontId="41" fillId="32" borderId="80" xfId="0" applyNumberFormat="1" applyFont="1" applyFill="1" applyBorder="1" applyAlignment="1">
      <alignment horizontal="center"/>
    </xf>
    <xf numFmtId="0" fontId="41" fillId="0" borderId="0" xfId="0" applyFont="1" applyAlignment="1"/>
    <xf numFmtId="0" fontId="56" fillId="0" borderId="0" xfId="0" applyFont="1" applyBorder="1" applyAlignment="1">
      <alignment horizontal="center"/>
    </xf>
    <xf numFmtId="0" fontId="56" fillId="0" borderId="0" xfId="0" applyFont="1" applyBorder="1" applyAlignment="1"/>
    <xf numFmtId="38" fontId="40" fillId="0" borderId="0" xfId="122" applyFont="1" applyFill="1" applyBorder="1" applyAlignment="1">
      <alignment horizontal="right"/>
    </xf>
    <xf numFmtId="0" fontId="56" fillId="0" borderId="0" xfId="0" applyFont="1" applyAlignment="1">
      <alignment horizontal="center"/>
    </xf>
    <xf numFmtId="0" fontId="56" fillId="0" borderId="0" xfId="0" applyFont="1" applyAlignment="1"/>
    <xf numFmtId="0" fontId="40" fillId="33" borderId="0" xfId="0" applyFont="1" applyFill="1" applyBorder="1" applyAlignment="1"/>
    <xf numFmtId="0" fontId="56" fillId="33" borderId="0" xfId="0" applyFont="1" applyFill="1" applyBorder="1" applyAlignment="1">
      <alignment horizontal="center"/>
    </xf>
    <xf numFmtId="38" fontId="53" fillId="33" borderId="0" xfId="0" applyNumberFormat="1" applyFont="1" applyFill="1" applyBorder="1" applyAlignment="1"/>
    <xf numFmtId="38" fontId="40" fillId="33" borderId="0" xfId="122" applyFont="1" applyFill="1" applyBorder="1" applyAlignment="1">
      <alignment horizontal="right"/>
    </xf>
    <xf numFmtId="0" fontId="40" fillId="33" borderId="0" xfId="0" applyFont="1" applyFill="1" applyAlignment="1"/>
    <xf numFmtId="0" fontId="56" fillId="33" borderId="0" xfId="0" applyFont="1" applyFill="1" applyAlignment="1">
      <alignment horizontal="center"/>
    </xf>
    <xf numFmtId="38" fontId="53" fillId="33" borderId="0" xfId="0" applyNumberFormat="1" applyFont="1" applyFill="1" applyAlignment="1"/>
    <xf numFmtId="191" fontId="57" fillId="31" borderId="0" xfId="0" applyNumberFormat="1" applyFont="1" applyFill="1" applyBorder="1" applyAlignment="1"/>
    <xf numFmtId="191" fontId="57" fillId="31" borderId="0" xfId="0" quotePrefix="1" applyNumberFormat="1" applyFont="1" applyFill="1" applyBorder="1" applyAlignment="1"/>
    <xf numFmtId="191" fontId="57" fillId="31" borderId="0" xfId="0" applyNumberFormat="1" applyFont="1" applyFill="1" applyBorder="1" applyAlignment="1">
      <alignment horizontal="center"/>
    </xf>
    <xf numFmtId="191" fontId="40" fillId="31" borderId="0" xfId="0" applyNumberFormat="1" applyFont="1" applyFill="1" applyAlignment="1"/>
    <xf numFmtId="191" fontId="40" fillId="31" borderId="0" xfId="0" quotePrefix="1" applyNumberFormat="1" applyFont="1" applyFill="1" applyBorder="1" applyAlignment="1"/>
    <xf numFmtId="191" fontId="57" fillId="31" borderId="0" xfId="0" applyNumberFormat="1" applyFont="1" applyFill="1" applyAlignment="1"/>
    <xf numFmtId="191" fontId="53" fillId="26" borderId="0" xfId="0" applyNumberFormat="1" applyFont="1" applyFill="1" applyBorder="1" applyAlignment="1"/>
    <xf numFmtId="191" fontId="53" fillId="26" borderId="0" xfId="0" quotePrefix="1" applyNumberFormat="1" applyFont="1" applyFill="1" applyBorder="1" applyAlignment="1"/>
    <xf numFmtId="191" fontId="53" fillId="26" borderId="0" xfId="0" applyNumberFormat="1" applyFont="1" applyFill="1" applyBorder="1" applyAlignment="1">
      <alignment horizontal="center"/>
    </xf>
    <xf numFmtId="191" fontId="53" fillId="26" borderId="0" xfId="0" applyNumberFormat="1" applyFont="1" applyFill="1" applyAlignment="1"/>
    <xf numFmtId="0" fontId="40" fillId="30" borderId="0" xfId="0" applyFont="1" applyFill="1" applyBorder="1" applyAlignment="1"/>
    <xf numFmtId="0" fontId="58" fillId="30" borderId="0" xfId="0" applyFont="1" applyFill="1" applyBorder="1" applyAlignment="1">
      <alignment horizontal="center"/>
    </xf>
    <xf numFmtId="38" fontId="53" fillId="30" borderId="0" xfId="0" applyNumberFormat="1" applyFont="1" applyFill="1" applyBorder="1" applyAlignment="1"/>
    <xf numFmtId="38" fontId="40" fillId="30" borderId="0" xfId="122" applyFont="1" applyFill="1" applyBorder="1" applyAlignment="1">
      <alignment horizontal="right"/>
    </xf>
    <xf numFmtId="0" fontId="40" fillId="30" borderId="0" xfId="0" applyFont="1" applyFill="1" applyAlignment="1"/>
    <xf numFmtId="0" fontId="58" fillId="30" borderId="0" xfId="0" applyFont="1" applyFill="1" applyAlignment="1">
      <alignment horizontal="center"/>
    </xf>
    <xf numFmtId="38" fontId="53" fillId="30" borderId="0" xfId="0" applyNumberFormat="1" applyFont="1" applyFill="1" applyAlignment="1"/>
  </cellXfs>
  <cellStyles count="12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??" xfId="19"/>
    <cellStyle name="?? [0.00]_PERSONAL" xfId="20"/>
    <cellStyle name="???? [0.00]_PERSONAL" xfId="21"/>
    <cellStyle name="????_PERSONAL" xfId="22"/>
    <cellStyle name="??_PERSONAL" xfId="23"/>
    <cellStyle name="Calc Currency (0)" xfId="24"/>
    <cellStyle name="Calc Currency (2)" xfId="25"/>
    <cellStyle name="Calc Percent (0)" xfId="26"/>
    <cellStyle name="Calc Percent (1)" xfId="27"/>
    <cellStyle name="Calc Percent (2)" xfId="28"/>
    <cellStyle name="Calc Units (0)" xfId="29"/>
    <cellStyle name="Calc Units (1)" xfId="30"/>
    <cellStyle name="Calc Units (2)" xfId="31"/>
    <cellStyle name="Comma [00]" xfId="32"/>
    <cellStyle name="Comma [0]_#6 Temps &amp; Contractors" xfId="33"/>
    <cellStyle name="Comma_#6 Temps &amp; Contractors" xfId="34"/>
    <cellStyle name="Currency [00]" xfId="35"/>
    <cellStyle name="Currency [0]_#6 Temps &amp; Contractors" xfId="36"/>
    <cellStyle name="Currency_#6 Temps &amp; Contractors" xfId="37"/>
    <cellStyle name="Date Short" xfId="38"/>
    <cellStyle name="D･E列" xfId="39"/>
    <cellStyle name="Enter Currency (0)" xfId="40"/>
    <cellStyle name="Enter Currency (2)" xfId="41"/>
    <cellStyle name="Enter Units (0)" xfId="42"/>
    <cellStyle name="Enter Units (1)" xfId="43"/>
    <cellStyle name="Enter Units (2)" xfId="44"/>
    <cellStyle name="entry" xfId="45"/>
    <cellStyle name="Header1" xfId="46"/>
    <cellStyle name="Header2" xfId="47"/>
    <cellStyle name="Link Currency (0)" xfId="48"/>
    <cellStyle name="Link Currency (2)" xfId="49"/>
    <cellStyle name="Link Units (0)" xfId="50"/>
    <cellStyle name="Link Units (1)" xfId="51"/>
    <cellStyle name="Link Units (2)" xfId="52"/>
    <cellStyle name="Normal - Style1" xfId="53"/>
    <cellStyle name="Normal_# 41-Market &amp;Trends" xfId="54"/>
    <cellStyle name="Percent [00]" xfId="55"/>
    <cellStyle name="Percent [0]" xfId="56"/>
    <cellStyle name="Percent_#6 Temps &amp; Contractors" xfId="57"/>
    <cellStyle name="PrePop Currency (0)" xfId="58"/>
    <cellStyle name="PrePop Currency (2)" xfId="59"/>
    <cellStyle name="PrePop Units (0)" xfId="60"/>
    <cellStyle name="PrePop Units (1)" xfId="61"/>
    <cellStyle name="PrePop Units (2)" xfId="62"/>
    <cellStyle name="price" xfId="63"/>
    <cellStyle name="revised" xfId="64"/>
    <cellStyle name="section" xfId="65"/>
    <cellStyle name="subhead" xfId="66"/>
    <cellStyle name="Text Indent A" xfId="67"/>
    <cellStyle name="Text Indent B" xfId="68"/>
    <cellStyle name="Text Indent C" xfId="69"/>
    <cellStyle name="title" xfId="70"/>
    <cellStyle name="どちらでもない" xfId="71"/>
    <cellStyle name="アクセント 1" xfId="72"/>
    <cellStyle name="アクセント 2" xfId="73"/>
    <cellStyle name="アクセント 3" xfId="74"/>
    <cellStyle name="アクセント 4" xfId="75"/>
    <cellStyle name="アクセント 5" xfId="76"/>
    <cellStyle name="アクセント 6" xfId="77"/>
    <cellStyle name="タイトル" xfId="78"/>
    <cellStyle name="チェック セル" xfId="79"/>
    <cellStyle name="パーセント 2" xfId="80"/>
    <cellStyle name="メモ" xfId="81"/>
    <cellStyle name="リンク セル" xfId="82"/>
    <cellStyle name="備考(乗率)" xfId="83"/>
    <cellStyle name="備考(単価)" xfId="84"/>
    <cellStyle name="入力" xfId="85"/>
    <cellStyle name="内訳" xfId="86"/>
    <cellStyle name="出力" xfId="87"/>
    <cellStyle name="単価" xfId="88"/>
    <cellStyle name="図番" xfId="89"/>
    <cellStyle name="悪い" xfId="90"/>
    <cellStyle name="数量" xfId="91"/>
    <cellStyle name="未定義" xfId="92"/>
    <cellStyle name="桁区切り 2" xfId="93"/>
    <cellStyle name="桁区切り 3" xfId="94"/>
    <cellStyle name="桁区切り2" xfId="95"/>
    <cellStyle name="桁蟻唇Ｆ [0.00]_laroux" xfId="96"/>
    <cellStyle name="桁蟻唇Ｆ_laroux" xfId="97"/>
    <cellStyle name="標準" xfId="0" builtinId="0"/>
    <cellStyle name="標準 2" xfId="98"/>
    <cellStyle name="標準 2 2" xfId="99"/>
    <cellStyle name="標準 3" xfId="100"/>
    <cellStyle name="標準 4 2" xfId="101"/>
    <cellStyle name="標準2" xfId="102"/>
    <cellStyle name="標準3" xfId="103"/>
    <cellStyle name="標準4" xfId="104"/>
    <cellStyle name="標準6" xfId="105"/>
    <cellStyle name="標準_共通費の計算NEW" xfId="106"/>
    <cellStyle name="標準_共通費の計算NEW_17.2 共通費 原稿 (国土交通省H21基準) 最新091020" xfId="107"/>
    <cellStyle name="標準５" xfId="108"/>
    <cellStyle name="脱浦 [0.00]_１結右" xfId="109"/>
    <cellStyle name="脱浦_１結右" xfId="110"/>
    <cellStyle name="良い" xfId="111"/>
    <cellStyle name="見出し 1" xfId="112"/>
    <cellStyle name="見出し 2" xfId="113"/>
    <cellStyle name="見出し 3" xfId="114"/>
    <cellStyle name="見出し 4" xfId="115"/>
    <cellStyle name="計算" xfId="116"/>
    <cellStyle name="設計書" xfId="117"/>
    <cellStyle name="説明文" xfId="118"/>
    <cellStyle name="警告文" xfId="119"/>
    <cellStyle name="金額" xfId="120"/>
    <cellStyle name="集計" xfId="121"/>
    <cellStyle name="桁区切り" xfId="122" builtinId="6"/>
    <cellStyle name="パーセント" xfId="123" builtinId="5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IV90"/>
  <sheetViews>
    <sheetView tabSelected="1" view="pageBreakPreview" zoomScale="90" zoomScaleNormal="85" zoomScaleSheetLayoutView="90" workbookViewId="0">
      <selection activeCell="C1" sqref="C1:D2"/>
    </sheetView>
  </sheetViews>
  <sheetFormatPr defaultColWidth="3.625" defaultRowHeight="15" customHeight="1"/>
  <cols>
    <col min="1" max="1" width="2.625" style="1" customWidth="1"/>
    <col min="2" max="2" width="4.625" style="1" customWidth="1"/>
    <col min="3" max="256" width="3.625" style="1" bestFit="1" customWidth="0"/>
  </cols>
  <sheetData>
    <row r="1" spans="1:36" ht="9" customHeight="1">
      <c r="A1" s="6" t="s">
        <v>48</v>
      </c>
      <c r="B1" s="29"/>
      <c r="C1" s="48">
        <v>8</v>
      </c>
      <c r="D1" s="48"/>
      <c r="E1" s="63" t="s">
        <v>164</v>
      </c>
      <c r="F1" s="63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123"/>
      <c r="AD1" s="123"/>
      <c r="AE1" s="123"/>
      <c r="AF1" s="123"/>
      <c r="AG1" s="123"/>
      <c r="AH1" s="123"/>
      <c r="AI1" s="123"/>
      <c r="AJ1" s="130"/>
    </row>
    <row r="2" spans="1:36" ht="9" customHeight="1">
      <c r="A2" s="7"/>
      <c r="B2" s="30"/>
      <c r="C2" s="32"/>
      <c r="D2" s="32"/>
      <c r="E2" s="64"/>
      <c r="F2" s="64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41"/>
      <c r="AD2" s="41"/>
      <c r="AE2" s="41"/>
      <c r="AF2" s="41"/>
      <c r="AG2" s="41"/>
      <c r="AH2" s="41"/>
      <c r="AI2" s="41"/>
      <c r="AJ2" s="131"/>
    </row>
    <row r="3" spans="1:36" ht="15" customHeight="1">
      <c r="A3" s="8"/>
      <c r="B3" s="31" t="s">
        <v>222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5" t="s">
        <v>34</v>
      </c>
      <c r="T3" s="105"/>
      <c r="U3" s="105"/>
      <c r="V3" s="105"/>
      <c r="W3" s="105"/>
      <c r="X3" s="50"/>
      <c r="Y3" s="114" t="s">
        <v>196</v>
      </c>
      <c r="Z3" s="117"/>
      <c r="AA3" s="117"/>
      <c r="AB3" s="114"/>
      <c r="AC3" s="117"/>
      <c r="AD3" s="125"/>
      <c r="AE3" s="114" t="s">
        <v>203</v>
      </c>
      <c r="AF3" s="117"/>
      <c r="AG3" s="125"/>
      <c r="AH3" s="117"/>
      <c r="AI3" s="117"/>
      <c r="AJ3" s="132"/>
    </row>
    <row r="4" spans="1:36" ht="15" customHeight="1">
      <c r="A4" s="8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105"/>
      <c r="T4" s="105"/>
      <c r="U4" s="105"/>
      <c r="V4" s="105"/>
      <c r="W4" s="105"/>
      <c r="X4" s="50"/>
      <c r="Y4" s="115"/>
      <c r="Z4" s="32"/>
      <c r="AA4" s="32"/>
      <c r="AB4" s="115"/>
      <c r="AC4" s="32"/>
      <c r="AD4" s="126"/>
      <c r="AE4" s="115"/>
      <c r="AF4" s="32"/>
      <c r="AG4" s="126"/>
      <c r="AH4" s="32"/>
      <c r="AI4" s="32"/>
      <c r="AJ4" s="133"/>
    </row>
    <row r="5" spans="1:36" ht="15" customHeight="1">
      <c r="A5" s="8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105"/>
      <c r="T5" s="105"/>
      <c r="U5" s="105"/>
      <c r="V5" s="105"/>
      <c r="W5" s="105"/>
      <c r="X5" s="50"/>
      <c r="Y5" s="116"/>
      <c r="Z5" s="118"/>
      <c r="AA5" s="118"/>
      <c r="AB5" s="116"/>
      <c r="AC5" s="118"/>
      <c r="AD5" s="127"/>
      <c r="AE5" s="116"/>
      <c r="AF5" s="118"/>
      <c r="AG5" s="127"/>
      <c r="AH5" s="118"/>
      <c r="AI5" s="118"/>
      <c r="AJ5" s="134"/>
    </row>
    <row r="6" spans="1:36" ht="10.15" customHeight="1">
      <c r="A6" s="8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41"/>
      <c r="AD6" s="41"/>
      <c r="AE6" s="41"/>
      <c r="AF6" s="41"/>
      <c r="AG6" s="41"/>
      <c r="AH6" s="41"/>
      <c r="AI6" s="41"/>
      <c r="AJ6" s="131"/>
    </row>
    <row r="7" spans="1:36" ht="10.15" customHeight="1">
      <c r="A7" s="9" t="s">
        <v>154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74"/>
      <c r="S7" s="77" t="s">
        <v>103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135"/>
    </row>
    <row r="8" spans="1:36" ht="10.15" customHeight="1">
      <c r="A8" s="1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75"/>
      <c r="S8" s="79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136"/>
    </row>
    <row r="9" spans="1:36" ht="5.45" customHeight="1">
      <c r="A9" s="9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74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137"/>
    </row>
    <row r="10" spans="1:36" ht="18" customHeight="1">
      <c r="A10" s="11"/>
      <c r="B10" s="36"/>
      <c r="C10" s="36"/>
      <c r="D10" s="18" t="s">
        <v>220</v>
      </c>
      <c r="E10" s="18"/>
      <c r="F10" s="18"/>
      <c r="G10" s="18"/>
      <c r="H10" s="18"/>
      <c r="I10" s="18"/>
      <c r="J10" s="18"/>
      <c r="K10" s="18"/>
      <c r="L10" s="18"/>
      <c r="M10" s="36"/>
      <c r="N10" s="36"/>
      <c r="O10" s="36"/>
      <c r="P10" s="36"/>
      <c r="Q10" s="36"/>
      <c r="R10" s="51"/>
      <c r="S10" s="36"/>
      <c r="T10" s="36"/>
      <c r="U10" s="41"/>
      <c r="V10" s="18" t="s">
        <v>221</v>
      </c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36"/>
      <c r="AJ10" s="137"/>
    </row>
    <row r="11" spans="1:36" ht="5.45" customHeight="1">
      <c r="A11" s="10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7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137"/>
    </row>
    <row r="12" spans="1:36" ht="7.15" customHeight="1">
      <c r="A12" s="12"/>
      <c r="B12" s="37"/>
      <c r="C12" s="37"/>
      <c r="D12" s="37"/>
      <c r="E12" s="37"/>
      <c r="F12" s="71"/>
      <c r="G12" s="77" t="s">
        <v>28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74"/>
      <c r="V12" s="77" t="s">
        <v>195</v>
      </c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135"/>
    </row>
    <row r="13" spans="1:36" ht="7.15" customHeight="1">
      <c r="A13" s="13"/>
      <c r="B13" s="38"/>
      <c r="C13" s="38"/>
      <c r="D13" s="38"/>
      <c r="E13" s="38"/>
      <c r="F13" s="72"/>
      <c r="G13" s="78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51"/>
      <c r="V13" s="78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137"/>
    </row>
    <row r="14" spans="1:36" ht="7.15" customHeight="1">
      <c r="A14" s="14"/>
      <c r="B14" s="39"/>
      <c r="C14" s="39"/>
      <c r="D14" s="39"/>
      <c r="E14" s="39"/>
      <c r="F14" s="73"/>
      <c r="G14" s="79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75"/>
      <c r="V14" s="79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136"/>
    </row>
    <row r="15" spans="1:36" ht="6" customHeight="1">
      <c r="A15" s="9" t="s">
        <v>155</v>
      </c>
      <c r="B15" s="34"/>
      <c r="C15" s="34"/>
      <c r="D15" s="34"/>
      <c r="E15" s="34"/>
      <c r="F15" s="74"/>
      <c r="G15" s="8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9"/>
      <c r="V15" s="8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138"/>
    </row>
    <row r="16" spans="1:36" ht="15" customHeight="1">
      <c r="A16" s="11"/>
      <c r="B16" s="36"/>
      <c r="C16" s="36"/>
      <c r="D16" s="36"/>
      <c r="E16" s="36"/>
      <c r="F16" s="51"/>
      <c r="G16" s="81"/>
      <c r="H16" s="41"/>
      <c r="I16" s="41"/>
      <c r="J16" s="41"/>
      <c r="K16" s="41"/>
      <c r="L16" s="41"/>
      <c r="M16" s="41"/>
      <c r="N16" s="92"/>
      <c r="O16" s="87"/>
      <c r="P16" s="87"/>
      <c r="Q16" s="87"/>
      <c r="R16" s="87"/>
      <c r="S16" s="87"/>
      <c r="T16" s="36" t="s">
        <v>187</v>
      </c>
      <c r="U16" s="50"/>
      <c r="V16" s="81"/>
      <c r="W16" s="41"/>
      <c r="X16" s="41"/>
      <c r="Y16" s="41"/>
      <c r="Z16" s="41"/>
      <c r="AA16" s="41"/>
      <c r="AB16" s="33"/>
      <c r="AC16" s="92"/>
      <c r="AD16" s="87"/>
      <c r="AE16" s="87"/>
      <c r="AF16" s="87"/>
      <c r="AG16" s="87"/>
      <c r="AH16" s="87"/>
      <c r="AI16" s="36" t="s">
        <v>187</v>
      </c>
      <c r="AJ16" s="139"/>
    </row>
    <row r="17" spans="1:53" ht="15" customHeight="1">
      <c r="A17" s="11"/>
      <c r="B17" s="36"/>
      <c r="C17" s="36"/>
      <c r="D17" s="36"/>
      <c r="E17" s="36"/>
      <c r="F17" s="51"/>
      <c r="G17" s="81"/>
      <c r="H17" s="41"/>
      <c r="I17" s="41"/>
      <c r="J17" s="41"/>
      <c r="K17" s="41"/>
      <c r="L17" s="41"/>
      <c r="M17" s="41"/>
      <c r="N17" s="87"/>
      <c r="O17" s="87"/>
      <c r="P17" s="87"/>
      <c r="Q17" s="87"/>
      <c r="R17" s="87"/>
      <c r="S17" s="87"/>
      <c r="T17" s="36"/>
      <c r="U17" s="50"/>
      <c r="V17" s="81"/>
      <c r="W17" s="41"/>
      <c r="X17" s="41"/>
      <c r="Y17" s="41"/>
      <c r="Z17" s="41"/>
      <c r="AA17" s="41"/>
      <c r="AB17" s="33"/>
      <c r="AC17" s="87"/>
      <c r="AD17" s="87"/>
      <c r="AE17" s="87"/>
      <c r="AF17" s="87"/>
      <c r="AG17" s="87"/>
      <c r="AH17" s="87"/>
      <c r="AI17" s="36"/>
      <c r="AJ17" s="139"/>
    </row>
    <row r="18" spans="1:53" ht="6" customHeight="1">
      <c r="A18" s="10"/>
      <c r="B18" s="35"/>
      <c r="C18" s="35"/>
      <c r="D18" s="35"/>
      <c r="E18" s="35"/>
      <c r="F18" s="75"/>
      <c r="G18" s="82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108"/>
      <c r="V18" s="82"/>
      <c r="W18" s="83"/>
      <c r="X18" s="83"/>
      <c r="Y18" s="83"/>
      <c r="Z18" s="83"/>
      <c r="AA18" s="83"/>
      <c r="AB18" s="122"/>
      <c r="AC18" s="124"/>
      <c r="AD18" s="124"/>
      <c r="AE18" s="124"/>
      <c r="AF18" s="124"/>
      <c r="AG18" s="124"/>
      <c r="AH18" s="124"/>
      <c r="AI18" s="122"/>
      <c r="AJ18" s="140"/>
    </row>
    <row r="19" spans="1:53" ht="12" customHeight="1">
      <c r="A19" s="9" t="s">
        <v>156</v>
      </c>
      <c r="B19" s="34"/>
      <c r="C19" s="34"/>
      <c r="D19" s="34"/>
      <c r="E19" s="34"/>
      <c r="F19" s="74"/>
      <c r="G19" s="80"/>
      <c r="H19" s="40"/>
      <c r="I19" s="40"/>
      <c r="J19" s="40"/>
      <c r="K19" s="40"/>
      <c r="L19" s="40"/>
      <c r="M19" s="90"/>
      <c r="N19" s="93"/>
      <c r="O19" s="98"/>
      <c r="P19" s="98"/>
      <c r="Q19" s="98"/>
      <c r="R19" s="98"/>
      <c r="S19" s="98"/>
      <c r="T19" s="34" t="s">
        <v>187</v>
      </c>
      <c r="U19" s="109"/>
      <c r="V19" s="80"/>
      <c r="W19" s="40"/>
      <c r="X19" s="40"/>
      <c r="Y19" s="40"/>
      <c r="Z19" s="40"/>
      <c r="AA19" s="40"/>
      <c r="AB19" s="90"/>
      <c r="AC19" s="93"/>
      <c r="AD19" s="98"/>
      <c r="AE19" s="98"/>
      <c r="AF19" s="98"/>
      <c r="AG19" s="98"/>
      <c r="AH19" s="98"/>
      <c r="AI19" s="34" t="s">
        <v>187</v>
      </c>
      <c r="AJ19" s="135"/>
    </row>
    <row r="20" spans="1:53" ht="12" customHeight="1">
      <c r="A20" s="11"/>
      <c r="B20" s="36"/>
      <c r="C20" s="36"/>
      <c r="D20" s="36"/>
      <c r="E20" s="36"/>
      <c r="F20" s="51"/>
      <c r="G20" s="81"/>
      <c r="H20" s="41"/>
      <c r="I20" s="41"/>
      <c r="J20" s="41"/>
      <c r="K20" s="41"/>
      <c r="L20" s="41"/>
      <c r="M20" s="33"/>
      <c r="N20" s="87"/>
      <c r="O20" s="87"/>
      <c r="P20" s="87"/>
      <c r="Q20" s="87"/>
      <c r="R20" s="87"/>
      <c r="S20" s="87"/>
      <c r="T20" s="36"/>
      <c r="U20" s="110"/>
      <c r="V20" s="81"/>
      <c r="W20" s="41"/>
      <c r="X20" s="41"/>
      <c r="Y20" s="41"/>
      <c r="Z20" s="41"/>
      <c r="AA20" s="41"/>
      <c r="AB20" s="33"/>
      <c r="AC20" s="87"/>
      <c r="AD20" s="87"/>
      <c r="AE20" s="87"/>
      <c r="AF20" s="87"/>
      <c r="AG20" s="87"/>
      <c r="AH20" s="87"/>
      <c r="AI20" s="36"/>
      <c r="AJ20" s="137"/>
    </row>
    <row r="21" spans="1:53" ht="12" customHeight="1">
      <c r="A21" s="11" t="s">
        <v>31</v>
      </c>
      <c r="B21" s="36"/>
      <c r="C21" s="36"/>
      <c r="D21" s="36"/>
      <c r="E21" s="36"/>
      <c r="F21" s="51"/>
      <c r="G21" s="81"/>
      <c r="H21" s="41"/>
      <c r="I21" s="41"/>
      <c r="J21" s="41"/>
      <c r="K21" s="41"/>
      <c r="L21" s="41"/>
      <c r="M21" s="36" t="s">
        <v>175</v>
      </c>
      <c r="N21" s="92"/>
      <c r="O21" s="87"/>
      <c r="P21" s="87"/>
      <c r="Q21" s="87"/>
      <c r="R21" s="87"/>
      <c r="S21" s="87"/>
      <c r="T21" s="36" t="s">
        <v>187</v>
      </c>
      <c r="U21" s="51" t="s">
        <v>189</v>
      </c>
      <c r="V21" s="81"/>
      <c r="W21" s="41"/>
      <c r="X21" s="41"/>
      <c r="Y21" s="41"/>
      <c r="Z21" s="41"/>
      <c r="AA21" s="41"/>
      <c r="AB21" s="36" t="s">
        <v>175</v>
      </c>
      <c r="AC21" s="92"/>
      <c r="AD21" s="87"/>
      <c r="AE21" s="87"/>
      <c r="AF21" s="87"/>
      <c r="AG21" s="87"/>
      <c r="AH21" s="87"/>
      <c r="AI21" s="36" t="s">
        <v>187</v>
      </c>
      <c r="AJ21" s="137" t="s">
        <v>189</v>
      </c>
    </row>
    <row r="22" spans="1:53" ht="12" customHeight="1">
      <c r="A22" s="10"/>
      <c r="B22" s="35"/>
      <c r="C22" s="35"/>
      <c r="D22" s="35"/>
      <c r="E22" s="35"/>
      <c r="F22" s="75"/>
      <c r="G22" s="82"/>
      <c r="H22" s="83"/>
      <c r="I22" s="83"/>
      <c r="J22" s="83"/>
      <c r="K22" s="83"/>
      <c r="L22" s="83"/>
      <c r="M22" s="35"/>
      <c r="N22" s="88"/>
      <c r="O22" s="88"/>
      <c r="P22" s="88"/>
      <c r="Q22" s="88"/>
      <c r="R22" s="88"/>
      <c r="S22" s="88"/>
      <c r="T22" s="35"/>
      <c r="U22" s="75"/>
      <c r="V22" s="82"/>
      <c r="W22" s="83"/>
      <c r="X22" s="83"/>
      <c r="Y22" s="83"/>
      <c r="Z22" s="83"/>
      <c r="AA22" s="83"/>
      <c r="AB22" s="35"/>
      <c r="AC22" s="88"/>
      <c r="AD22" s="88"/>
      <c r="AE22" s="88"/>
      <c r="AF22" s="88"/>
      <c r="AG22" s="88"/>
      <c r="AH22" s="88"/>
      <c r="AI22" s="35"/>
      <c r="AJ22" s="136"/>
    </row>
    <row r="23" spans="1:53" ht="11.45" customHeight="1">
      <c r="A23" s="9" t="s">
        <v>157</v>
      </c>
      <c r="B23" s="34"/>
      <c r="C23" s="34"/>
      <c r="D23" s="34"/>
      <c r="E23" s="34"/>
      <c r="F23" s="74"/>
      <c r="G23" s="80"/>
      <c r="H23" s="84" t="s">
        <v>169</v>
      </c>
      <c r="I23" s="84"/>
      <c r="J23" s="84"/>
      <c r="K23" s="84"/>
      <c r="L23" s="40"/>
      <c r="M23" s="40"/>
      <c r="N23" s="94">
        <v>120</v>
      </c>
      <c r="O23" s="94"/>
      <c r="P23" s="94"/>
      <c r="Q23" s="84" t="s">
        <v>181</v>
      </c>
      <c r="R23" s="84"/>
      <c r="S23" s="40"/>
      <c r="T23" s="40"/>
      <c r="U23" s="49"/>
      <c r="V23" s="80"/>
      <c r="W23" s="111"/>
      <c r="X23" s="111"/>
      <c r="Y23" s="111"/>
      <c r="Z23" s="34" t="s">
        <v>64</v>
      </c>
      <c r="AA23" s="34"/>
      <c r="AB23" s="34"/>
      <c r="AC23" s="34"/>
      <c r="AD23" s="128"/>
      <c r="AE23" s="128"/>
      <c r="AF23" s="128"/>
      <c r="AG23" s="84" t="s">
        <v>204</v>
      </c>
      <c r="AH23" s="84"/>
      <c r="AI23" s="40"/>
      <c r="AJ23" s="138"/>
    </row>
    <row r="24" spans="1:53" ht="11.45" customHeight="1">
      <c r="A24" s="11"/>
      <c r="B24" s="36"/>
      <c r="C24" s="36"/>
      <c r="D24" s="36"/>
      <c r="E24" s="36"/>
      <c r="F24" s="51"/>
      <c r="G24" s="81"/>
      <c r="H24" s="18"/>
      <c r="I24" s="18"/>
      <c r="J24" s="18"/>
      <c r="K24" s="18"/>
      <c r="L24" s="41"/>
      <c r="M24" s="41"/>
      <c r="N24" s="95"/>
      <c r="O24" s="95"/>
      <c r="P24" s="95"/>
      <c r="Q24" s="18"/>
      <c r="R24" s="18"/>
      <c r="S24" s="41"/>
      <c r="T24" s="41"/>
      <c r="U24" s="50"/>
      <c r="V24" s="81"/>
      <c r="W24" s="112"/>
      <c r="X24" s="112"/>
      <c r="Y24" s="112"/>
      <c r="Z24" s="36"/>
      <c r="AA24" s="36"/>
      <c r="AB24" s="36"/>
      <c r="AC24" s="36"/>
      <c r="AD24" s="129"/>
      <c r="AE24" s="129"/>
      <c r="AF24" s="129"/>
      <c r="AG24" s="18"/>
      <c r="AH24" s="18"/>
      <c r="AI24" s="41"/>
      <c r="AJ24" s="13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ht="11.45" customHeight="1">
      <c r="A25" s="11"/>
      <c r="B25" s="36"/>
      <c r="C25" s="36"/>
      <c r="D25" s="36"/>
      <c r="E25" s="36"/>
      <c r="F25" s="51"/>
      <c r="G25" s="81"/>
      <c r="H25" s="18" t="s">
        <v>170</v>
      </c>
      <c r="I25" s="18"/>
      <c r="J25" s="18"/>
      <c r="K25" s="18"/>
      <c r="L25" s="87"/>
      <c r="M25" s="87"/>
      <c r="N25" s="36" t="s">
        <v>180</v>
      </c>
      <c r="O25" s="87"/>
      <c r="P25" s="87"/>
      <c r="Q25" s="36" t="s">
        <v>70</v>
      </c>
      <c r="R25" s="87"/>
      <c r="S25" s="87"/>
      <c r="T25" s="36" t="s">
        <v>188</v>
      </c>
      <c r="U25" s="50"/>
      <c r="V25" s="81"/>
      <c r="W25" s="18" t="s">
        <v>174</v>
      </c>
      <c r="X25" s="18"/>
      <c r="Y25" s="18"/>
      <c r="Z25" s="18"/>
      <c r="AA25" s="120"/>
      <c r="AB25" s="120"/>
      <c r="AC25" s="36" t="s">
        <v>180</v>
      </c>
      <c r="AD25" s="120"/>
      <c r="AE25" s="120"/>
      <c r="AF25" s="36" t="s">
        <v>70</v>
      </c>
      <c r="AG25" s="120"/>
      <c r="AH25" s="120"/>
      <c r="AI25" s="36" t="s">
        <v>188</v>
      </c>
      <c r="AJ25" s="13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ht="11.45" customHeight="1">
      <c r="A26" s="10"/>
      <c r="B26" s="35"/>
      <c r="C26" s="35"/>
      <c r="D26" s="35"/>
      <c r="E26" s="35"/>
      <c r="F26" s="75"/>
      <c r="G26" s="82"/>
      <c r="H26" s="85"/>
      <c r="I26" s="85"/>
      <c r="J26" s="85"/>
      <c r="K26" s="85"/>
      <c r="L26" s="88"/>
      <c r="M26" s="88"/>
      <c r="N26" s="35"/>
      <c r="O26" s="88"/>
      <c r="P26" s="88"/>
      <c r="Q26" s="35"/>
      <c r="R26" s="88"/>
      <c r="S26" s="88"/>
      <c r="T26" s="35"/>
      <c r="U26" s="108"/>
      <c r="V26" s="82"/>
      <c r="W26" s="85"/>
      <c r="X26" s="85"/>
      <c r="Y26" s="85"/>
      <c r="Z26" s="85"/>
      <c r="AA26" s="121"/>
      <c r="AB26" s="121"/>
      <c r="AC26" s="35"/>
      <c r="AD26" s="121"/>
      <c r="AE26" s="121"/>
      <c r="AF26" s="35"/>
      <c r="AG26" s="121"/>
      <c r="AH26" s="121"/>
      <c r="AI26" s="35"/>
      <c r="AJ26" s="1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ht="13.2">
      <c r="A27" s="15"/>
      <c r="B27" s="40"/>
      <c r="C27" s="49"/>
      <c r="D27" s="53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99"/>
      <c r="P27" s="65"/>
      <c r="Q27" s="65"/>
      <c r="R27" s="65"/>
      <c r="S27" s="80"/>
      <c r="T27" s="40"/>
      <c r="U27" s="40"/>
      <c r="V27" s="8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138"/>
      <c r="AL27" s="33"/>
      <c r="AM27" s="33"/>
      <c r="AN27" s="33"/>
      <c r="AO27" s="33"/>
      <c r="AP27" s="41"/>
      <c r="AQ27" s="41"/>
      <c r="AR27" s="41"/>
      <c r="AS27" s="41"/>
      <c r="AT27" s="33"/>
      <c r="AU27" s="33"/>
      <c r="AV27" s="33"/>
      <c r="AW27" s="33"/>
      <c r="AX27" s="41"/>
      <c r="AY27" s="41"/>
      <c r="AZ27" s="41"/>
      <c r="BA27" s="41"/>
    </row>
    <row r="28" spans="1:53" ht="13.2">
      <c r="A28" s="16"/>
      <c r="B28" s="41"/>
      <c r="C28" s="50"/>
      <c r="D28" s="54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103"/>
      <c r="S28" s="81"/>
      <c r="T28" s="41"/>
      <c r="U28" s="41"/>
      <c r="V28" s="8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131"/>
      <c r="AL28" s="33"/>
      <c r="AM28" s="33"/>
      <c r="AN28" s="33"/>
      <c r="AO28" s="33"/>
      <c r="AP28" s="41"/>
      <c r="AQ28" s="41"/>
      <c r="AR28" s="41"/>
      <c r="AS28" s="41"/>
      <c r="AT28" s="33"/>
      <c r="AU28" s="33"/>
      <c r="AV28" s="33"/>
      <c r="AW28" s="33"/>
      <c r="AX28" s="41"/>
      <c r="AY28" s="41"/>
      <c r="AZ28" s="41"/>
      <c r="BA28" s="41"/>
    </row>
    <row r="29" spans="1:53" ht="13.2">
      <c r="A29" s="16"/>
      <c r="B29" s="41"/>
      <c r="C29" s="50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99"/>
      <c r="P29" s="55"/>
      <c r="Q29" s="55"/>
      <c r="R29" s="55"/>
      <c r="S29" s="81"/>
      <c r="T29" s="41"/>
      <c r="U29" s="41"/>
      <c r="V29" s="8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131"/>
      <c r="AL29" s="33"/>
      <c r="AM29" s="33"/>
      <c r="AN29" s="33"/>
      <c r="AO29" s="33"/>
      <c r="AP29" s="41"/>
      <c r="AQ29" s="41"/>
      <c r="AR29" s="41"/>
      <c r="AS29" s="41"/>
      <c r="AT29" s="33"/>
      <c r="AU29" s="33"/>
      <c r="AV29" s="33"/>
      <c r="AW29" s="33"/>
      <c r="AX29" s="41"/>
      <c r="AY29" s="41"/>
      <c r="AZ29" s="41"/>
      <c r="BA29" s="41"/>
    </row>
    <row r="30" spans="1:53" ht="13.2">
      <c r="A30" s="16"/>
      <c r="B30" s="41"/>
      <c r="C30" s="50"/>
      <c r="D30" s="56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99"/>
      <c r="P30" s="55"/>
      <c r="Q30" s="55"/>
      <c r="R30" s="55"/>
      <c r="S30" s="81"/>
      <c r="T30" s="41"/>
      <c r="U30" s="41"/>
      <c r="V30" s="8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131"/>
      <c r="AL30" s="41"/>
      <c r="AM30" s="56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</row>
    <row r="31" spans="1:53" ht="5.25" customHeight="1">
      <c r="A31" s="16"/>
      <c r="B31" s="41"/>
      <c r="C31" s="50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99"/>
      <c r="P31" s="55"/>
      <c r="Q31" s="55"/>
      <c r="R31" s="55"/>
      <c r="S31" s="81"/>
      <c r="T31" s="41"/>
      <c r="U31" s="41"/>
      <c r="V31" s="8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131"/>
    </row>
    <row r="32" spans="1:53" ht="12" customHeight="1">
      <c r="A32" s="16"/>
      <c r="B32" s="41"/>
      <c r="C32" s="50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96"/>
      <c r="O32" s="96"/>
      <c r="P32" s="57"/>
      <c r="Q32" s="57"/>
      <c r="R32" s="57"/>
      <c r="S32" s="81"/>
      <c r="T32" s="41"/>
      <c r="U32" s="41"/>
      <c r="V32" s="8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131"/>
    </row>
    <row r="33" spans="1:36" ht="12" customHeight="1">
      <c r="A33" s="11" t="s">
        <v>158</v>
      </c>
      <c r="B33" s="36"/>
      <c r="C33" s="51"/>
      <c r="D33" s="57"/>
      <c r="E33" s="1" t="s">
        <v>231</v>
      </c>
      <c r="F33" s="57"/>
      <c r="G33" s="57"/>
      <c r="H33" s="57"/>
      <c r="I33" s="57"/>
      <c r="J33" s="57"/>
      <c r="K33" s="57"/>
      <c r="L33" s="57"/>
      <c r="M33" s="57"/>
      <c r="N33" s="57"/>
      <c r="O33" s="96"/>
      <c r="P33" s="57"/>
      <c r="Q33" s="57"/>
      <c r="R33" s="57"/>
      <c r="S33" s="78" t="s">
        <v>186</v>
      </c>
      <c r="T33" s="36"/>
      <c r="U33" s="36"/>
      <c r="V33" s="106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131"/>
    </row>
    <row r="34" spans="1:36" ht="12" customHeight="1">
      <c r="A34" s="11"/>
      <c r="B34" s="36"/>
      <c r="C34" s="51"/>
      <c r="D34" s="57"/>
      <c r="E34" s="66"/>
      <c r="F34" s="57"/>
      <c r="G34" s="57"/>
      <c r="H34" s="57"/>
      <c r="I34" s="57"/>
      <c r="J34" s="57"/>
      <c r="K34" s="57"/>
      <c r="L34" s="57"/>
      <c r="M34" s="57"/>
      <c r="N34" s="57"/>
      <c r="O34" s="96"/>
      <c r="P34" s="57"/>
      <c r="Q34" s="57"/>
      <c r="R34" s="57"/>
      <c r="S34" s="78"/>
      <c r="T34" s="36"/>
      <c r="U34" s="36"/>
      <c r="V34" s="106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131"/>
    </row>
    <row r="35" spans="1:36" ht="12" customHeight="1">
      <c r="A35" s="11" t="s">
        <v>152</v>
      </c>
      <c r="B35" s="36"/>
      <c r="C35" s="51"/>
      <c r="D35" s="57"/>
      <c r="E35" s="58"/>
      <c r="F35" s="57"/>
      <c r="G35" s="57"/>
      <c r="H35" s="57"/>
      <c r="I35" s="57"/>
      <c r="J35" s="57"/>
      <c r="K35" s="57"/>
      <c r="L35" s="57"/>
      <c r="M35" s="57"/>
      <c r="N35" s="57"/>
      <c r="O35" s="96"/>
      <c r="P35" s="57"/>
      <c r="Q35" s="57"/>
      <c r="R35" s="57"/>
      <c r="S35" s="106"/>
      <c r="T35" s="33"/>
      <c r="U35" s="33"/>
      <c r="V35" s="8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131"/>
    </row>
    <row r="36" spans="1:36" ht="12" customHeight="1">
      <c r="A36" s="11"/>
      <c r="B36" s="36"/>
      <c r="C36" s="51"/>
      <c r="D36" s="57"/>
      <c r="E36" s="58"/>
      <c r="F36" s="57"/>
      <c r="G36" s="57"/>
      <c r="H36" s="57"/>
      <c r="I36" s="57"/>
      <c r="J36" s="57"/>
      <c r="K36" s="57"/>
      <c r="L36" s="57"/>
      <c r="M36" s="57"/>
      <c r="N36" s="57"/>
      <c r="O36" s="96"/>
      <c r="P36" s="57"/>
      <c r="Q36" s="57"/>
      <c r="R36" s="57"/>
      <c r="S36" s="106"/>
      <c r="T36" s="33"/>
      <c r="U36" s="33"/>
      <c r="V36" s="8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131"/>
    </row>
    <row r="37" spans="1:36" ht="12" customHeight="1">
      <c r="A37" s="11" t="s">
        <v>159</v>
      </c>
      <c r="B37" s="36"/>
      <c r="C37" s="51"/>
      <c r="D37" s="57"/>
      <c r="E37" s="58"/>
      <c r="F37" s="57"/>
      <c r="G37" s="57"/>
      <c r="H37" s="57"/>
      <c r="I37" s="57"/>
      <c r="J37" s="57"/>
      <c r="K37" s="57"/>
      <c r="L37" s="57"/>
      <c r="M37" s="57"/>
      <c r="N37" s="57"/>
      <c r="O37" s="96"/>
      <c r="P37" s="57"/>
      <c r="Q37" s="57"/>
      <c r="R37" s="57"/>
      <c r="S37" s="78" t="s">
        <v>159</v>
      </c>
      <c r="T37" s="36"/>
      <c r="U37" s="36"/>
      <c r="V37" s="106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131"/>
    </row>
    <row r="38" spans="1:36" ht="12" customHeight="1">
      <c r="A38" s="11"/>
      <c r="B38" s="36"/>
      <c r="C38" s="51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96"/>
      <c r="P38" s="57"/>
      <c r="Q38" s="57"/>
      <c r="R38" s="57"/>
      <c r="S38" s="78"/>
      <c r="T38" s="36"/>
      <c r="U38" s="36"/>
      <c r="V38" s="106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131"/>
    </row>
    <row r="39" spans="1:36" ht="12" customHeight="1">
      <c r="A39" s="11"/>
      <c r="B39" s="36"/>
      <c r="C39" s="51"/>
      <c r="D39" s="58"/>
      <c r="E39" s="57"/>
      <c r="F39" s="57"/>
      <c r="G39" s="57"/>
      <c r="H39" s="57"/>
      <c r="I39" s="58"/>
      <c r="J39" s="58"/>
      <c r="K39" s="57"/>
      <c r="L39" s="57"/>
      <c r="M39" s="57"/>
      <c r="N39" s="57"/>
      <c r="O39" s="96"/>
      <c r="P39" s="57"/>
      <c r="Q39" s="57"/>
      <c r="R39" s="57"/>
      <c r="S39" s="78"/>
      <c r="T39" s="36"/>
      <c r="U39" s="36"/>
      <c r="V39" s="78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131"/>
    </row>
    <row r="40" spans="1:36" ht="12" customHeight="1">
      <c r="A40" s="11"/>
      <c r="B40" s="36"/>
      <c r="C40" s="51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96"/>
      <c r="P40" s="57"/>
      <c r="Q40" s="57"/>
      <c r="R40" s="57"/>
      <c r="S40" s="78"/>
      <c r="T40" s="36"/>
      <c r="U40" s="36"/>
      <c r="V40" s="78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131"/>
    </row>
    <row r="41" spans="1:36" ht="12" customHeight="1">
      <c r="A41" s="11"/>
      <c r="B41" s="36"/>
      <c r="C41" s="51"/>
      <c r="D41" s="58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96"/>
      <c r="P41" s="57"/>
      <c r="Q41" s="57"/>
      <c r="R41" s="57"/>
      <c r="S41" s="78"/>
      <c r="T41" s="36"/>
      <c r="U41" s="36"/>
      <c r="V41" s="78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131"/>
    </row>
    <row r="42" spans="1:36" ht="12" customHeight="1">
      <c r="A42" s="11"/>
      <c r="B42" s="36"/>
      <c r="C42" s="51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96"/>
      <c r="P42" s="57"/>
      <c r="Q42" s="57"/>
      <c r="R42" s="57"/>
      <c r="S42" s="78"/>
      <c r="T42" s="36"/>
      <c r="U42" s="36"/>
      <c r="V42" s="78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131"/>
    </row>
    <row r="43" spans="1:36" ht="12" customHeight="1">
      <c r="A43" s="16"/>
      <c r="B43" s="41"/>
      <c r="C43" s="50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96"/>
      <c r="P43" s="57"/>
      <c r="Q43" s="57"/>
      <c r="R43" s="57"/>
      <c r="S43" s="81"/>
      <c r="T43" s="41"/>
      <c r="U43" s="41"/>
      <c r="V43" s="8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131"/>
    </row>
    <row r="44" spans="1:36" ht="12" customHeight="1">
      <c r="A44" s="16"/>
      <c r="B44" s="41"/>
      <c r="C44" s="50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96"/>
      <c r="P44" s="57"/>
      <c r="Q44" s="57"/>
      <c r="R44" s="57"/>
      <c r="S44" s="81"/>
      <c r="T44" s="41"/>
      <c r="U44" s="41"/>
      <c r="V44" s="8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131"/>
    </row>
    <row r="45" spans="1:36" ht="12" customHeight="1">
      <c r="A45" s="16"/>
      <c r="B45" s="41"/>
      <c r="C45" s="50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96"/>
      <c r="P45" s="57"/>
      <c r="Q45" s="57"/>
      <c r="R45" s="57"/>
      <c r="S45" s="81"/>
      <c r="T45" s="41"/>
      <c r="U45" s="41"/>
      <c r="V45" s="8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131"/>
    </row>
    <row r="46" spans="1:36" ht="12" customHeight="1">
      <c r="A46" s="16"/>
      <c r="B46" s="41"/>
      <c r="C46" s="50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81"/>
      <c r="T46" s="41"/>
      <c r="U46" s="41"/>
      <c r="V46" s="8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131"/>
    </row>
    <row r="47" spans="1:36" ht="12" customHeight="1">
      <c r="A47" s="16"/>
      <c r="B47" s="41"/>
      <c r="C47" s="50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81"/>
      <c r="T47" s="41"/>
      <c r="U47" s="41"/>
      <c r="V47" s="8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131"/>
    </row>
    <row r="48" spans="1:36" ht="12" customHeight="1">
      <c r="A48" s="16"/>
      <c r="B48" s="41"/>
      <c r="C48" s="50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81"/>
      <c r="T48" s="41"/>
      <c r="U48" s="41"/>
      <c r="V48" s="8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131"/>
    </row>
    <row r="49" spans="1:256" ht="12" customHeight="1">
      <c r="A49" s="17"/>
      <c r="B49" s="42"/>
      <c r="C49" s="52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104"/>
      <c r="S49" s="107"/>
      <c r="T49" s="42"/>
      <c r="U49" s="42"/>
      <c r="V49" s="107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142"/>
    </row>
    <row r="50" spans="1:256" s="2" customFormat="1" ht="15" customHeight="1"/>
    <row r="51" spans="1:256" s="2" customFormat="1" ht="20.100000000000001" customHeight="1">
      <c r="B51" s="18"/>
      <c r="C51" s="18"/>
      <c r="D51" s="18"/>
      <c r="E51" s="18"/>
      <c r="F51" s="18"/>
      <c r="G51" s="18"/>
      <c r="H51" s="18"/>
      <c r="I51" s="18"/>
      <c r="J51" s="18"/>
      <c r="K51" s="86"/>
      <c r="L51" s="89" t="s">
        <v>90</v>
      </c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119"/>
      <c r="AA51" s="18"/>
      <c r="AB51" s="18"/>
      <c r="AC51" s="18"/>
      <c r="AD51" s="18"/>
      <c r="AE51" s="18"/>
      <c r="AF51" s="18"/>
      <c r="AG51" s="18"/>
      <c r="AH51" s="18"/>
    </row>
    <row r="52" spans="1:256" s="2" customFormat="1" ht="9.9499999999999993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</row>
    <row r="53" spans="1:256" s="3" customFormat="1" ht="15" customHeight="1">
      <c r="A53" s="19" t="s">
        <v>160</v>
      </c>
      <c r="B53" s="43"/>
      <c r="C53" s="43"/>
      <c r="D53" s="60"/>
      <c r="E53" s="67" t="s">
        <v>40</v>
      </c>
      <c r="F53" s="67"/>
      <c r="G53" s="67"/>
      <c r="H53" s="67"/>
      <c r="I53" s="67"/>
      <c r="J53" s="67"/>
      <c r="K53" s="67"/>
      <c r="L53" s="67"/>
      <c r="M53" s="91" t="s">
        <v>176</v>
      </c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113"/>
      <c r="Y53" s="91" t="s">
        <v>197</v>
      </c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113"/>
      <c r="AK53" s="143"/>
    </row>
    <row r="54" spans="1:256" s="3" customFormat="1" ht="15" customHeight="1">
      <c r="A54" s="20"/>
      <c r="B54" s="44"/>
      <c r="C54" s="44"/>
      <c r="D54" s="61"/>
      <c r="E54" s="67" t="s">
        <v>165</v>
      </c>
      <c r="F54" s="67"/>
      <c r="G54" s="67"/>
      <c r="H54" s="67"/>
      <c r="I54" s="67" t="s">
        <v>171</v>
      </c>
      <c r="J54" s="67"/>
      <c r="K54" s="67"/>
      <c r="L54" s="67"/>
      <c r="M54" s="67" t="s">
        <v>165</v>
      </c>
      <c r="N54" s="67"/>
      <c r="O54" s="67"/>
      <c r="P54" s="67"/>
      <c r="Q54" s="67" t="s">
        <v>182</v>
      </c>
      <c r="R54" s="67"/>
      <c r="S54" s="67"/>
      <c r="T54" s="67"/>
      <c r="U54" s="67"/>
      <c r="V54" s="67"/>
      <c r="W54" s="67"/>
      <c r="X54" s="67"/>
      <c r="Y54" s="67" t="s">
        <v>165</v>
      </c>
      <c r="Z54" s="67"/>
      <c r="AA54" s="67"/>
      <c r="AB54" s="67"/>
      <c r="AC54" s="67" t="s">
        <v>182</v>
      </c>
      <c r="AD54" s="67"/>
      <c r="AE54" s="67"/>
      <c r="AF54" s="67"/>
      <c r="AG54" s="67"/>
      <c r="AH54" s="67"/>
      <c r="AI54" s="67"/>
      <c r="AJ54" s="67"/>
      <c r="AK54" s="143"/>
      <c r="AL54" s="143"/>
    </row>
    <row r="55" spans="1:256" s="3" customFormat="1" ht="15" customHeight="1">
      <c r="A55" s="21"/>
      <c r="B55" s="45"/>
      <c r="C55" s="45"/>
      <c r="D55" s="62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 t="s">
        <v>183</v>
      </c>
      <c r="R55" s="67"/>
      <c r="S55" s="67"/>
      <c r="T55" s="67"/>
      <c r="U55" s="67" t="s">
        <v>190</v>
      </c>
      <c r="V55" s="67"/>
      <c r="W55" s="67"/>
      <c r="X55" s="67"/>
      <c r="Y55" s="67"/>
      <c r="Z55" s="67"/>
      <c r="AA55" s="67"/>
      <c r="AB55" s="67"/>
      <c r="AC55" s="67" t="s">
        <v>183</v>
      </c>
      <c r="AD55" s="67"/>
      <c r="AE55" s="67"/>
      <c r="AF55" s="67"/>
      <c r="AG55" s="67" t="s">
        <v>190</v>
      </c>
      <c r="AH55" s="67"/>
      <c r="AI55" s="67"/>
      <c r="AJ55" s="67"/>
      <c r="AK55" s="143"/>
      <c r="AL55" s="143"/>
    </row>
    <row r="56" spans="1:256" s="3" customFormat="1" ht="15" customHeight="1">
      <c r="A56" s="22" t="s">
        <v>207</v>
      </c>
      <c r="B56" s="22"/>
      <c r="C56" s="22"/>
      <c r="D56" s="22"/>
      <c r="E56" s="68" t="s">
        <v>167</v>
      </c>
      <c r="F56" s="68"/>
      <c r="G56" s="68"/>
      <c r="H56" s="68"/>
      <c r="I56" s="68" t="s">
        <v>172</v>
      </c>
      <c r="J56" s="68"/>
      <c r="K56" s="68"/>
      <c r="L56" s="68"/>
      <c r="M56" s="68" t="s">
        <v>178</v>
      </c>
      <c r="N56" s="68"/>
      <c r="O56" s="68"/>
      <c r="P56" s="68"/>
      <c r="Q56" s="100" t="s">
        <v>99</v>
      </c>
      <c r="R56" s="100"/>
      <c r="S56" s="100"/>
      <c r="T56" s="100"/>
      <c r="U56" s="100" t="s">
        <v>14</v>
      </c>
      <c r="V56" s="100"/>
      <c r="W56" s="100"/>
      <c r="X56" s="100"/>
      <c r="Y56" s="68" t="s">
        <v>30</v>
      </c>
      <c r="Z56" s="68"/>
      <c r="AA56" s="68"/>
      <c r="AB56" s="68"/>
      <c r="AC56" s="100" t="s">
        <v>200</v>
      </c>
      <c r="AD56" s="100"/>
      <c r="AE56" s="100"/>
      <c r="AF56" s="100"/>
      <c r="AG56" s="100" t="s">
        <v>128</v>
      </c>
      <c r="AH56" s="100"/>
      <c r="AI56" s="100"/>
      <c r="AJ56" s="100"/>
    </row>
    <row r="57" spans="1:256" s="3" customFormat="1" ht="15" customHeight="1">
      <c r="A57" s="22"/>
      <c r="B57" s="22"/>
      <c r="C57" s="22"/>
      <c r="D57" s="22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101" t="s">
        <v>0</v>
      </c>
      <c r="R57" s="102"/>
      <c r="S57" s="102"/>
      <c r="T57" s="102"/>
      <c r="U57" s="101" t="s">
        <v>191</v>
      </c>
      <c r="V57" s="102"/>
      <c r="W57" s="102"/>
      <c r="X57" s="102"/>
      <c r="Y57" s="68"/>
      <c r="Z57" s="68"/>
      <c r="AA57" s="68"/>
      <c r="AB57" s="68"/>
      <c r="AC57" s="101" t="s">
        <v>201</v>
      </c>
      <c r="AD57" s="102"/>
      <c r="AE57" s="102"/>
      <c r="AF57" s="102"/>
      <c r="AG57" s="101" t="s">
        <v>177</v>
      </c>
      <c r="AH57" s="102"/>
      <c r="AI57" s="102"/>
      <c r="AJ57" s="102"/>
    </row>
    <row r="58" spans="1:256" s="3" customFormat="1" ht="15" customHeight="1">
      <c r="A58" s="22" t="s">
        <v>208</v>
      </c>
      <c r="B58" s="22"/>
      <c r="C58" s="22"/>
      <c r="D58" s="22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143"/>
      <c r="AL58" s="143"/>
    </row>
    <row r="59" spans="1:256" s="3" customFormat="1" ht="15" customHeight="1">
      <c r="A59" s="22"/>
      <c r="B59" s="22"/>
      <c r="C59" s="22"/>
      <c r="D59" s="22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143"/>
      <c r="AL59" s="143"/>
    </row>
    <row r="60" spans="1:256" s="3" customFormat="1" ht="15" customHeight="1">
      <c r="A60" s="23"/>
      <c r="B60" s="46" t="s">
        <v>135</v>
      </c>
      <c r="C60" s="22"/>
      <c r="D60" s="22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143"/>
      <c r="AL60" s="143"/>
    </row>
    <row r="61" spans="1:256" s="3" customFormat="1" ht="15" customHeight="1">
      <c r="A61" s="24"/>
      <c r="B61" s="46"/>
      <c r="C61" s="22"/>
      <c r="D61" s="22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143"/>
      <c r="AL61" s="143"/>
    </row>
    <row r="62" spans="1:256" s="3" customFormat="1" ht="15" customHeight="1">
      <c r="A62" s="23"/>
      <c r="B62" s="46"/>
      <c r="C62" s="22"/>
      <c r="D62" s="22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143"/>
      <c r="AL62" s="143"/>
    </row>
    <row r="63" spans="1:256" s="3" customFormat="1" ht="15" customHeight="1">
      <c r="A63" s="24"/>
      <c r="B63" s="46"/>
      <c r="C63" s="22"/>
      <c r="D63" s="22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143"/>
      <c r="AL63" s="143"/>
    </row>
    <row r="64" spans="1:256" s="3" customFormat="1" ht="15" customHeight="1">
      <c r="A64" s="23"/>
      <c r="B64" s="46"/>
      <c r="C64" s="22"/>
      <c r="D64" s="22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143"/>
      <c r="AL64" s="143"/>
    </row>
    <row r="65" spans="1:256" s="3" customFormat="1" ht="15" customHeight="1">
      <c r="A65" s="24"/>
      <c r="B65" s="46"/>
      <c r="C65" s="22"/>
      <c r="D65" s="22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143"/>
      <c r="AL65" s="143"/>
    </row>
    <row r="66" spans="1:256" s="3" customFormat="1" ht="15" customHeight="1">
      <c r="A66" s="22" t="s">
        <v>161</v>
      </c>
      <c r="B66" s="22"/>
      <c r="C66" s="22"/>
      <c r="D66" s="22"/>
      <c r="E66" s="70" t="s">
        <v>210</v>
      </c>
      <c r="F66" s="70"/>
      <c r="G66" s="70"/>
      <c r="H66" s="70"/>
      <c r="I66" s="70" t="str">
        <v>(5)=(4)*0.10</v>
      </c>
      <c r="J66" s="70"/>
      <c r="K66" s="70"/>
      <c r="L66" s="70"/>
      <c r="M66" s="70" t="str">
        <v>(8)=(7)*0.10</v>
      </c>
      <c r="N66" s="70"/>
      <c r="O66" s="70"/>
      <c r="P66" s="70"/>
      <c r="Q66" s="100" t="s">
        <v>184</v>
      </c>
      <c r="R66" s="100"/>
      <c r="S66" s="100"/>
      <c r="T66" s="100"/>
      <c r="U66" s="100" t="s">
        <v>192</v>
      </c>
      <c r="V66" s="100"/>
      <c r="W66" s="100"/>
      <c r="X66" s="100"/>
      <c r="Y66" s="100" t="s">
        <v>198</v>
      </c>
      <c r="Z66" s="100"/>
      <c r="AA66" s="100"/>
      <c r="AB66" s="100"/>
      <c r="AC66" s="100" t="s">
        <v>23</v>
      </c>
      <c r="AD66" s="100"/>
      <c r="AE66" s="100"/>
      <c r="AF66" s="100"/>
      <c r="AG66" s="100" t="s">
        <v>205</v>
      </c>
      <c r="AH66" s="100"/>
      <c r="AI66" s="100"/>
      <c r="AJ66" s="100"/>
    </row>
    <row r="67" spans="1:256" s="3" customFormat="1" ht="15" customHeight="1">
      <c r="A67" s="22"/>
      <c r="B67" s="22"/>
      <c r="C67" s="22"/>
      <c r="D67" s="22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101" t="s">
        <v>211</v>
      </c>
      <c r="R67" s="102"/>
      <c r="S67" s="102"/>
      <c r="T67" s="102"/>
      <c r="U67" s="101" t="s">
        <v>193</v>
      </c>
      <c r="V67" s="102"/>
      <c r="W67" s="102"/>
      <c r="X67" s="102"/>
      <c r="Y67" s="102" t="str">
        <v>(16)*0.10</v>
      </c>
      <c r="Z67" s="102"/>
      <c r="AA67" s="102"/>
      <c r="AB67" s="102"/>
      <c r="AC67" s="102" t="str">
        <v>(19)*0.10</v>
      </c>
      <c r="AD67" s="102"/>
      <c r="AE67" s="102"/>
      <c r="AF67" s="102"/>
      <c r="AG67" s="102" t="str">
        <v>(22)*0.10</v>
      </c>
      <c r="AH67" s="102"/>
      <c r="AI67" s="102"/>
      <c r="AJ67" s="102"/>
    </row>
    <row r="68" spans="1:256" s="3" customFormat="1" ht="15" customHeight="1">
      <c r="A68" s="22" t="s">
        <v>162</v>
      </c>
      <c r="B68" s="22"/>
      <c r="C68" s="22"/>
      <c r="D68" s="22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143"/>
      <c r="AL68" s="143"/>
    </row>
    <row r="69" spans="1:256" s="3" customFormat="1" ht="15" customHeight="1">
      <c r="A69" s="22"/>
      <c r="B69" s="22"/>
      <c r="C69" s="22"/>
      <c r="D69" s="22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143"/>
      <c r="AL69" s="143"/>
    </row>
    <row r="70" spans="1:256" s="3" customFormat="1" ht="15" customHeight="1">
      <c r="A70" s="23"/>
      <c r="B70" s="46" t="s">
        <v>209</v>
      </c>
      <c r="C70" s="22"/>
      <c r="D70" s="22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143"/>
      <c r="AL70" s="143"/>
    </row>
    <row r="71" spans="1:256" s="3" customFormat="1" ht="15" customHeight="1">
      <c r="A71" s="25"/>
      <c r="B71" s="46"/>
      <c r="C71" s="22"/>
      <c r="D71" s="22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143"/>
      <c r="AL71" s="143"/>
    </row>
    <row r="72" spans="1:256" s="3" customFormat="1" ht="15" customHeight="1">
      <c r="A72" s="23"/>
      <c r="B72" s="46"/>
      <c r="C72" s="22"/>
      <c r="D72" s="22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143"/>
      <c r="AL72" s="143"/>
    </row>
    <row r="73" spans="1:256" s="3" customFormat="1" ht="15" customHeight="1">
      <c r="A73" s="25"/>
      <c r="B73" s="46"/>
      <c r="C73" s="22"/>
      <c r="D73" s="22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143"/>
      <c r="AL73" s="143"/>
    </row>
    <row r="74" spans="1:256" s="3" customFormat="1" ht="15" customHeight="1">
      <c r="A74" s="23"/>
      <c r="B74" s="46"/>
      <c r="C74" s="22"/>
      <c r="D74" s="22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143"/>
      <c r="AL74" s="143"/>
    </row>
    <row r="75" spans="1:256" s="3" customFormat="1" ht="15" customHeight="1">
      <c r="A75" s="24"/>
      <c r="B75" s="46"/>
      <c r="C75" s="22"/>
      <c r="D75" s="22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143"/>
      <c r="AL75" s="143"/>
    </row>
    <row r="76" spans="1:256" s="4" customFormat="1" ht="15" customHeight="1">
      <c r="A76" s="22" t="s">
        <v>53</v>
      </c>
      <c r="B76" s="26"/>
      <c r="C76" s="26"/>
      <c r="D76" s="26"/>
      <c r="E76" s="70" t="s">
        <v>153</v>
      </c>
      <c r="F76" s="70"/>
      <c r="G76" s="70"/>
      <c r="H76" s="70"/>
      <c r="I76" s="70" t="s">
        <v>173</v>
      </c>
      <c r="J76" s="70"/>
      <c r="K76" s="70"/>
      <c r="L76" s="70"/>
      <c r="M76" s="70" t="s">
        <v>179</v>
      </c>
      <c r="N76" s="70"/>
      <c r="O76" s="70"/>
      <c r="P76" s="70"/>
      <c r="Q76" s="100" t="s">
        <v>185</v>
      </c>
      <c r="R76" s="100"/>
      <c r="S76" s="100"/>
      <c r="T76" s="100"/>
      <c r="U76" s="100" t="s">
        <v>8</v>
      </c>
      <c r="V76" s="100"/>
      <c r="W76" s="100"/>
      <c r="X76" s="100"/>
      <c r="Y76" s="100" t="s">
        <v>168</v>
      </c>
      <c r="Z76" s="100"/>
      <c r="AA76" s="100"/>
      <c r="AB76" s="100"/>
      <c r="AC76" s="100" t="s">
        <v>202</v>
      </c>
      <c r="AD76" s="100"/>
      <c r="AE76" s="100"/>
      <c r="AF76" s="100"/>
      <c r="AG76" s="100" t="s">
        <v>112</v>
      </c>
      <c r="AH76" s="100"/>
      <c r="AI76" s="100"/>
      <c r="AJ76" s="100"/>
    </row>
    <row r="77" spans="1:256" s="4" customFormat="1" ht="15" customHeight="1">
      <c r="A77" s="26"/>
      <c r="B77" s="26"/>
      <c r="C77" s="26"/>
      <c r="D77" s="26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102" t="s">
        <v>38</v>
      </c>
      <c r="R77" s="102"/>
      <c r="S77" s="102"/>
      <c r="T77" s="102"/>
      <c r="U77" s="102" t="s">
        <v>194</v>
      </c>
      <c r="V77" s="102"/>
      <c r="W77" s="102"/>
      <c r="X77" s="102"/>
      <c r="Y77" s="102" t="s">
        <v>199</v>
      </c>
      <c r="Z77" s="102"/>
      <c r="AA77" s="102"/>
      <c r="AB77" s="102"/>
      <c r="AC77" s="102" t="s">
        <v>150</v>
      </c>
      <c r="AD77" s="102"/>
      <c r="AE77" s="102"/>
      <c r="AF77" s="102"/>
      <c r="AG77" s="102" t="s">
        <v>206</v>
      </c>
      <c r="AH77" s="102"/>
      <c r="AI77" s="102"/>
      <c r="AJ77" s="102"/>
    </row>
    <row r="78" spans="1:256" s="4" customFormat="1" ht="15" customHeight="1">
      <c r="A78" s="22" t="s">
        <v>166</v>
      </c>
      <c r="B78" s="22"/>
      <c r="C78" s="22"/>
      <c r="D78" s="22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47"/>
      <c r="AL78" s="47"/>
    </row>
    <row r="79" spans="1:256" s="4" customFormat="1" ht="15" customHeight="1">
      <c r="A79" s="22"/>
      <c r="B79" s="22"/>
      <c r="C79" s="22"/>
      <c r="D79" s="22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47"/>
      <c r="AL79" s="47"/>
    </row>
    <row r="80" spans="1:256" s="4" customFormat="1" ht="15" customHeight="1">
      <c r="A80" s="27"/>
      <c r="B80" s="46" t="s">
        <v>163</v>
      </c>
      <c r="C80" s="22"/>
      <c r="D80" s="22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47"/>
      <c r="AL80" s="47"/>
    </row>
    <row r="81" spans="1:256" s="4" customFormat="1" ht="15" customHeight="1">
      <c r="A81" s="28"/>
      <c r="B81" s="46"/>
      <c r="C81" s="22"/>
      <c r="D81" s="22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47"/>
      <c r="AL81" s="47"/>
    </row>
    <row r="82" spans="1:256" s="4" customFormat="1" ht="15" customHeight="1">
      <c r="A82" s="27"/>
      <c r="B82" s="46"/>
      <c r="C82" s="22"/>
      <c r="D82" s="22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</row>
    <row r="83" spans="1:256" s="4" customFormat="1" ht="15" customHeight="1">
      <c r="A83" s="28"/>
      <c r="B83" s="46"/>
      <c r="C83" s="22"/>
      <c r="D83" s="22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</row>
    <row r="84" spans="1:256" s="4" customFormat="1" ht="15" customHeight="1">
      <c r="A84" s="27"/>
      <c r="B84" s="46"/>
      <c r="C84" s="22"/>
      <c r="D84" s="22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</row>
    <row r="85" spans="1:256" s="4" customFormat="1" ht="15" customHeight="1">
      <c r="A85" s="24"/>
      <c r="B85" s="46"/>
      <c r="C85" s="22"/>
      <c r="D85" s="22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</row>
    <row r="86" spans="1:256" s="4" customFormat="1" ht="15" customHeight="1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</row>
    <row r="87" spans="1:256" s="5" customFormat="1" ht="15" customHeight="1"/>
    <row r="88" spans="1:256" s="5" customFormat="1" ht="15" customHeight="1"/>
    <row r="89" spans="1:256" s="5" customFormat="1" ht="15" customHeight="1"/>
    <row r="90" spans="1:256" s="5" customFormat="1" ht="15" customHeight="1"/>
  </sheetData>
  <mergeCells count="227">
    <mergeCell ref="D10:L10"/>
    <mergeCell ref="V10:AH10"/>
    <mergeCell ref="L51:Y51"/>
    <mergeCell ref="E53:L53"/>
    <mergeCell ref="M53:X53"/>
    <mergeCell ref="Y53:AJ53"/>
    <mergeCell ref="Q54:X54"/>
    <mergeCell ref="AC54:AJ54"/>
    <mergeCell ref="Q55:T55"/>
    <mergeCell ref="U55:X55"/>
    <mergeCell ref="AC55:AF55"/>
    <mergeCell ref="AG55:AJ55"/>
    <mergeCell ref="Q56:T56"/>
    <mergeCell ref="U56:X56"/>
    <mergeCell ref="AC56:AF56"/>
    <mergeCell ref="AG56:AJ56"/>
    <mergeCell ref="Q57:T57"/>
    <mergeCell ref="U57:X57"/>
    <mergeCell ref="AC57:AF57"/>
    <mergeCell ref="AG57:AJ57"/>
    <mergeCell ref="Q66:T66"/>
    <mergeCell ref="U66:X66"/>
    <mergeCell ref="Y66:AB66"/>
    <mergeCell ref="AC66:AF66"/>
    <mergeCell ref="AG66:AJ66"/>
    <mergeCell ref="Q67:T67"/>
    <mergeCell ref="U67:X67"/>
    <mergeCell ref="Y67:AB67"/>
    <mergeCell ref="AC67:AF67"/>
    <mergeCell ref="AG67:AJ67"/>
    <mergeCell ref="Q76:T76"/>
    <mergeCell ref="U76:X76"/>
    <mergeCell ref="Y76:AB76"/>
    <mergeCell ref="AC76:AF76"/>
    <mergeCell ref="AG76:AJ76"/>
    <mergeCell ref="Q77:T77"/>
    <mergeCell ref="U77:X77"/>
    <mergeCell ref="Y77:AB77"/>
    <mergeCell ref="AC77:AF77"/>
    <mergeCell ref="AG77:AJ77"/>
    <mergeCell ref="A1:B2"/>
    <mergeCell ref="C1:D2"/>
    <mergeCell ref="E1:F2"/>
    <mergeCell ref="B3:R5"/>
    <mergeCell ref="S3:W5"/>
    <mergeCell ref="Y3:AA5"/>
    <mergeCell ref="AB3:AD5"/>
    <mergeCell ref="AE3:AG5"/>
    <mergeCell ref="AH3:AJ5"/>
    <mergeCell ref="A7:R8"/>
    <mergeCell ref="S7:AJ8"/>
    <mergeCell ref="A12:F14"/>
    <mergeCell ref="G12:U14"/>
    <mergeCell ref="V12:AJ14"/>
    <mergeCell ref="A15:F18"/>
    <mergeCell ref="N16:S17"/>
    <mergeCell ref="T16:T17"/>
    <mergeCell ref="AC16:AH17"/>
    <mergeCell ref="AI16:AI17"/>
    <mergeCell ref="A19:F20"/>
    <mergeCell ref="N19:S20"/>
    <mergeCell ref="T19:T20"/>
    <mergeCell ref="AC19:AH20"/>
    <mergeCell ref="AI19:AI20"/>
    <mergeCell ref="AJ19:AJ20"/>
    <mergeCell ref="A21:F22"/>
    <mergeCell ref="M21:M22"/>
    <mergeCell ref="N21:S22"/>
    <mergeCell ref="T21:T22"/>
    <mergeCell ref="U21:U22"/>
    <mergeCell ref="AB21:AB22"/>
    <mergeCell ref="AC21:AH22"/>
    <mergeCell ref="AI21:AI22"/>
    <mergeCell ref="AJ21:AJ22"/>
    <mergeCell ref="A23:F26"/>
    <mergeCell ref="H23:K24"/>
    <mergeCell ref="N23:P24"/>
    <mergeCell ref="Q23:R24"/>
    <mergeCell ref="W23:Y24"/>
    <mergeCell ref="Z23:AC24"/>
    <mergeCell ref="AD23:AF24"/>
    <mergeCell ref="AG23:AH24"/>
    <mergeCell ref="H25:K26"/>
    <mergeCell ref="L25:M26"/>
    <mergeCell ref="N25:N26"/>
    <mergeCell ref="O25:P26"/>
    <mergeCell ref="Q25:Q26"/>
    <mergeCell ref="R25:S26"/>
    <mergeCell ref="T25:T26"/>
    <mergeCell ref="W25:Z26"/>
    <mergeCell ref="AA25:AB26"/>
    <mergeCell ref="AC25:AC26"/>
    <mergeCell ref="AD25:AE26"/>
    <mergeCell ref="AF25:AF26"/>
    <mergeCell ref="AG25:AH26"/>
    <mergeCell ref="AI25:AI26"/>
    <mergeCell ref="A33:C34"/>
    <mergeCell ref="S33:U34"/>
    <mergeCell ref="A35:C36"/>
    <mergeCell ref="A37:C38"/>
    <mergeCell ref="S37:U38"/>
    <mergeCell ref="A53:D55"/>
    <mergeCell ref="E54:H55"/>
    <mergeCell ref="I54:L55"/>
    <mergeCell ref="M54:P55"/>
    <mergeCell ref="Y54:AB55"/>
    <mergeCell ref="A56:D57"/>
    <mergeCell ref="E56:H57"/>
    <mergeCell ref="I56:L57"/>
    <mergeCell ref="M56:P57"/>
    <mergeCell ref="Y56:AB57"/>
    <mergeCell ref="A58:D59"/>
    <mergeCell ref="E58:H59"/>
    <mergeCell ref="I58:L59"/>
    <mergeCell ref="M58:P59"/>
    <mergeCell ref="Q58:T59"/>
    <mergeCell ref="U58:X59"/>
    <mergeCell ref="Y58:AB59"/>
    <mergeCell ref="AC58:AF59"/>
    <mergeCell ref="AG58:AJ59"/>
    <mergeCell ref="B60:D61"/>
    <mergeCell ref="E60:H61"/>
    <mergeCell ref="I60:L61"/>
    <mergeCell ref="M60:P61"/>
    <mergeCell ref="Q60:T61"/>
    <mergeCell ref="U60:X61"/>
    <mergeCell ref="Y60:AB61"/>
    <mergeCell ref="AC60:AF61"/>
    <mergeCell ref="AG60:AJ61"/>
    <mergeCell ref="B62:D63"/>
    <mergeCell ref="E62:H63"/>
    <mergeCell ref="I62:L63"/>
    <mergeCell ref="M62:P63"/>
    <mergeCell ref="Q62:T63"/>
    <mergeCell ref="U62:X63"/>
    <mergeCell ref="Y62:AB63"/>
    <mergeCell ref="AC62:AF63"/>
    <mergeCell ref="AG62:AJ63"/>
    <mergeCell ref="B64:D65"/>
    <mergeCell ref="E64:H65"/>
    <mergeCell ref="I64:L65"/>
    <mergeCell ref="M64:P65"/>
    <mergeCell ref="Q64:T65"/>
    <mergeCell ref="U64:X65"/>
    <mergeCell ref="Y64:AB65"/>
    <mergeCell ref="AC64:AF65"/>
    <mergeCell ref="AG64:AJ65"/>
    <mergeCell ref="A66:D67"/>
    <mergeCell ref="E66:H67"/>
    <mergeCell ref="I66:L67"/>
    <mergeCell ref="M66:P67"/>
    <mergeCell ref="A68:D69"/>
    <mergeCell ref="E68:H69"/>
    <mergeCell ref="I68:L69"/>
    <mergeCell ref="M68:P69"/>
    <mergeCell ref="Q68:T69"/>
    <mergeCell ref="U68:X69"/>
    <mergeCell ref="Y68:AB69"/>
    <mergeCell ref="AC68:AF69"/>
    <mergeCell ref="AG68:AJ69"/>
    <mergeCell ref="B70:D71"/>
    <mergeCell ref="E70:H71"/>
    <mergeCell ref="I70:L71"/>
    <mergeCell ref="M70:P71"/>
    <mergeCell ref="Q70:T71"/>
    <mergeCell ref="U70:X71"/>
    <mergeCell ref="Y70:AB71"/>
    <mergeCell ref="AC70:AF71"/>
    <mergeCell ref="AG70:AJ71"/>
    <mergeCell ref="B72:D73"/>
    <mergeCell ref="E72:H73"/>
    <mergeCell ref="I72:L73"/>
    <mergeCell ref="M72:P73"/>
    <mergeCell ref="Q72:T73"/>
    <mergeCell ref="U72:X73"/>
    <mergeCell ref="Y72:AB73"/>
    <mergeCell ref="AC72:AF73"/>
    <mergeCell ref="AG72:AJ73"/>
    <mergeCell ref="B74:D75"/>
    <mergeCell ref="E74:H75"/>
    <mergeCell ref="I74:L75"/>
    <mergeCell ref="M74:P75"/>
    <mergeCell ref="Q74:T75"/>
    <mergeCell ref="U74:X75"/>
    <mergeCell ref="Y74:AB75"/>
    <mergeCell ref="AC74:AF75"/>
    <mergeCell ref="AG74:AJ75"/>
    <mergeCell ref="A76:D77"/>
    <mergeCell ref="E76:H77"/>
    <mergeCell ref="I76:L77"/>
    <mergeCell ref="M76:P77"/>
    <mergeCell ref="A78:D79"/>
    <mergeCell ref="E78:H79"/>
    <mergeCell ref="I78:L79"/>
    <mergeCell ref="M78:P79"/>
    <mergeCell ref="Q78:T79"/>
    <mergeCell ref="U78:X79"/>
    <mergeCell ref="Y78:AB79"/>
    <mergeCell ref="AC78:AF79"/>
    <mergeCell ref="AG78:AJ79"/>
    <mergeCell ref="B80:D81"/>
    <mergeCell ref="E80:H81"/>
    <mergeCell ref="I80:L81"/>
    <mergeCell ref="M80:P81"/>
    <mergeCell ref="Q80:T81"/>
    <mergeCell ref="U80:X81"/>
    <mergeCell ref="Y80:AB81"/>
    <mergeCell ref="AC80:AF81"/>
    <mergeCell ref="AG80:AJ81"/>
    <mergeCell ref="B82:D83"/>
    <mergeCell ref="E82:H83"/>
    <mergeCell ref="I82:L83"/>
    <mergeCell ref="M82:P83"/>
    <mergeCell ref="Q82:T83"/>
    <mergeCell ref="U82:X83"/>
    <mergeCell ref="Y82:AB83"/>
    <mergeCell ref="AC82:AF83"/>
    <mergeCell ref="AG82:AJ83"/>
    <mergeCell ref="B84:D85"/>
    <mergeCell ref="E84:H85"/>
    <mergeCell ref="I84:L85"/>
    <mergeCell ref="M84:P85"/>
    <mergeCell ref="Q84:T85"/>
    <mergeCell ref="U84:X85"/>
    <mergeCell ref="Y84:AB85"/>
    <mergeCell ref="AC84:AF85"/>
    <mergeCell ref="AG84:AJ85"/>
  </mergeCells>
  <phoneticPr fontId="38"/>
  <printOptions horizontalCentered="1"/>
  <pageMargins left="0.59055118110236227" right="0.39370078740157477" top="0.98425196850393704" bottom="0.43307086614173229" header="0.78740157480314954" footer="0.47244094488188981"/>
  <pageSetup paperSize="9" scale="96" fitToWidth="1" fitToHeight="1" orientation="landscape" usePrinterDefaults="1" r:id="rId1"/>
  <headerFooter alignWithMargins="0">
    <oddFooter xml:space="preserve">&amp;R&amp;"ＭＳ Ｐ明朝,regular"&amp;9P.&amp;P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56"/>
  <sheetViews>
    <sheetView showZeros="0" view="pageBreakPreview" topLeftCell="B3" zoomScaleNormal="75" zoomScaleSheetLayoutView="100" workbookViewId="0">
      <selection activeCell="R29" sqref="R29"/>
    </sheetView>
  </sheetViews>
  <sheetFormatPr defaultRowHeight="24" customHeight="1"/>
  <cols>
    <col min="1" max="2" width="3.5" style="144" customWidth="1"/>
    <col min="3" max="3" width="4.375" style="144" customWidth="1"/>
    <col min="4" max="4" width="3.75" style="144" customWidth="1"/>
    <col min="5" max="5" width="22.75" style="145" customWidth="1"/>
    <col min="6" max="6" width="3.75" style="144" customWidth="1"/>
    <col min="7" max="7" width="22.75" style="145" customWidth="1"/>
    <col min="8" max="8" width="12.75" style="146" customWidth="1"/>
    <col min="9" max="9" width="1.75" style="144" customWidth="1"/>
    <col min="10" max="10" width="4.75" style="147" customWidth="1"/>
    <col min="11" max="11" width="12.75" style="148" customWidth="1"/>
    <col min="12" max="12" width="0.875" style="144" customWidth="1"/>
    <col min="13" max="13" width="15.75" style="148" customWidth="1"/>
    <col min="14" max="15" width="0.875" style="144" customWidth="1"/>
    <col min="16" max="16" width="30.625" style="149" customWidth="1"/>
    <col min="17" max="17" width="7.6640625" style="144" bestFit="1" customWidth="1"/>
    <col min="18" max="19" width="11.88671875" style="144" bestFit="1" customWidth="1"/>
    <col min="20" max="16367" width="9" style="144" bestFit="1" customWidth="1"/>
    <col min="16368" max="16384" width="8.88671875" style="144" customWidth="1"/>
  </cols>
  <sheetData>
    <row r="1" spans="1:19" ht="6" customHeight="1">
      <c r="C1" s="150"/>
      <c r="D1" s="150"/>
      <c r="E1" s="161"/>
      <c r="F1" s="150"/>
      <c r="G1" s="161"/>
      <c r="H1" s="174"/>
      <c r="I1" s="150"/>
      <c r="J1" s="184"/>
      <c r="K1" s="190"/>
      <c r="L1" s="150"/>
      <c r="M1" s="190"/>
      <c r="N1" s="150"/>
      <c r="O1" s="150"/>
      <c r="P1" s="196"/>
    </row>
    <row r="2" spans="1:19" ht="17.399999999999999" customHeight="1">
      <c r="C2" s="151" t="s">
        <v>9</v>
      </c>
      <c r="D2" s="156"/>
      <c r="E2" s="156"/>
      <c r="F2" s="171" t="s">
        <v>12</v>
      </c>
      <c r="G2" s="172"/>
      <c r="H2" s="175" t="s">
        <v>3</v>
      </c>
      <c r="I2" s="156"/>
      <c r="J2" s="185" t="s">
        <v>16</v>
      </c>
      <c r="K2" s="191" t="s">
        <v>4</v>
      </c>
      <c r="L2" s="156"/>
      <c r="M2" s="191" t="s">
        <v>5</v>
      </c>
      <c r="N2" s="156"/>
      <c r="O2" s="171" t="s">
        <v>13</v>
      </c>
      <c r="P2" s="197"/>
    </row>
    <row r="3" spans="1:19" s="149" customFormat="1" ht="12.75" customHeight="1">
      <c r="A3" s="149">
        <v>1</v>
      </c>
      <c r="B3" s="149">
        <v>1</v>
      </c>
      <c r="C3" s="152"/>
      <c r="D3" s="157"/>
      <c r="E3" s="162"/>
      <c r="F3" s="157"/>
      <c r="G3" s="162"/>
      <c r="H3" s="176"/>
      <c r="I3" s="180"/>
      <c r="J3" s="186"/>
      <c r="K3" s="192"/>
      <c r="L3" s="180"/>
      <c r="M3" s="192"/>
      <c r="N3" s="180"/>
      <c r="O3" s="157"/>
      <c r="P3" s="198"/>
    </row>
    <row r="4" spans="1:19" s="149" customFormat="1" ht="12.75" customHeight="1">
      <c r="B4" s="149">
        <v>1</v>
      </c>
      <c r="C4" s="153"/>
      <c r="D4" s="158"/>
      <c r="E4" s="163" t="str">
        <f>+表紙!B3</f>
        <v>湯之谷会館自動火災受信機更新工事</v>
      </c>
      <c r="F4" s="158"/>
      <c r="G4" s="165"/>
      <c r="H4" s="177"/>
      <c r="I4" s="181"/>
      <c r="J4" s="187"/>
      <c r="K4" s="193"/>
      <c r="L4" s="181"/>
      <c r="M4" s="193"/>
      <c r="N4" s="181"/>
      <c r="O4" s="158"/>
      <c r="P4" s="199"/>
    </row>
    <row r="5" spans="1:19" s="149" customFormat="1" ht="12.75" customHeight="1">
      <c r="B5" s="149">
        <v>2</v>
      </c>
      <c r="C5" s="154"/>
      <c r="D5" s="159"/>
      <c r="E5" s="164"/>
      <c r="F5" s="159"/>
      <c r="G5" s="164"/>
      <c r="H5" s="178"/>
      <c r="I5" s="182"/>
      <c r="J5" s="188"/>
      <c r="K5" s="194"/>
      <c r="L5" s="182"/>
      <c r="M5" s="194"/>
      <c r="N5" s="182"/>
      <c r="O5" s="159"/>
      <c r="P5" s="200"/>
    </row>
    <row r="6" spans="1:19" s="149" customFormat="1" ht="12.75" customHeight="1">
      <c r="B6" s="149">
        <v>2</v>
      </c>
      <c r="C6" s="153"/>
      <c r="D6" s="158"/>
      <c r="E6" s="165"/>
      <c r="F6" s="158"/>
      <c r="G6" s="165"/>
      <c r="H6" s="177"/>
      <c r="I6" s="181"/>
      <c r="J6" s="187"/>
      <c r="K6" s="193"/>
      <c r="L6" s="181"/>
      <c r="M6" s="193"/>
      <c r="N6" s="181"/>
      <c r="O6" s="158"/>
      <c r="P6" s="201"/>
      <c r="R6" s="205"/>
      <c r="S6" s="205"/>
    </row>
    <row r="7" spans="1:19" s="149" customFormat="1" ht="12.75" customHeight="1">
      <c r="B7" s="149">
        <v>3</v>
      </c>
      <c r="C7" s="154"/>
      <c r="D7" s="159"/>
      <c r="E7" s="164"/>
      <c r="F7" s="159"/>
      <c r="G7" s="164"/>
      <c r="H7" s="178"/>
      <c r="I7" s="182"/>
      <c r="J7" s="188"/>
      <c r="K7" s="194"/>
      <c r="L7" s="182"/>
      <c r="M7" s="194"/>
      <c r="N7" s="182"/>
      <c r="O7" s="159"/>
      <c r="P7" s="202"/>
    </row>
    <row r="8" spans="1:19" s="149" customFormat="1" ht="12.75" customHeight="1">
      <c r="B8" s="149">
        <v>3</v>
      </c>
      <c r="C8" s="153"/>
      <c r="D8" s="158"/>
      <c r="E8" s="165" t="s">
        <v>216</v>
      </c>
      <c r="F8" s="158"/>
      <c r="G8" s="165"/>
      <c r="H8" s="177"/>
      <c r="I8" s="181"/>
      <c r="J8" s="187"/>
      <c r="K8" s="193"/>
      <c r="L8" s="181"/>
      <c r="M8" s="193"/>
      <c r="N8" s="181"/>
      <c r="O8" s="158"/>
      <c r="P8" s="199"/>
    </row>
    <row r="9" spans="1:19" s="149" customFormat="1" ht="12.75" customHeight="1">
      <c r="B9" s="149">
        <v>5</v>
      </c>
      <c r="C9" s="154"/>
      <c r="D9" s="159"/>
      <c r="E9" s="164"/>
      <c r="F9" s="159"/>
      <c r="G9" s="164"/>
      <c r="H9" s="178"/>
      <c r="I9" s="182"/>
      <c r="J9" s="188"/>
      <c r="K9" s="194"/>
      <c r="L9" s="182"/>
      <c r="M9" s="194"/>
      <c r="N9" s="182"/>
      <c r="O9" s="159"/>
      <c r="P9" s="202"/>
    </row>
    <row r="10" spans="1:19" s="149" customFormat="1" ht="12.75" customHeight="1">
      <c r="B10" s="149">
        <v>5</v>
      </c>
      <c r="C10" s="153"/>
      <c r="D10" s="158"/>
      <c r="E10" s="165" t="s">
        <v>223</v>
      </c>
      <c r="F10" s="158"/>
      <c r="G10" s="165"/>
      <c r="H10" s="177">
        <v>1</v>
      </c>
      <c r="I10" s="181"/>
      <c r="J10" s="187" t="s">
        <v>212</v>
      </c>
      <c r="K10" s="193"/>
      <c r="L10" s="181"/>
      <c r="M10" s="193"/>
      <c r="N10" s="181"/>
      <c r="O10" s="158"/>
      <c r="P10" s="199" t="s">
        <v>79</v>
      </c>
    </row>
    <row r="11" spans="1:19" s="149" customFormat="1" ht="12.75" customHeight="1">
      <c r="B11" s="149">
        <v>5</v>
      </c>
      <c r="C11" s="154"/>
      <c r="D11" s="159"/>
      <c r="E11" s="164"/>
      <c r="F11" s="159"/>
      <c r="G11" s="164"/>
      <c r="H11" s="178"/>
      <c r="I11" s="182"/>
      <c r="J11" s="188"/>
      <c r="K11" s="194"/>
      <c r="L11" s="182"/>
      <c r="M11" s="194"/>
      <c r="N11" s="182"/>
      <c r="O11" s="159"/>
      <c r="P11" s="202"/>
    </row>
    <row r="12" spans="1:19" s="149" customFormat="1" ht="12.75" customHeight="1">
      <c r="B12" s="149">
        <v>5</v>
      </c>
      <c r="C12" s="153"/>
      <c r="D12" s="158"/>
      <c r="E12" s="165" t="s">
        <v>224</v>
      </c>
      <c r="F12" s="158"/>
      <c r="G12" s="165"/>
      <c r="H12" s="177">
        <v>1</v>
      </c>
      <c r="I12" s="181"/>
      <c r="J12" s="187" t="s">
        <v>225</v>
      </c>
      <c r="K12" s="193"/>
      <c r="L12" s="181"/>
      <c r="M12" s="193"/>
      <c r="N12" s="181"/>
      <c r="O12" s="158"/>
      <c r="P12" s="199" t="s">
        <v>79</v>
      </c>
    </row>
    <row r="13" spans="1:19" s="149" customFormat="1" ht="12.75" customHeight="1">
      <c r="B13" s="149">
        <v>5</v>
      </c>
      <c r="C13" s="154"/>
      <c r="D13" s="159"/>
      <c r="E13" s="164"/>
      <c r="F13" s="159"/>
      <c r="G13" s="164"/>
      <c r="H13" s="178"/>
      <c r="I13" s="182"/>
      <c r="J13" s="188"/>
      <c r="K13" s="194"/>
      <c r="L13" s="182"/>
      <c r="M13" s="194"/>
      <c r="N13" s="182"/>
      <c r="O13" s="159"/>
      <c r="P13" s="202"/>
    </row>
    <row r="14" spans="1:19" s="149" customFormat="1" ht="12.75" customHeight="1">
      <c r="B14" s="149">
        <v>5</v>
      </c>
      <c r="C14" s="153"/>
      <c r="D14" s="158"/>
      <c r="E14" s="165" t="s">
        <v>226</v>
      </c>
      <c r="F14" s="158"/>
      <c r="G14" s="165"/>
      <c r="H14" s="177">
        <v>1</v>
      </c>
      <c r="I14" s="181"/>
      <c r="J14" s="187" t="s">
        <v>227</v>
      </c>
      <c r="K14" s="193"/>
      <c r="L14" s="181"/>
      <c r="M14" s="193"/>
      <c r="N14" s="181"/>
      <c r="O14" s="158"/>
      <c r="P14" s="199" t="s">
        <v>79</v>
      </c>
    </row>
    <row r="15" spans="1:19" s="149" customFormat="1" ht="12.75" customHeight="1">
      <c r="B15" s="149">
        <v>6</v>
      </c>
      <c r="C15" s="154"/>
      <c r="D15" s="159"/>
      <c r="E15" s="164"/>
      <c r="F15" s="159"/>
      <c r="G15" s="164"/>
      <c r="H15" s="178"/>
      <c r="I15" s="182"/>
      <c r="J15" s="188"/>
      <c r="K15" s="194"/>
      <c r="L15" s="182"/>
      <c r="M15" s="194"/>
      <c r="N15" s="182"/>
      <c r="O15" s="159"/>
      <c r="P15" s="202"/>
    </row>
    <row r="16" spans="1:19" s="149" customFormat="1" ht="12.75" customHeight="1">
      <c r="B16" s="149">
        <v>6</v>
      </c>
      <c r="C16" s="153"/>
      <c r="D16" s="158"/>
      <c r="E16" s="165" t="s">
        <v>232</v>
      </c>
      <c r="F16" s="158"/>
      <c r="G16" s="165"/>
      <c r="H16" s="177">
        <v>1</v>
      </c>
      <c r="I16" s="181"/>
      <c r="J16" s="187" t="s">
        <v>212</v>
      </c>
      <c r="K16" s="193"/>
      <c r="L16" s="181"/>
      <c r="M16" s="193"/>
      <c r="N16" s="181"/>
      <c r="O16" s="158"/>
      <c r="P16" s="199" t="s">
        <v>79</v>
      </c>
    </row>
    <row r="17" spans="2:19" s="149" customFormat="1" ht="12.75" customHeight="1">
      <c r="B17" s="149">
        <v>5</v>
      </c>
      <c r="C17" s="154"/>
      <c r="D17" s="159"/>
      <c r="E17" s="164"/>
      <c r="F17" s="159"/>
      <c r="G17" s="164"/>
      <c r="H17" s="178"/>
      <c r="I17" s="182"/>
      <c r="J17" s="188"/>
      <c r="K17" s="194"/>
      <c r="L17" s="182"/>
      <c r="M17" s="194"/>
      <c r="N17" s="182"/>
      <c r="O17" s="159"/>
      <c r="P17" s="202"/>
    </row>
    <row r="18" spans="2:19" s="149" customFormat="1" ht="12.75" customHeight="1">
      <c r="B18" s="149">
        <v>5</v>
      </c>
      <c r="C18" s="153"/>
      <c r="D18" s="158"/>
      <c r="E18" s="166" t="s">
        <v>233</v>
      </c>
      <c r="F18" s="158"/>
      <c r="G18" s="165"/>
      <c r="H18" s="177"/>
      <c r="I18" s="181"/>
      <c r="J18" s="187"/>
      <c r="K18" s="193"/>
      <c r="L18" s="181"/>
      <c r="M18" s="193"/>
      <c r="N18" s="181"/>
      <c r="O18" s="158"/>
      <c r="P18" s="199"/>
    </row>
    <row r="19" spans="2:19" s="149" customFormat="1" ht="12.75" customHeight="1">
      <c r="B19" s="149">
        <v>6</v>
      </c>
      <c r="C19" s="154"/>
      <c r="D19" s="159"/>
      <c r="E19" s="164"/>
      <c r="F19" s="159"/>
      <c r="G19" s="164"/>
      <c r="H19" s="178"/>
      <c r="I19" s="182"/>
      <c r="J19" s="188"/>
      <c r="K19" s="194"/>
      <c r="L19" s="182"/>
      <c r="M19" s="194"/>
      <c r="N19" s="182"/>
      <c r="O19" s="159"/>
      <c r="P19" s="202"/>
    </row>
    <row r="20" spans="2:19" s="149" customFormat="1" ht="12.75" customHeight="1">
      <c r="B20" s="149">
        <v>6</v>
      </c>
      <c r="C20" s="153"/>
      <c r="D20" s="158"/>
      <c r="E20" s="165" t="s">
        <v>228</v>
      </c>
      <c r="F20" s="158"/>
      <c r="G20" s="165"/>
      <c r="H20" s="177">
        <v>1</v>
      </c>
      <c r="I20" s="181"/>
      <c r="J20" s="187" t="s">
        <v>212</v>
      </c>
      <c r="K20" s="193"/>
      <c r="L20" s="181"/>
      <c r="M20" s="193"/>
      <c r="N20" s="181"/>
      <c r="O20" s="158"/>
      <c r="P20" s="199" t="s">
        <v>79</v>
      </c>
    </row>
    <row r="21" spans="2:19" s="149" customFormat="1" ht="12.75" customHeight="1">
      <c r="B21" s="149">
        <v>6</v>
      </c>
      <c r="C21" s="154"/>
      <c r="D21" s="159"/>
      <c r="E21" s="164"/>
      <c r="F21" s="159"/>
      <c r="G21" s="164"/>
      <c r="H21" s="178"/>
      <c r="I21" s="182"/>
      <c r="J21" s="188"/>
      <c r="K21" s="194"/>
      <c r="L21" s="182"/>
      <c r="M21" s="194"/>
      <c r="N21" s="182"/>
      <c r="O21" s="159"/>
      <c r="P21" s="202"/>
    </row>
    <row r="22" spans="2:19" s="149" customFormat="1" ht="12.75" customHeight="1">
      <c r="B22" s="149">
        <v>6</v>
      </c>
      <c r="C22" s="153"/>
      <c r="D22" s="158"/>
      <c r="E22" s="165" t="s">
        <v>229</v>
      </c>
      <c r="F22" s="158"/>
      <c r="G22" s="165"/>
      <c r="H22" s="177">
        <v>1</v>
      </c>
      <c r="I22" s="181"/>
      <c r="J22" s="187" t="s">
        <v>212</v>
      </c>
      <c r="K22" s="193"/>
      <c r="L22" s="181"/>
      <c r="M22" s="193"/>
      <c r="N22" s="181"/>
      <c r="O22" s="158"/>
      <c r="P22" s="199" t="s">
        <v>79</v>
      </c>
    </row>
    <row r="23" spans="2:19" s="149" customFormat="1" ht="12.75" customHeight="1">
      <c r="B23" s="149">
        <v>6</v>
      </c>
      <c r="C23" s="154"/>
      <c r="D23" s="159"/>
      <c r="E23" s="164"/>
      <c r="F23" s="159"/>
      <c r="G23" s="164"/>
      <c r="H23" s="178"/>
      <c r="I23" s="182"/>
      <c r="J23" s="188"/>
      <c r="K23" s="194"/>
      <c r="L23" s="182"/>
      <c r="M23" s="194"/>
      <c r="N23" s="182"/>
      <c r="O23" s="159"/>
      <c r="P23" s="202"/>
    </row>
    <row r="24" spans="2:19" s="149" customFormat="1" ht="12.75" customHeight="1">
      <c r="B24" s="149">
        <v>6</v>
      </c>
      <c r="C24" s="153"/>
      <c r="D24" s="158"/>
      <c r="E24" s="165" t="s">
        <v>69</v>
      </c>
      <c r="F24" s="158"/>
      <c r="G24" s="165"/>
      <c r="H24" s="177">
        <v>1</v>
      </c>
      <c r="I24" s="181"/>
      <c r="J24" s="187" t="s">
        <v>212</v>
      </c>
      <c r="K24" s="193"/>
      <c r="L24" s="181"/>
      <c r="M24" s="193"/>
      <c r="N24" s="181"/>
      <c r="O24" s="158"/>
      <c r="P24" s="199" t="s">
        <v>79</v>
      </c>
    </row>
    <row r="25" spans="2:19" s="149" customFormat="1" ht="12.75" customHeight="1">
      <c r="B25" s="149">
        <v>6</v>
      </c>
      <c r="C25" s="154"/>
      <c r="D25" s="159"/>
      <c r="E25" s="164"/>
      <c r="F25" s="159"/>
      <c r="G25" s="164"/>
      <c r="H25" s="178"/>
      <c r="I25" s="182"/>
      <c r="J25" s="188"/>
      <c r="K25" s="194"/>
      <c r="L25" s="182"/>
      <c r="M25" s="194"/>
      <c r="N25" s="182"/>
      <c r="O25" s="159"/>
      <c r="P25" s="202"/>
    </row>
    <row r="26" spans="2:19" s="149" customFormat="1" ht="12.75" customHeight="1">
      <c r="B26" s="149">
        <v>6</v>
      </c>
      <c r="C26" s="153"/>
      <c r="D26" s="158"/>
      <c r="E26" s="165" t="s">
        <v>230</v>
      </c>
      <c r="F26" s="158"/>
      <c r="G26" s="165"/>
      <c r="H26" s="177">
        <v>1</v>
      </c>
      <c r="I26" s="181"/>
      <c r="J26" s="187" t="s">
        <v>212</v>
      </c>
      <c r="K26" s="193"/>
      <c r="L26" s="181"/>
      <c r="M26" s="193"/>
      <c r="N26" s="181"/>
      <c r="O26" s="158"/>
      <c r="P26" s="199" t="s">
        <v>79</v>
      </c>
    </row>
    <row r="27" spans="2:19" s="149" customFormat="1" ht="12.75" customHeight="1">
      <c r="B27" s="149">
        <v>6</v>
      </c>
      <c r="C27" s="154"/>
      <c r="D27" s="159"/>
      <c r="E27" s="164"/>
      <c r="F27" s="159"/>
      <c r="G27" s="164"/>
      <c r="H27" s="178"/>
      <c r="I27" s="182"/>
      <c r="J27" s="188"/>
      <c r="K27" s="194"/>
      <c r="L27" s="182"/>
      <c r="M27" s="194"/>
      <c r="N27" s="182"/>
      <c r="O27" s="159"/>
      <c r="P27" s="202"/>
    </row>
    <row r="28" spans="2:19" s="149" customFormat="1" ht="12.75" customHeight="1">
      <c r="B28" s="149">
        <v>6</v>
      </c>
      <c r="C28" s="153"/>
      <c r="D28" s="158"/>
      <c r="E28" s="165" t="s">
        <v>213</v>
      </c>
      <c r="F28" s="158"/>
      <c r="G28" s="165"/>
      <c r="H28" s="177">
        <v>1</v>
      </c>
      <c r="I28" s="181"/>
      <c r="J28" s="187" t="s">
        <v>212</v>
      </c>
      <c r="K28" s="193"/>
      <c r="L28" s="181"/>
      <c r="M28" s="193"/>
      <c r="N28" s="181"/>
      <c r="O28" s="158"/>
      <c r="P28" s="199" t="s">
        <v>79</v>
      </c>
    </row>
    <row r="29" spans="2:19" s="149" customFormat="1" ht="12.75" customHeight="1">
      <c r="B29" s="149">
        <v>7</v>
      </c>
      <c r="C29" s="154"/>
      <c r="D29" s="159"/>
      <c r="E29" s="164"/>
      <c r="F29" s="159"/>
      <c r="G29" s="164"/>
      <c r="H29" s="178"/>
      <c r="I29" s="182"/>
      <c r="J29" s="188"/>
      <c r="K29" s="194"/>
      <c r="L29" s="182"/>
      <c r="M29" s="194"/>
      <c r="N29" s="182"/>
      <c r="O29" s="159"/>
      <c r="P29" s="202"/>
    </row>
    <row r="30" spans="2:19" s="149" customFormat="1" ht="12.75" customHeight="1">
      <c r="B30" s="149">
        <v>7</v>
      </c>
      <c r="C30" s="153"/>
      <c r="D30" s="158"/>
      <c r="E30" s="167" t="s">
        <v>215</v>
      </c>
      <c r="F30" s="158"/>
      <c r="G30" s="165"/>
      <c r="H30" s="177"/>
      <c r="I30" s="181"/>
      <c r="J30" s="187"/>
      <c r="K30" s="193"/>
      <c r="L30" s="181"/>
      <c r="M30" s="193"/>
      <c r="N30" s="181"/>
      <c r="O30" s="158"/>
      <c r="P30" s="199"/>
    </row>
    <row r="31" spans="2:19" s="149" customFormat="1" ht="12.75" customHeight="1">
      <c r="B31" s="149">
        <v>9</v>
      </c>
      <c r="C31" s="154"/>
      <c r="D31" s="159"/>
      <c r="E31" s="164"/>
      <c r="F31" s="159"/>
      <c r="G31" s="164"/>
      <c r="H31" s="178"/>
      <c r="I31" s="182"/>
      <c r="J31" s="188"/>
      <c r="K31" s="194"/>
      <c r="L31" s="182"/>
      <c r="M31" s="194"/>
      <c r="N31" s="182"/>
      <c r="O31" s="159"/>
      <c r="P31" s="200"/>
    </row>
    <row r="32" spans="2:19" s="149" customFormat="1" ht="12.75" customHeight="1">
      <c r="B32" s="149">
        <v>9</v>
      </c>
      <c r="C32" s="153"/>
      <c r="D32" s="158"/>
      <c r="E32" s="167"/>
      <c r="F32" s="158"/>
      <c r="G32" s="165"/>
      <c r="H32" s="177"/>
      <c r="I32" s="181"/>
      <c r="J32" s="187"/>
      <c r="K32" s="193"/>
      <c r="L32" s="181"/>
      <c r="M32" s="193"/>
      <c r="N32" s="181"/>
      <c r="O32" s="158"/>
      <c r="P32" s="201"/>
      <c r="R32" s="205"/>
      <c r="S32" s="205"/>
    </row>
    <row r="33" spans="2:19" s="149" customFormat="1" ht="12.75" customHeight="1">
      <c r="B33" s="149">
        <v>8</v>
      </c>
      <c r="C33" s="154"/>
      <c r="D33" s="159"/>
      <c r="E33" s="164"/>
      <c r="F33" s="159"/>
      <c r="G33" s="164"/>
      <c r="H33" s="178"/>
      <c r="I33" s="182"/>
      <c r="J33" s="188"/>
      <c r="K33" s="194"/>
      <c r="L33" s="182"/>
      <c r="M33" s="194"/>
      <c r="N33" s="182"/>
      <c r="O33" s="159"/>
      <c r="P33" s="202"/>
    </row>
    <row r="34" spans="2:19" s="149" customFormat="1" ht="12.75" customHeight="1">
      <c r="B34" s="149">
        <v>8</v>
      </c>
      <c r="C34" s="153"/>
      <c r="D34" s="158"/>
      <c r="E34" s="165" t="s">
        <v>218</v>
      </c>
      <c r="F34" s="158"/>
      <c r="G34" s="165"/>
      <c r="H34" s="177"/>
      <c r="I34" s="181"/>
      <c r="J34" s="187"/>
      <c r="K34" s="193"/>
      <c r="L34" s="181"/>
      <c r="M34" s="193"/>
      <c r="N34" s="181"/>
      <c r="O34" s="158"/>
      <c r="P34" s="199"/>
    </row>
    <row r="35" spans="2:19" s="149" customFormat="1" ht="12.75" customHeight="1">
      <c r="B35" s="149">
        <v>10</v>
      </c>
      <c r="C35" s="154"/>
      <c r="D35" s="159"/>
      <c r="E35" s="168"/>
      <c r="F35" s="159"/>
      <c r="G35" s="164"/>
      <c r="H35" s="178"/>
      <c r="I35" s="182"/>
      <c r="J35" s="188"/>
      <c r="K35" s="194"/>
      <c r="L35" s="182"/>
      <c r="M35" s="194"/>
      <c r="N35" s="182"/>
      <c r="O35" s="159"/>
      <c r="P35" s="202"/>
    </row>
    <row r="36" spans="2:19" s="149" customFormat="1" ht="12.75" customHeight="1">
      <c r="B36" s="149">
        <v>10</v>
      </c>
      <c r="C36" s="153"/>
      <c r="D36" s="158"/>
      <c r="E36" s="169" t="s">
        <v>65</v>
      </c>
      <c r="F36" s="158"/>
      <c r="G36" s="165"/>
      <c r="H36" s="177">
        <v>1</v>
      </c>
      <c r="I36" s="181"/>
      <c r="J36" s="187" t="s">
        <v>212</v>
      </c>
      <c r="K36" s="193"/>
      <c r="L36" s="181"/>
      <c r="M36" s="193"/>
      <c r="N36" s="181"/>
      <c r="O36" s="158"/>
      <c r="P36" s="199" t="s">
        <v>79</v>
      </c>
      <c r="Q36" s="204"/>
    </row>
    <row r="37" spans="2:19" s="149" customFormat="1" ht="12.75" customHeight="1">
      <c r="B37" s="149">
        <v>11</v>
      </c>
      <c r="C37" s="154"/>
      <c r="D37" s="159"/>
      <c r="E37" s="168"/>
      <c r="F37" s="159"/>
      <c r="G37" s="164"/>
      <c r="H37" s="178"/>
      <c r="I37" s="182"/>
      <c r="J37" s="188"/>
      <c r="K37" s="194"/>
      <c r="L37" s="182"/>
      <c r="M37" s="194"/>
      <c r="N37" s="182"/>
      <c r="O37" s="159"/>
      <c r="P37" s="202"/>
      <c r="Q37" s="204"/>
    </row>
    <row r="38" spans="2:19" s="149" customFormat="1" ht="12.75" customHeight="1">
      <c r="B38" s="149">
        <v>11</v>
      </c>
      <c r="C38" s="153"/>
      <c r="D38" s="158"/>
      <c r="E38" s="169" t="s">
        <v>217</v>
      </c>
      <c r="F38" s="158"/>
      <c r="G38" s="165"/>
      <c r="H38" s="177">
        <v>1</v>
      </c>
      <c r="I38" s="181"/>
      <c r="J38" s="187" t="s">
        <v>212</v>
      </c>
      <c r="K38" s="193"/>
      <c r="L38" s="181"/>
      <c r="M38" s="193"/>
      <c r="N38" s="181"/>
      <c r="O38" s="158"/>
      <c r="P38" s="199" t="s">
        <v>79</v>
      </c>
      <c r="Q38" s="204"/>
    </row>
    <row r="39" spans="2:19" s="149" customFormat="1" ht="12.75" customHeight="1">
      <c r="B39" s="149">
        <v>12</v>
      </c>
      <c r="C39" s="154"/>
      <c r="D39" s="159"/>
      <c r="E39" s="168"/>
      <c r="F39" s="159"/>
      <c r="G39" s="164"/>
      <c r="H39" s="178"/>
      <c r="I39" s="182"/>
      <c r="J39" s="188"/>
      <c r="K39" s="194"/>
      <c r="L39" s="182"/>
      <c r="M39" s="194"/>
      <c r="N39" s="182"/>
      <c r="O39" s="159"/>
      <c r="P39" s="202"/>
      <c r="Q39" s="204"/>
    </row>
    <row r="40" spans="2:19" s="149" customFormat="1" ht="12.75" customHeight="1">
      <c r="B40" s="149">
        <v>12</v>
      </c>
      <c r="C40" s="153"/>
      <c r="D40" s="158"/>
      <c r="E40" s="169" t="s">
        <v>214</v>
      </c>
      <c r="F40" s="158"/>
      <c r="G40" s="165"/>
      <c r="H40" s="177">
        <v>1</v>
      </c>
      <c r="I40" s="181"/>
      <c r="J40" s="187" t="s">
        <v>212</v>
      </c>
      <c r="K40" s="193"/>
      <c r="L40" s="181"/>
      <c r="M40" s="193"/>
      <c r="N40" s="181"/>
      <c r="O40" s="158"/>
      <c r="P40" s="199" t="s">
        <v>79</v>
      </c>
      <c r="Q40" s="204"/>
    </row>
    <row r="41" spans="2:19" s="149" customFormat="1" ht="12.75" customHeight="1">
      <c r="B41" s="149">
        <v>13</v>
      </c>
      <c r="C41" s="154"/>
      <c r="D41" s="159"/>
      <c r="E41" s="168"/>
      <c r="F41" s="159"/>
      <c r="G41" s="164"/>
      <c r="H41" s="178"/>
      <c r="I41" s="182"/>
      <c r="J41" s="188"/>
      <c r="K41" s="194"/>
      <c r="L41" s="182"/>
      <c r="M41" s="194"/>
      <c r="N41" s="182"/>
      <c r="O41" s="159"/>
      <c r="P41" s="200"/>
    </row>
    <row r="42" spans="2:19" s="149" customFormat="1" ht="12.75" customHeight="1">
      <c r="B42" s="149">
        <v>13</v>
      </c>
      <c r="C42" s="153"/>
      <c r="D42" s="158"/>
      <c r="E42" s="167" t="s">
        <v>219</v>
      </c>
      <c r="F42" s="158"/>
      <c r="G42" s="165"/>
      <c r="H42" s="177"/>
      <c r="I42" s="181"/>
      <c r="J42" s="187"/>
      <c r="K42" s="193"/>
      <c r="L42" s="181"/>
      <c r="M42" s="193"/>
      <c r="N42" s="181"/>
      <c r="O42" s="158"/>
      <c r="P42" s="201"/>
      <c r="R42" s="205"/>
      <c r="S42" s="205"/>
    </row>
    <row r="43" spans="2:19" s="149" customFormat="1" ht="12.75" customHeight="1">
      <c r="B43" s="149">
        <v>14</v>
      </c>
      <c r="C43" s="154"/>
      <c r="D43" s="159"/>
      <c r="E43" s="164"/>
      <c r="F43" s="159"/>
      <c r="G43" s="164"/>
      <c r="H43" s="178"/>
      <c r="I43" s="182"/>
      <c r="J43" s="188"/>
      <c r="K43" s="194"/>
      <c r="L43" s="182"/>
      <c r="M43" s="194"/>
      <c r="N43" s="182"/>
      <c r="O43" s="159"/>
      <c r="P43" s="202"/>
    </row>
    <row r="44" spans="2:19" s="149" customFormat="1" ht="12.75" customHeight="1">
      <c r="B44" s="149">
        <v>14</v>
      </c>
      <c r="C44" s="153"/>
      <c r="D44" s="158"/>
      <c r="E44" s="167"/>
      <c r="F44" s="158"/>
      <c r="G44" s="165"/>
      <c r="H44" s="177"/>
      <c r="I44" s="181"/>
      <c r="J44" s="187"/>
      <c r="K44" s="193"/>
      <c r="L44" s="181"/>
      <c r="M44" s="193"/>
      <c r="N44" s="181"/>
      <c r="O44" s="158"/>
      <c r="P44" s="199"/>
    </row>
    <row r="45" spans="2:19" s="149" customFormat="1" ht="12.75" customHeight="1">
      <c r="B45" s="149">
        <v>15</v>
      </c>
      <c r="C45" s="154"/>
      <c r="D45" s="159"/>
      <c r="E45" s="164"/>
      <c r="F45" s="159"/>
      <c r="G45" s="164"/>
      <c r="H45" s="178"/>
      <c r="I45" s="182"/>
      <c r="J45" s="188"/>
      <c r="K45" s="194"/>
      <c r="L45" s="182"/>
      <c r="M45" s="194"/>
      <c r="N45" s="182"/>
      <c r="O45" s="159"/>
      <c r="P45" s="202"/>
    </row>
    <row r="46" spans="2:19" s="149" customFormat="1" ht="12.75" customHeight="1">
      <c r="B46" s="149">
        <v>15</v>
      </c>
      <c r="C46" s="153"/>
      <c r="D46" s="158"/>
      <c r="E46" s="165" t="s">
        <v>37</v>
      </c>
      <c r="F46" s="158"/>
      <c r="G46" s="165"/>
      <c r="H46" s="177"/>
      <c r="I46" s="181"/>
      <c r="J46" s="187"/>
      <c r="K46" s="193"/>
      <c r="L46" s="181"/>
      <c r="M46" s="193"/>
      <c r="N46" s="181"/>
      <c r="O46" s="158"/>
      <c r="P46" s="199"/>
    </row>
    <row r="47" spans="2:19" s="149" customFormat="1" ht="12.75" customHeight="1">
      <c r="B47" s="149">
        <v>16</v>
      </c>
      <c r="C47" s="154"/>
      <c r="D47" s="159"/>
      <c r="E47" s="164"/>
      <c r="F47" s="159"/>
      <c r="G47" s="164"/>
      <c r="H47" s="178"/>
      <c r="I47" s="182"/>
      <c r="J47" s="188"/>
      <c r="K47" s="194"/>
      <c r="L47" s="182"/>
      <c r="M47" s="194"/>
      <c r="N47" s="182"/>
      <c r="O47" s="159"/>
      <c r="P47" s="202"/>
    </row>
    <row r="48" spans="2:19" s="149" customFormat="1" ht="12.75" customHeight="1">
      <c r="B48" s="149">
        <v>16</v>
      </c>
      <c r="C48" s="153"/>
      <c r="D48" s="158"/>
      <c r="E48" s="165" t="s">
        <v>39</v>
      </c>
      <c r="F48" s="158"/>
      <c r="G48" s="173"/>
      <c r="H48" s="177">
        <v>10</v>
      </c>
      <c r="I48" s="181"/>
      <c r="J48" s="187" t="s">
        <v>29</v>
      </c>
      <c r="K48" s="193"/>
      <c r="L48" s="181"/>
      <c r="M48" s="193"/>
      <c r="N48" s="181"/>
      <c r="O48" s="158"/>
      <c r="P48" s="199"/>
    </row>
    <row r="49" spans="2:16" s="149" customFormat="1" ht="12.75" customHeight="1">
      <c r="B49" s="149">
        <v>17</v>
      </c>
      <c r="C49" s="154"/>
      <c r="D49" s="159"/>
      <c r="E49" s="164"/>
      <c r="F49" s="159"/>
      <c r="G49" s="164"/>
      <c r="H49" s="178"/>
      <c r="I49" s="182"/>
      <c r="J49" s="188"/>
      <c r="K49" s="194"/>
      <c r="L49" s="182"/>
      <c r="M49" s="194"/>
      <c r="N49" s="182"/>
      <c r="O49" s="159"/>
      <c r="P49" s="202"/>
    </row>
    <row r="50" spans="2:16" s="149" customFormat="1" ht="12.75" customHeight="1">
      <c r="B50" s="149">
        <v>17</v>
      </c>
      <c r="C50" s="153"/>
      <c r="D50" s="158"/>
      <c r="E50" s="165"/>
      <c r="F50" s="158"/>
      <c r="G50" s="165"/>
      <c r="H50" s="177"/>
      <c r="I50" s="181"/>
      <c r="J50" s="187"/>
      <c r="K50" s="193"/>
      <c r="L50" s="181"/>
      <c r="M50" s="193"/>
      <c r="N50" s="181"/>
      <c r="O50" s="158"/>
      <c r="P50" s="199"/>
    </row>
    <row r="51" spans="2:16" s="149" customFormat="1" ht="12.75" customHeight="1">
      <c r="B51" s="149">
        <v>18</v>
      </c>
      <c r="C51" s="154"/>
      <c r="D51" s="159"/>
      <c r="E51" s="164"/>
      <c r="F51" s="159"/>
      <c r="G51" s="164"/>
      <c r="H51" s="178"/>
      <c r="I51" s="182"/>
      <c r="J51" s="188"/>
      <c r="K51" s="194"/>
      <c r="L51" s="182"/>
      <c r="M51" s="194"/>
      <c r="N51" s="182"/>
      <c r="O51" s="159"/>
      <c r="P51" s="202"/>
    </row>
    <row r="52" spans="2:16" s="149" customFormat="1" ht="12.75" customHeight="1">
      <c r="B52" s="149">
        <v>18</v>
      </c>
      <c r="C52" s="153"/>
      <c r="D52" s="158"/>
      <c r="E52" s="167" t="s">
        <v>42</v>
      </c>
      <c r="F52" s="158"/>
      <c r="G52" s="165"/>
      <c r="H52" s="177"/>
      <c r="I52" s="181"/>
      <c r="J52" s="187"/>
      <c r="K52" s="193"/>
      <c r="L52" s="181"/>
      <c r="M52" s="193"/>
      <c r="N52" s="181"/>
      <c r="O52" s="158"/>
      <c r="P52" s="199"/>
    </row>
    <row r="53" spans="2:16" s="149" customFormat="1" ht="12.75" customHeight="1">
      <c r="B53" s="149">
        <v>19</v>
      </c>
      <c r="C53" s="154"/>
      <c r="D53" s="159"/>
      <c r="E53" s="164"/>
      <c r="F53" s="159"/>
      <c r="G53" s="164"/>
      <c r="H53" s="178"/>
      <c r="I53" s="182"/>
      <c r="J53" s="188"/>
      <c r="K53" s="194"/>
      <c r="L53" s="182"/>
      <c r="M53" s="194"/>
      <c r="N53" s="182"/>
      <c r="O53" s="159"/>
      <c r="P53" s="202"/>
    </row>
    <row r="54" spans="2:16" s="149" customFormat="1" ht="12.75" customHeight="1">
      <c r="B54" s="149">
        <v>19</v>
      </c>
      <c r="C54" s="153"/>
      <c r="D54" s="158"/>
      <c r="E54" s="167"/>
      <c r="F54" s="158"/>
      <c r="G54" s="165"/>
      <c r="H54" s="177"/>
      <c r="I54" s="181"/>
      <c r="J54" s="187"/>
      <c r="K54" s="193"/>
      <c r="L54" s="181"/>
      <c r="M54" s="193"/>
      <c r="N54" s="181"/>
      <c r="O54" s="158"/>
      <c r="P54" s="199"/>
    </row>
    <row r="55" spans="2:16" s="149" customFormat="1" ht="12.75" customHeight="1">
      <c r="B55" s="149">
        <v>20</v>
      </c>
      <c r="C55" s="154"/>
      <c r="D55" s="159"/>
      <c r="E55" s="164"/>
      <c r="F55" s="159"/>
      <c r="G55" s="164"/>
      <c r="H55" s="178"/>
      <c r="I55" s="182"/>
      <c r="J55" s="188"/>
      <c r="K55" s="194"/>
      <c r="L55" s="182"/>
      <c r="M55" s="194"/>
      <c r="N55" s="182"/>
      <c r="O55" s="159"/>
      <c r="P55" s="202"/>
    </row>
    <row r="56" spans="2:16" s="149" customFormat="1" ht="12.75" customHeight="1">
      <c r="B56" s="149">
        <v>20</v>
      </c>
      <c r="C56" s="155"/>
      <c r="D56" s="160"/>
      <c r="E56" s="170"/>
      <c r="F56" s="160"/>
      <c r="G56" s="170"/>
      <c r="H56" s="179"/>
      <c r="I56" s="183"/>
      <c r="J56" s="189"/>
      <c r="K56" s="195"/>
      <c r="L56" s="183"/>
      <c r="M56" s="195"/>
      <c r="N56" s="183"/>
      <c r="O56" s="160"/>
      <c r="P56" s="203"/>
    </row>
    <row r="63" spans="2:16" ht="24" customHeight="1"/>
  </sheetData>
  <autoFilter ref="A1:P56"/>
  <phoneticPr fontId="38"/>
  <printOptions horizontalCentered="1"/>
  <pageMargins left="0.59055118110236227" right="0.39370078740157477" top="0.98425196850393704" bottom="0.43307086614173229" header="0.78740157480314954" footer="0.47244094488188981"/>
  <pageSetup paperSize="9" scale="96" fitToWidth="1" fitToHeight="1" orientation="landscape" usePrinterDefaults="1" r:id="rId1"/>
  <headerFooter alignWithMargins="0">
    <oddFooter xml:space="preserve">&amp;R&amp;"ＭＳ Ｐ明朝,regular"&amp;9P.&amp;P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/>
  <dimension ref="A1:K82"/>
  <sheetViews>
    <sheetView topLeftCell="A55" zoomScale="95" zoomScaleNormal="95" workbookViewId="0">
      <selection activeCell="G68" sqref="G68:G70"/>
    </sheetView>
  </sheetViews>
  <sheetFormatPr defaultRowHeight="13.2"/>
  <cols>
    <col min="1" max="1" width="4.625" style="206" customWidth="1"/>
    <col min="2" max="2" width="23.5" style="206" customWidth="1"/>
    <col min="3" max="3" width="6.375" style="206" customWidth="1"/>
    <col min="4" max="4" width="6.25" style="206" customWidth="1"/>
    <col min="5" max="5" width="4.625" style="206" customWidth="1"/>
    <col min="6" max="6" width="13.75" style="206" customWidth="1"/>
    <col min="7" max="7" width="18.5" style="206" customWidth="1"/>
    <col min="8" max="8" width="6.375" style="206" customWidth="1"/>
    <col min="9" max="9" width="11.25" style="207" customWidth="1"/>
    <col min="10" max="10" width="6.25" style="206" customWidth="1"/>
    <col min="11" max="11" width="14.375" style="206" customWidth="1"/>
    <col min="12" max="16384" width="9" style="206" bestFit="1" customWidth="1"/>
  </cols>
  <sheetData>
    <row r="1" spans="1:11">
      <c r="A1" s="208" t="s">
        <v>41</v>
      </c>
      <c r="E1" s="208" t="s">
        <v>89</v>
      </c>
      <c r="H1" s="226"/>
      <c r="I1" s="230"/>
    </row>
    <row r="2" spans="1:11" ht="13.95">
      <c r="A2" s="209" t="s">
        <v>110</v>
      </c>
      <c r="B2" s="209" t="s">
        <v>100</v>
      </c>
      <c r="C2" s="209" t="s">
        <v>147</v>
      </c>
      <c r="E2" s="209" t="s">
        <v>106</v>
      </c>
      <c r="F2" s="209" t="s">
        <v>100</v>
      </c>
      <c r="G2" s="209" t="s">
        <v>109</v>
      </c>
      <c r="H2" s="209" t="s">
        <v>148</v>
      </c>
      <c r="I2" s="231" t="s">
        <v>149</v>
      </c>
      <c r="K2" s="209" t="s">
        <v>84</v>
      </c>
    </row>
    <row r="3" spans="1:11" ht="13.95">
      <c r="A3" s="209">
        <v>1</v>
      </c>
      <c r="B3" s="210" t="s">
        <v>77</v>
      </c>
      <c r="C3" s="214">
        <v>0.8</v>
      </c>
      <c r="E3" s="217">
        <v>1</v>
      </c>
      <c r="F3" s="220" t="e">
        <f ca="1">IF(INDIRECT("見積比較表!B"&amp;E3*38+5)=0,IF(E3=1,0,INDIRECT("見積比較表!O"&amp;E3*38+2)&amp;"(続き)"),INDIRECT("見積比較表!B"&amp;E3*38+5))</f>
        <v>#REF!</v>
      </c>
      <c r="G3" s="223" t="s">
        <v>114</v>
      </c>
      <c r="H3" s="227">
        <f t="shared" ref="H3:H66" si="0">IF(ISERROR(VLOOKUP(G3,$B$3:$C$82,2,FALSE)),"",VLOOKUP(G3,$B$3:$C$82,2,FALSE))</f>
        <v>0.8</v>
      </c>
      <c r="I3" s="232" t="e">
        <f t="shared" ref="I3:I66" ca="1" si="1">IF(G3="","",INDIRECT("見積比較表!J"&amp;E3*38+36))</f>
        <v>#REF!</v>
      </c>
      <c r="K3" s="235" t="e">
        <f>SUM(#REF!)</f>
        <v>#REF!</v>
      </c>
    </row>
    <row r="4" spans="1:11">
      <c r="A4" s="209">
        <v>2</v>
      </c>
      <c r="B4" s="211" t="s">
        <v>111</v>
      </c>
      <c r="C4" s="215">
        <v>0.8</v>
      </c>
      <c r="E4" s="218">
        <f t="shared" ref="E4:E67" si="2">E3+1</f>
        <v>2</v>
      </c>
      <c r="F4" s="221" t="e">
        <f t="shared" ref="F4:F67" ca="1" si="3">IF(G4="","",INDIRECT("見積比較表!B"&amp;E4*38+5))</f>
        <v>#REF!</v>
      </c>
      <c r="G4" s="224" t="s">
        <v>19</v>
      </c>
      <c r="H4" s="228">
        <f t="shared" si="0"/>
        <v>0.8</v>
      </c>
      <c r="I4" s="233" t="e">
        <f t="shared" ca="1" si="1"/>
        <v>#REF!</v>
      </c>
      <c r="K4" s="236"/>
    </row>
    <row r="5" spans="1:11">
      <c r="A5" s="209">
        <v>3</v>
      </c>
      <c r="B5" s="211" t="s">
        <v>113</v>
      </c>
      <c r="C5" s="215">
        <v>0.8</v>
      </c>
      <c r="E5" s="218">
        <f t="shared" si="2"/>
        <v>3</v>
      </c>
      <c r="F5" s="221" t="e">
        <f t="shared" ca="1" si="3"/>
        <v>#REF!</v>
      </c>
      <c r="G5" s="224" t="s">
        <v>19</v>
      </c>
      <c r="H5" s="228">
        <f t="shared" si="0"/>
        <v>0.8</v>
      </c>
      <c r="I5" s="233" t="e">
        <f t="shared" ca="1" si="1"/>
        <v>#REF!</v>
      </c>
    </row>
    <row r="6" spans="1:11">
      <c r="A6" s="209">
        <v>4</v>
      </c>
      <c r="B6" s="211" t="s">
        <v>85</v>
      </c>
      <c r="C6" s="215">
        <v>0.8</v>
      </c>
      <c r="E6" s="218">
        <f t="shared" si="2"/>
        <v>4</v>
      </c>
      <c r="F6" s="221" t="e">
        <f t="shared" ca="1" si="3"/>
        <v>#REF!</v>
      </c>
      <c r="G6" s="224" t="s">
        <v>81</v>
      </c>
      <c r="H6" s="228">
        <f t="shared" si="0"/>
        <v>0.7</v>
      </c>
      <c r="I6" s="233" t="e">
        <f t="shared" ca="1" si="1"/>
        <v>#REF!</v>
      </c>
    </row>
    <row r="7" spans="1:11">
      <c r="A7" s="209">
        <v>5</v>
      </c>
      <c r="B7" s="211" t="s">
        <v>114</v>
      </c>
      <c r="C7" s="215">
        <v>0.8</v>
      </c>
      <c r="E7" s="218">
        <f t="shared" si="2"/>
        <v>5</v>
      </c>
      <c r="F7" s="221" t="e">
        <f t="shared" ca="1" si="3"/>
        <v>#REF!</v>
      </c>
      <c r="G7" s="224" t="s">
        <v>81</v>
      </c>
      <c r="H7" s="228">
        <f t="shared" si="0"/>
        <v>0.7</v>
      </c>
      <c r="I7" s="233" t="e">
        <f t="shared" ca="1" si="1"/>
        <v>#REF!</v>
      </c>
    </row>
    <row r="8" spans="1:11">
      <c r="A8" s="209">
        <v>6</v>
      </c>
      <c r="B8" s="211" t="s">
        <v>19</v>
      </c>
      <c r="C8" s="215">
        <v>0.8</v>
      </c>
      <c r="E8" s="218">
        <f t="shared" si="2"/>
        <v>6</v>
      </c>
      <c r="F8" s="221" t="e">
        <f t="shared" ca="1" si="3"/>
        <v>#REF!</v>
      </c>
      <c r="G8" s="224" t="s">
        <v>81</v>
      </c>
      <c r="H8" s="228">
        <f t="shared" si="0"/>
        <v>0.7</v>
      </c>
      <c r="I8" s="233" t="e">
        <f t="shared" ca="1" si="1"/>
        <v>#REF!</v>
      </c>
    </row>
    <row r="9" spans="1:11">
      <c r="A9" s="209">
        <v>7</v>
      </c>
      <c r="B9" s="211" t="s">
        <v>115</v>
      </c>
      <c r="C9" s="215">
        <v>0.8</v>
      </c>
      <c r="E9" s="218">
        <f t="shared" si="2"/>
        <v>7</v>
      </c>
      <c r="F9" s="221" t="e">
        <f t="shared" ca="1" si="3"/>
        <v>#REF!</v>
      </c>
      <c r="G9" s="224" t="s">
        <v>81</v>
      </c>
      <c r="H9" s="228">
        <f t="shared" si="0"/>
        <v>0.7</v>
      </c>
      <c r="I9" s="233" t="e">
        <f t="shared" ca="1" si="1"/>
        <v>#REF!</v>
      </c>
    </row>
    <row r="10" spans="1:11">
      <c r="A10" s="209">
        <v>8</v>
      </c>
      <c r="B10" s="211" t="s">
        <v>75</v>
      </c>
      <c r="C10" s="215">
        <v>0.8</v>
      </c>
      <c r="E10" s="218">
        <f t="shared" si="2"/>
        <v>8</v>
      </c>
      <c r="F10" s="221" t="e">
        <f t="shared" ca="1" si="3"/>
        <v>#REF!</v>
      </c>
      <c r="G10" s="224" t="s">
        <v>81</v>
      </c>
      <c r="H10" s="228">
        <f t="shared" si="0"/>
        <v>0.7</v>
      </c>
      <c r="I10" s="233" t="e">
        <f t="shared" ca="1" si="1"/>
        <v>#REF!</v>
      </c>
    </row>
    <row r="11" spans="1:11">
      <c r="A11" s="209">
        <v>9</v>
      </c>
      <c r="B11" s="211" t="s">
        <v>24</v>
      </c>
      <c r="C11" s="215">
        <v>0.8</v>
      </c>
      <c r="E11" s="218">
        <f t="shared" si="2"/>
        <v>9</v>
      </c>
      <c r="F11" s="221" t="e">
        <f t="shared" ca="1" si="3"/>
        <v>#REF!</v>
      </c>
      <c r="G11" s="224" t="s">
        <v>81</v>
      </c>
      <c r="H11" s="228">
        <f t="shared" si="0"/>
        <v>0.7</v>
      </c>
      <c r="I11" s="233" t="e">
        <f t="shared" ca="1" si="1"/>
        <v>#REF!</v>
      </c>
    </row>
    <row r="12" spans="1:11">
      <c r="A12" s="209">
        <v>10</v>
      </c>
      <c r="B12" s="211" t="s">
        <v>82</v>
      </c>
      <c r="C12" s="215">
        <v>0.8</v>
      </c>
      <c r="E12" s="218">
        <f t="shared" si="2"/>
        <v>10</v>
      </c>
      <c r="F12" s="221" t="e">
        <f t="shared" ca="1" si="3"/>
        <v>#REF!</v>
      </c>
      <c r="G12" s="224" t="s">
        <v>81</v>
      </c>
      <c r="H12" s="228">
        <f t="shared" si="0"/>
        <v>0.7</v>
      </c>
      <c r="I12" s="233" t="e">
        <f t="shared" ca="1" si="1"/>
        <v>#REF!</v>
      </c>
    </row>
    <row r="13" spans="1:11">
      <c r="A13" s="209">
        <v>11</v>
      </c>
      <c r="B13" s="211" t="s">
        <v>81</v>
      </c>
      <c r="C13" s="215">
        <v>0.7</v>
      </c>
      <c r="E13" s="218">
        <f t="shared" si="2"/>
        <v>11</v>
      </c>
      <c r="F13" s="221" t="e">
        <f t="shared" ca="1" si="3"/>
        <v>#REF!</v>
      </c>
      <c r="G13" s="224" t="s">
        <v>45</v>
      </c>
      <c r="H13" s="228">
        <f t="shared" si="0"/>
        <v>0.7</v>
      </c>
      <c r="I13" s="233" t="e">
        <f t="shared" ca="1" si="1"/>
        <v>#REF!</v>
      </c>
    </row>
    <row r="14" spans="1:11">
      <c r="A14" s="209">
        <v>12</v>
      </c>
      <c r="B14" s="211" t="s">
        <v>25</v>
      </c>
      <c r="C14" s="215">
        <v>0.8</v>
      </c>
      <c r="E14" s="218">
        <f t="shared" si="2"/>
        <v>12</v>
      </c>
      <c r="F14" s="221" t="e">
        <f t="shared" ca="1" si="3"/>
        <v>#REF!</v>
      </c>
      <c r="G14" s="224" t="s">
        <v>18</v>
      </c>
      <c r="H14" s="228">
        <f t="shared" si="0"/>
        <v>0.7</v>
      </c>
      <c r="I14" s="233" t="e">
        <f t="shared" ca="1" si="1"/>
        <v>#REF!</v>
      </c>
    </row>
    <row r="15" spans="1:11">
      <c r="A15" s="209">
        <v>13</v>
      </c>
      <c r="B15" s="211" t="s">
        <v>87</v>
      </c>
      <c r="C15" s="215">
        <v>0.8</v>
      </c>
      <c r="E15" s="218">
        <f t="shared" si="2"/>
        <v>13</v>
      </c>
      <c r="F15" s="221" t="e">
        <f t="shared" ca="1" si="3"/>
        <v>#REF!</v>
      </c>
      <c r="G15" s="224" t="s">
        <v>18</v>
      </c>
      <c r="H15" s="228">
        <f t="shared" si="0"/>
        <v>0.7</v>
      </c>
      <c r="I15" s="233" t="e">
        <f t="shared" ca="1" si="1"/>
        <v>#REF!</v>
      </c>
    </row>
    <row r="16" spans="1:11">
      <c r="A16" s="209">
        <v>14</v>
      </c>
      <c r="B16" s="211" t="s">
        <v>116</v>
      </c>
      <c r="C16" s="215">
        <v>0.8</v>
      </c>
      <c r="E16" s="218">
        <f t="shared" si="2"/>
        <v>14</v>
      </c>
      <c r="F16" s="221" t="e">
        <f t="shared" ca="1" si="3"/>
        <v>#REF!</v>
      </c>
      <c r="G16" s="224" t="s">
        <v>18</v>
      </c>
      <c r="H16" s="228">
        <f t="shared" si="0"/>
        <v>0.7</v>
      </c>
      <c r="I16" s="233" t="e">
        <f t="shared" ca="1" si="1"/>
        <v>#REF!</v>
      </c>
    </row>
    <row r="17" spans="1:9">
      <c r="A17" s="209">
        <v>15</v>
      </c>
      <c r="B17" s="211" t="s">
        <v>46</v>
      </c>
      <c r="C17" s="215">
        <v>0.8</v>
      </c>
      <c r="E17" s="218">
        <f t="shared" si="2"/>
        <v>15</v>
      </c>
      <c r="F17" s="221" t="e">
        <f t="shared" ca="1" si="3"/>
        <v>#REF!</v>
      </c>
      <c r="G17" s="224" t="s">
        <v>18</v>
      </c>
      <c r="H17" s="228">
        <f t="shared" si="0"/>
        <v>0.7</v>
      </c>
      <c r="I17" s="233" t="e">
        <f t="shared" ca="1" si="1"/>
        <v>#REF!</v>
      </c>
    </row>
    <row r="18" spans="1:9">
      <c r="A18" s="209">
        <v>16</v>
      </c>
      <c r="B18" s="211" t="s">
        <v>20</v>
      </c>
      <c r="C18" s="215">
        <v>0.8</v>
      </c>
      <c r="E18" s="218">
        <f t="shared" si="2"/>
        <v>16</v>
      </c>
      <c r="F18" s="221" t="e">
        <f t="shared" ca="1" si="3"/>
        <v>#REF!</v>
      </c>
      <c r="G18" s="224" t="s">
        <v>18</v>
      </c>
      <c r="H18" s="228">
        <f t="shared" si="0"/>
        <v>0.7</v>
      </c>
      <c r="I18" s="233" t="e">
        <f t="shared" ca="1" si="1"/>
        <v>#REF!</v>
      </c>
    </row>
    <row r="19" spans="1:9">
      <c r="A19" s="209">
        <v>17</v>
      </c>
      <c r="B19" s="211" t="s">
        <v>47</v>
      </c>
      <c r="C19" s="215">
        <v>0.8</v>
      </c>
      <c r="E19" s="218">
        <f t="shared" si="2"/>
        <v>17</v>
      </c>
      <c r="F19" s="221" t="e">
        <f t="shared" ca="1" si="3"/>
        <v>#REF!</v>
      </c>
      <c r="G19" s="224" t="s">
        <v>1</v>
      </c>
      <c r="H19" s="228">
        <f t="shared" si="0"/>
        <v>0.7</v>
      </c>
      <c r="I19" s="233" t="e">
        <f t="shared" ca="1" si="1"/>
        <v>#REF!</v>
      </c>
    </row>
    <row r="20" spans="1:9">
      <c r="A20" s="209">
        <v>18</v>
      </c>
      <c r="B20" s="211" t="s">
        <v>76</v>
      </c>
      <c r="C20" s="215">
        <v>0.8</v>
      </c>
      <c r="E20" s="218">
        <f t="shared" si="2"/>
        <v>18</v>
      </c>
      <c r="F20" s="221" t="e">
        <f t="shared" ca="1" si="3"/>
        <v>#REF!</v>
      </c>
      <c r="G20" s="224" t="s">
        <v>83</v>
      </c>
      <c r="H20" s="228">
        <f t="shared" si="0"/>
        <v>0.7</v>
      </c>
      <c r="I20" s="233" t="e">
        <f t="shared" ca="1" si="1"/>
        <v>#REF!</v>
      </c>
    </row>
    <row r="21" spans="1:9">
      <c r="A21" s="209">
        <v>19</v>
      </c>
      <c r="B21" s="211" t="s">
        <v>117</v>
      </c>
      <c r="C21" s="215">
        <v>0.8</v>
      </c>
      <c r="E21" s="218">
        <f t="shared" si="2"/>
        <v>19</v>
      </c>
      <c r="F21" s="221" t="e">
        <f t="shared" ca="1" si="3"/>
        <v>#REF!</v>
      </c>
      <c r="G21" s="224" t="s">
        <v>83</v>
      </c>
      <c r="H21" s="228">
        <f t="shared" si="0"/>
        <v>0.7</v>
      </c>
      <c r="I21" s="233" t="e">
        <f t="shared" ca="1" si="1"/>
        <v>#REF!</v>
      </c>
    </row>
    <row r="22" spans="1:9">
      <c r="A22" s="209">
        <v>20</v>
      </c>
      <c r="B22" s="211" t="s">
        <v>18</v>
      </c>
      <c r="C22" s="215">
        <v>0.7</v>
      </c>
      <c r="E22" s="218">
        <f t="shared" si="2"/>
        <v>20</v>
      </c>
      <c r="F22" s="221" t="e">
        <f t="shared" ca="1" si="3"/>
        <v>#REF!</v>
      </c>
      <c r="G22" s="224" t="s">
        <v>36</v>
      </c>
      <c r="H22" s="228">
        <f t="shared" si="0"/>
        <v>0.6</v>
      </c>
      <c r="I22" s="233" t="e">
        <f t="shared" ca="1" si="1"/>
        <v>#REF!</v>
      </c>
    </row>
    <row r="23" spans="1:9">
      <c r="A23" s="209">
        <v>21</v>
      </c>
      <c r="B23" s="211" t="s">
        <v>1</v>
      </c>
      <c r="C23" s="215">
        <v>0.7</v>
      </c>
      <c r="E23" s="218">
        <f t="shared" si="2"/>
        <v>21</v>
      </c>
      <c r="F23" s="221" t="e">
        <f t="shared" ca="1" si="3"/>
        <v>#REF!</v>
      </c>
      <c r="G23" s="224" t="s">
        <v>36</v>
      </c>
      <c r="H23" s="228">
        <f t="shared" si="0"/>
        <v>0.6</v>
      </c>
      <c r="I23" s="233" t="e">
        <f t="shared" ca="1" si="1"/>
        <v>#REF!</v>
      </c>
    </row>
    <row r="24" spans="1:9">
      <c r="A24" s="209">
        <v>22</v>
      </c>
      <c r="B24" s="211" t="s">
        <v>83</v>
      </c>
      <c r="C24" s="215">
        <v>0.7</v>
      </c>
      <c r="E24" s="218">
        <f t="shared" si="2"/>
        <v>22</v>
      </c>
      <c r="F24" s="221" t="e">
        <f t="shared" ca="1" si="3"/>
        <v>#REF!</v>
      </c>
      <c r="G24" s="224" t="s">
        <v>36</v>
      </c>
      <c r="H24" s="228">
        <f t="shared" si="0"/>
        <v>0.6</v>
      </c>
      <c r="I24" s="233" t="e">
        <f t="shared" ca="1" si="1"/>
        <v>#REF!</v>
      </c>
    </row>
    <row r="25" spans="1:9">
      <c r="A25" s="209">
        <v>23</v>
      </c>
      <c r="B25" s="211" t="s">
        <v>36</v>
      </c>
      <c r="C25" s="215">
        <v>0.6</v>
      </c>
      <c r="E25" s="218">
        <f t="shared" si="2"/>
        <v>23</v>
      </c>
      <c r="F25" s="221" t="e">
        <f t="shared" ca="1" si="3"/>
        <v>#REF!</v>
      </c>
      <c r="G25" s="224" t="s">
        <v>36</v>
      </c>
      <c r="H25" s="228">
        <f t="shared" si="0"/>
        <v>0.6</v>
      </c>
      <c r="I25" s="233" t="e">
        <f t="shared" ca="1" si="1"/>
        <v>#REF!</v>
      </c>
    </row>
    <row r="26" spans="1:9">
      <c r="A26" s="209">
        <v>24</v>
      </c>
      <c r="B26" s="211" t="s">
        <v>15</v>
      </c>
      <c r="C26" s="215">
        <v>0.7</v>
      </c>
      <c r="E26" s="218">
        <f t="shared" si="2"/>
        <v>24</v>
      </c>
      <c r="F26" s="221" t="e">
        <f t="shared" ca="1" si="3"/>
        <v>#REF!</v>
      </c>
      <c r="G26" s="224" t="s">
        <v>36</v>
      </c>
      <c r="H26" s="228">
        <f t="shared" si="0"/>
        <v>0.6</v>
      </c>
      <c r="I26" s="233" t="e">
        <f t="shared" ca="1" si="1"/>
        <v>#REF!</v>
      </c>
    </row>
    <row r="27" spans="1:9">
      <c r="A27" s="209">
        <v>25</v>
      </c>
      <c r="B27" s="211" t="s">
        <v>44</v>
      </c>
      <c r="C27" s="215">
        <v>0.6</v>
      </c>
      <c r="E27" s="218">
        <f t="shared" si="2"/>
        <v>25</v>
      </c>
      <c r="F27" s="221" t="e">
        <f t="shared" ca="1" si="3"/>
        <v>#REF!</v>
      </c>
      <c r="G27" s="224" t="s">
        <v>36</v>
      </c>
      <c r="H27" s="228">
        <f t="shared" si="0"/>
        <v>0.6</v>
      </c>
      <c r="I27" s="233" t="e">
        <f t="shared" ca="1" si="1"/>
        <v>#REF!</v>
      </c>
    </row>
    <row r="28" spans="1:9">
      <c r="A28" s="209">
        <v>26</v>
      </c>
      <c r="B28" s="211" t="s">
        <v>118</v>
      </c>
      <c r="C28" s="215">
        <v>0.8</v>
      </c>
      <c r="E28" s="218">
        <f t="shared" si="2"/>
        <v>26</v>
      </c>
      <c r="F28" s="221" t="e">
        <f t="shared" ca="1" si="3"/>
        <v>#REF!</v>
      </c>
      <c r="G28" s="224" t="s">
        <v>36</v>
      </c>
      <c r="H28" s="228">
        <f t="shared" si="0"/>
        <v>0.6</v>
      </c>
      <c r="I28" s="233" t="e">
        <f t="shared" ca="1" si="1"/>
        <v>#REF!</v>
      </c>
    </row>
    <row r="29" spans="1:9">
      <c r="A29" s="209">
        <v>27</v>
      </c>
      <c r="B29" s="211" t="s">
        <v>119</v>
      </c>
      <c r="C29" s="215">
        <v>0.8</v>
      </c>
      <c r="E29" s="218">
        <f t="shared" si="2"/>
        <v>27</v>
      </c>
      <c r="F29" s="221" t="e">
        <f t="shared" ca="1" si="3"/>
        <v>#REF!</v>
      </c>
      <c r="G29" s="224" t="s">
        <v>36</v>
      </c>
      <c r="H29" s="228">
        <f t="shared" si="0"/>
        <v>0.6</v>
      </c>
      <c r="I29" s="233" t="e">
        <f t="shared" ca="1" si="1"/>
        <v>#REF!</v>
      </c>
    </row>
    <row r="30" spans="1:9">
      <c r="A30" s="209">
        <v>28</v>
      </c>
      <c r="B30" s="211" t="s">
        <v>43</v>
      </c>
      <c r="C30" s="215">
        <v>0.8</v>
      </c>
      <c r="E30" s="218">
        <f t="shared" si="2"/>
        <v>28</v>
      </c>
      <c r="F30" s="221" t="e">
        <f t="shared" ca="1" si="3"/>
        <v>#REF!</v>
      </c>
      <c r="G30" s="224" t="s">
        <v>15</v>
      </c>
      <c r="H30" s="228">
        <f t="shared" si="0"/>
        <v>0.7</v>
      </c>
      <c r="I30" s="233" t="e">
        <f t="shared" ca="1" si="1"/>
        <v>#REF!</v>
      </c>
    </row>
    <row r="31" spans="1:9">
      <c r="A31" s="209">
        <v>29</v>
      </c>
      <c r="B31" s="211" t="s">
        <v>120</v>
      </c>
      <c r="C31" s="215">
        <v>0.8</v>
      </c>
      <c r="E31" s="218">
        <f t="shared" si="2"/>
        <v>29</v>
      </c>
      <c r="F31" s="221" t="e">
        <f t="shared" ca="1" si="3"/>
        <v>#REF!</v>
      </c>
      <c r="G31" s="224" t="s">
        <v>44</v>
      </c>
      <c r="H31" s="228">
        <f t="shared" si="0"/>
        <v>0.6</v>
      </c>
      <c r="I31" s="233" t="e">
        <f t="shared" ca="1" si="1"/>
        <v>#REF!</v>
      </c>
    </row>
    <row r="32" spans="1:9">
      <c r="A32" s="209">
        <v>30</v>
      </c>
      <c r="B32" s="212" t="s">
        <v>55</v>
      </c>
      <c r="C32" s="215">
        <v>0.6</v>
      </c>
      <c r="E32" s="218">
        <f t="shared" si="2"/>
        <v>30</v>
      </c>
      <c r="F32" s="221" t="e">
        <f t="shared" ca="1" si="3"/>
        <v>#REF!</v>
      </c>
      <c r="G32" s="224" t="s">
        <v>44</v>
      </c>
      <c r="H32" s="228">
        <f t="shared" si="0"/>
        <v>0.6</v>
      </c>
      <c r="I32" s="233" t="e">
        <f t="shared" ca="1" si="1"/>
        <v>#REF!</v>
      </c>
    </row>
    <row r="33" spans="1:9">
      <c r="A33" s="209">
        <v>31</v>
      </c>
      <c r="B33" s="211" t="s">
        <v>122</v>
      </c>
      <c r="C33" s="215">
        <v>0.6</v>
      </c>
      <c r="E33" s="218">
        <f t="shared" si="2"/>
        <v>31</v>
      </c>
      <c r="F33" s="221" t="e">
        <f t="shared" ca="1" si="3"/>
        <v>#REF!</v>
      </c>
      <c r="G33" s="224" t="s">
        <v>44</v>
      </c>
      <c r="H33" s="228">
        <f t="shared" si="0"/>
        <v>0.6</v>
      </c>
      <c r="I33" s="233" t="e">
        <f t="shared" ca="1" si="1"/>
        <v>#REF!</v>
      </c>
    </row>
    <row r="34" spans="1:9">
      <c r="A34" s="209">
        <v>32</v>
      </c>
      <c r="B34" s="211" t="s">
        <v>123</v>
      </c>
      <c r="C34" s="215">
        <v>0.8</v>
      </c>
      <c r="E34" s="218">
        <f t="shared" si="2"/>
        <v>32</v>
      </c>
      <c r="F34" s="221" t="e">
        <f t="shared" ca="1" si="3"/>
        <v>#REF!</v>
      </c>
      <c r="G34" s="224" t="s">
        <v>44</v>
      </c>
      <c r="H34" s="228">
        <f t="shared" si="0"/>
        <v>0.6</v>
      </c>
      <c r="I34" s="233" t="e">
        <f t="shared" ca="1" si="1"/>
        <v>#REF!</v>
      </c>
    </row>
    <row r="35" spans="1:9">
      <c r="A35" s="209">
        <v>33</v>
      </c>
      <c r="B35" s="211" t="s">
        <v>125</v>
      </c>
      <c r="C35" s="215">
        <v>0.6</v>
      </c>
      <c r="E35" s="218">
        <f t="shared" si="2"/>
        <v>33</v>
      </c>
      <c r="F35" s="221" t="e">
        <f t="shared" ca="1" si="3"/>
        <v>#REF!</v>
      </c>
      <c r="G35" s="224" t="s">
        <v>44</v>
      </c>
      <c r="H35" s="228">
        <f t="shared" si="0"/>
        <v>0.6</v>
      </c>
      <c r="I35" s="233" t="e">
        <f t="shared" ca="1" si="1"/>
        <v>#REF!</v>
      </c>
    </row>
    <row r="36" spans="1:9">
      <c r="A36" s="209">
        <v>34</v>
      </c>
      <c r="B36" s="211" t="s">
        <v>72</v>
      </c>
      <c r="C36" s="215">
        <v>0.6</v>
      </c>
      <c r="E36" s="218">
        <f t="shared" si="2"/>
        <v>34</v>
      </c>
      <c r="F36" s="221" t="e">
        <f t="shared" ca="1" si="3"/>
        <v>#REF!</v>
      </c>
      <c r="G36" s="224" t="s">
        <v>44</v>
      </c>
      <c r="H36" s="228">
        <f t="shared" si="0"/>
        <v>0.6</v>
      </c>
      <c r="I36" s="233" t="e">
        <f t="shared" ca="1" si="1"/>
        <v>#REF!</v>
      </c>
    </row>
    <row r="37" spans="1:9">
      <c r="A37" s="209">
        <v>35</v>
      </c>
      <c r="B37" s="211" t="s">
        <v>51</v>
      </c>
      <c r="C37" s="215">
        <v>0.8</v>
      </c>
      <c r="E37" s="218">
        <f t="shared" si="2"/>
        <v>35</v>
      </c>
      <c r="F37" s="221" t="e">
        <f t="shared" ca="1" si="3"/>
        <v>#REF!</v>
      </c>
      <c r="G37" s="224" t="s">
        <v>44</v>
      </c>
      <c r="H37" s="228">
        <f t="shared" si="0"/>
        <v>0.6</v>
      </c>
      <c r="I37" s="233" t="e">
        <f t="shared" ca="1" si="1"/>
        <v>#REF!</v>
      </c>
    </row>
    <row r="38" spans="1:9">
      <c r="A38" s="209">
        <v>36</v>
      </c>
      <c r="B38" s="211" t="s">
        <v>2</v>
      </c>
      <c r="C38" s="215">
        <v>0.6</v>
      </c>
      <c r="E38" s="218">
        <f t="shared" si="2"/>
        <v>36</v>
      </c>
      <c r="F38" s="221" t="e">
        <f t="shared" ca="1" si="3"/>
        <v>#REF!</v>
      </c>
      <c r="G38" s="224" t="s">
        <v>44</v>
      </c>
      <c r="H38" s="228">
        <f t="shared" si="0"/>
        <v>0.6</v>
      </c>
      <c r="I38" s="233" t="e">
        <f t="shared" ca="1" si="1"/>
        <v>#REF!</v>
      </c>
    </row>
    <row r="39" spans="1:9">
      <c r="A39" s="209">
        <v>37</v>
      </c>
      <c r="B39" s="211" t="s">
        <v>27</v>
      </c>
      <c r="C39" s="215">
        <v>0.8</v>
      </c>
      <c r="E39" s="218">
        <f t="shared" si="2"/>
        <v>37</v>
      </c>
      <c r="F39" s="221" t="e">
        <f t="shared" ca="1" si="3"/>
        <v>#REF!</v>
      </c>
      <c r="G39" s="224" t="s">
        <v>44</v>
      </c>
      <c r="H39" s="228">
        <f t="shared" si="0"/>
        <v>0.6</v>
      </c>
      <c r="I39" s="233" t="e">
        <f t="shared" ca="1" si="1"/>
        <v>#REF!</v>
      </c>
    </row>
    <row r="40" spans="1:9">
      <c r="A40" s="209">
        <v>38</v>
      </c>
      <c r="B40" s="211" t="s">
        <v>126</v>
      </c>
      <c r="C40" s="215">
        <v>0.8</v>
      </c>
      <c r="E40" s="218">
        <f t="shared" si="2"/>
        <v>38</v>
      </c>
      <c r="F40" s="221" t="e">
        <f t="shared" ca="1" si="3"/>
        <v>#REF!</v>
      </c>
      <c r="G40" s="224" t="s">
        <v>44</v>
      </c>
      <c r="H40" s="228">
        <f t="shared" si="0"/>
        <v>0.6</v>
      </c>
      <c r="I40" s="233" t="e">
        <f t="shared" ca="1" si="1"/>
        <v>#REF!</v>
      </c>
    </row>
    <row r="41" spans="1:9">
      <c r="A41" s="209">
        <v>39</v>
      </c>
      <c r="B41" s="211" t="s">
        <v>62</v>
      </c>
      <c r="C41" s="215">
        <v>0.6</v>
      </c>
      <c r="E41" s="218">
        <f t="shared" si="2"/>
        <v>39</v>
      </c>
      <c r="F41" s="221" t="e">
        <f t="shared" ca="1" si="3"/>
        <v>#REF!</v>
      </c>
      <c r="G41" s="224" t="s">
        <v>44</v>
      </c>
      <c r="H41" s="228">
        <f t="shared" si="0"/>
        <v>0.6</v>
      </c>
      <c r="I41" s="233" t="e">
        <f t="shared" ca="1" si="1"/>
        <v>#REF!</v>
      </c>
    </row>
    <row r="42" spans="1:9">
      <c r="A42" s="209">
        <v>40</v>
      </c>
      <c r="B42" s="211" t="s">
        <v>17</v>
      </c>
      <c r="C42" s="215">
        <v>0.6</v>
      </c>
      <c r="E42" s="218">
        <f t="shared" si="2"/>
        <v>40</v>
      </c>
      <c r="F42" s="221" t="e">
        <f t="shared" ca="1" si="3"/>
        <v>#REF!</v>
      </c>
      <c r="G42" s="224" t="s">
        <v>44</v>
      </c>
      <c r="H42" s="228">
        <f t="shared" si="0"/>
        <v>0.6</v>
      </c>
      <c r="I42" s="233" t="e">
        <f t="shared" ca="1" si="1"/>
        <v>#REF!</v>
      </c>
    </row>
    <row r="43" spans="1:9">
      <c r="A43" s="209">
        <v>41</v>
      </c>
      <c r="B43" s="211" t="s">
        <v>21</v>
      </c>
      <c r="C43" s="215">
        <v>0.8</v>
      </c>
      <c r="E43" s="218">
        <f t="shared" si="2"/>
        <v>41</v>
      </c>
      <c r="F43" s="221" t="e">
        <f t="shared" ca="1" si="3"/>
        <v>#REF!</v>
      </c>
      <c r="G43" s="224" t="s">
        <v>44</v>
      </c>
      <c r="H43" s="228">
        <f t="shared" si="0"/>
        <v>0.6</v>
      </c>
      <c r="I43" s="233" t="e">
        <f t="shared" ca="1" si="1"/>
        <v>#REF!</v>
      </c>
    </row>
    <row r="44" spans="1:9">
      <c r="A44" s="209">
        <v>42</v>
      </c>
      <c r="B44" s="211" t="s">
        <v>124</v>
      </c>
      <c r="C44" s="215">
        <v>0.6</v>
      </c>
      <c r="E44" s="218">
        <f t="shared" si="2"/>
        <v>42</v>
      </c>
      <c r="F44" s="221" t="e">
        <f t="shared" ca="1" si="3"/>
        <v>#REF!</v>
      </c>
      <c r="G44" s="224" t="s">
        <v>44</v>
      </c>
      <c r="H44" s="228">
        <f t="shared" si="0"/>
        <v>0.6</v>
      </c>
      <c r="I44" s="233" t="e">
        <f t="shared" ca="1" si="1"/>
        <v>#REF!</v>
      </c>
    </row>
    <row r="45" spans="1:9">
      <c r="A45" s="209">
        <v>43</v>
      </c>
      <c r="B45" s="211" t="s">
        <v>108</v>
      </c>
      <c r="C45" s="215">
        <v>0.45</v>
      </c>
      <c r="E45" s="218">
        <f t="shared" si="2"/>
        <v>43</v>
      </c>
      <c r="F45" s="221" t="e">
        <f t="shared" ca="1" si="3"/>
        <v>#REF!</v>
      </c>
      <c r="G45" s="224" t="s">
        <v>44</v>
      </c>
      <c r="H45" s="228">
        <f t="shared" si="0"/>
        <v>0.6</v>
      </c>
      <c r="I45" s="233" t="e">
        <f t="shared" ca="1" si="1"/>
        <v>#REF!</v>
      </c>
    </row>
    <row r="46" spans="1:9">
      <c r="A46" s="209">
        <v>44</v>
      </c>
      <c r="B46" s="211" t="s">
        <v>45</v>
      </c>
      <c r="C46" s="215">
        <v>0.7</v>
      </c>
      <c r="E46" s="218">
        <f t="shared" si="2"/>
        <v>44</v>
      </c>
      <c r="F46" s="221" t="e">
        <f t="shared" ca="1" si="3"/>
        <v>#REF!</v>
      </c>
      <c r="G46" s="224" t="s">
        <v>44</v>
      </c>
      <c r="H46" s="228">
        <f t="shared" si="0"/>
        <v>0.6</v>
      </c>
      <c r="I46" s="233" t="e">
        <f t="shared" ca="1" si="1"/>
        <v>#REF!</v>
      </c>
    </row>
    <row r="47" spans="1:9">
      <c r="A47" s="209">
        <v>45</v>
      </c>
      <c r="B47" s="211" t="s">
        <v>73</v>
      </c>
      <c r="C47" s="215">
        <v>0.8</v>
      </c>
      <c r="E47" s="218">
        <f t="shared" si="2"/>
        <v>45</v>
      </c>
      <c r="F47" s="221" t="e">
        <f t="shared" ca="1" si="3"/>
        <v>#REF!</v>
      </c>
      <c r="G47" s="224" t="s">
        <v>44</v>
      </c>
      <c r="H47" s="228">
        <f t="shared" si="0"/>
        <v>0.6</v>
      </c>
      <c r="I47" s="233" t="e">
        <f t="shared" ca="1" si="1"/>
        <v>#REF!</v>
      </c>
    </row>
    <row r="48" spans="1:9">
      <c r="A48" s="209">
        <v>46</v>
      </c>
      <c r="B48" s="211" t="s">
        <v>49</v>
      </c>
      <c r="C48" s="215">
        <v>0.6</v>
      </c>
      <c r="E48" s="218">
        <f t="shared" si="2"/>
        <v>46</v>
      </c>
      <c r="F48" s="221" t="e">
        <f t="shared" ca="1" si="3"/>
        <v>#REF!</v>
      </c>
      <c r="G48" s="224" t="s">
        <v>44</v>
      </c>
      <c r="H48" s="228">
        <f t="shared" si="0"/>
        <v>0.6</v>
      </c>
      <c r="I48" s="233" t="e">
        <f t="shared" ca="1" si="1"/>
        <v>#REF!</v>
      </c>
    </row>
    <row r="49" spans="1:9">
      <c r="A49" s="209">
        <v>47</v>
      </c>
      <c r="B49" s="211" t="s">
        <v>127</v>
      </c>
      <c r="C49" s="215">
        <v>0.7</v>
      </c>
      <c r="E49" s="218">
        <f t="shared" si="2"/>
        <v>47</v>
      </c>
      <c r="F49" s="221" t="e">
        <f t="shared" ca="1" si="3"/>
        <v>#REF!</v>
      </c>
      <c r="G49" s="224" t="s">
        <v>44</v>
      </c>
      <c r="H49" s="228">
        <f t="shared" si="0"/>
        <v>0.6</v>
      </c>
      <c r="I49" s="233" t="e">
        <f t="shared" ca="1" si="1"/>
        <v>#REF!</v>
      </c>
    </row>
    <row r="50" spans="1:9">
      <c r="A50" s="209">
        <v>48</v>
      </c>
      <c r="B50" s="211" t="s">
        <v>71</v>
      </c>
      <c r="C50" s="215">
        <v>0.8</v>
      </c>
      <c r="E50" s="218">
        <f t="shared" si="2"/>
        <v>48</v>
      </c>
      <c r="F50" s="221" t="e">
        <f t="shared" ca="1" si="3"/>
        <v>#REF!</v>
      </c>
      <c r="G50" s="224" t="s">
        <v>44</v>
      </c>
      <c r="H50" s="228">
        <f t="shared" si="0"/>
        <v>0.6</v>
      </c>
      <c r="I50" s="233" t="e">
        <f t="shared" ca="1" si="1"/>
        <v>#REF!</v>
      </c>
    </row>
    <row r="51" spans="1:9">
      <c r="A51" s="209">
        <v>49</v>
      </c>
      <c r="B51" s="211" t="s">
        <v>60</v>
      </c>
      <c r="C51" s="215">
        <v>0.7</v>
      </c>
      <c r="E51" s="218">
        <f t="shared" si="2"/>
        <v>49</v>
      </c>
      <c r="F51" s="221" t="e">
        <f t="shared" ca="1" si="3"/>
        <v>#REF!</v>
      </c>
      <c r="G51" s="224" t="s">
        <v>44</v>
      </c>
      <c r="H51" s="228">
        <f t="shared" si="0"/>
        <v>0.6</v>
      </c>
      <c r="I51" s="233" t="e">
        <f t="shared" ca="1" si="1"/>
        <v>#REF!</v>
      </c>
    </row>
    <row r="52" spans="1:9">
      <c r="A52" s="209">
        <v>50</v>
      </c>
      <c r="B52" s="211" t="s">
        <v>35</v>
      </c>
      <c r="C52" s="215">
        <v>0.7</v>
      </c>
      <c r="E52" s="218">
        <f t="shared" si="2"/>
        <v>50</v>
      </c>
      <c r="F52" s="221" t="e">
        <f t="shared" ca="1" si="3"/>
        <v>#REF!</v>
      </c>
      <c r="G52" s="224" t="s">
        <v>44</v>
      </c>
      <c r="H52" s="228">
        <f t="shared" si="0"/>
        <v>0.6</v>
      </c>
      <c r="I52" s="233" t="e">
        <f t="shared" ca="1" si="1"/>
        <v>#REF!</v>
      </c>
    </row>
    <row r="53" spans="1:9">
      <c r="A53" s="209">
        <v>51</v>
      </c>
      <c r="B53" s="211" t="s">
        <v>129</v>
      </c>
      <c r="C53" s="215">
        <v>0.8</v>
      </c>
      <c r="E53" s="218">
        <f t="shared" si="2"/>
        <v>51</v>
      </c>
      <c r="F53" s="221" t="e">
        <f t="shared" ca="1" si="3"/>
        <v>#REF!</v>
      </c>
      <c r="G53" s="224" t="s">
        <v>44</v>
      </c>
      <c r="H53" s="228">
        <f t="shared" si="0"/>
        <v>0.6</v>
      </c>
      <c r="I53" s="233" t="e">
        <f t="shared" ca="1" si="1"/>
        <v>#REF!</v>
      </c>
    </row>
    <row r="54" spans="1:9">
      <c r="A54" s="209">
        <v>52</v>
      </c>
      <c r="B54" s="211" t="s">
        <v>32</v>
      </c>
      <c r="C54" s="215">
        <v>0.7</v>
      </c>
      <c r="E54" s="218">
        <f t="shared" si="2"/>
        <v>52</v>
      </c>
      <c r="F54" s="221" t="e">
        <f t="shared" ca="1" si="3"/>
        <v>#REF!</v>
      </c>
      <c r="G54" s="224" t="s">
        <v>44</v>
      </c>
      <c r="H54" s="228">
        <f t="shared" si="0"/>
        <v>0.6</v>
      </c>
      <c r="I54" s="233" t="e">
        <f t="shared" ca="1" si="1"/>
        <v>#REF!</v>
      </c>
    </row>
    <row r="55" spans="1:9">
      <c r="A55" s="209">
        <v>53</v>
      </c>
      <c r="B55" s="211" t="s">
        <v>130</v>
      </c>
      <c r="C55" s="215">
        <v>0.7</v>
      </c>
      <c r="E55" s="218">
        <f t="shared" si="2"/>
        <v>53</v>
      </c>
      <c r="F55" s="221" t="e">
        <f t="shared" ca="1" si="3"/>
        <v>#REF!</v>
      </c>
      <c r="G55" s="224" t="s">
        <v>44</v>
      </c>
      <c r="H55" s="228">
        <f t="shared" si="0"/>
        <v>0.6</v>
      </c>
      <c r="I55" s="233" t="e">
        <f t="shared" ca="1" si="1"/>
        <v>#REF!</v>
      </c>
    </row>
    <row r="56" spans="1:9">
      <c r="A56" s="209">
        <v>54</v>
      </c>
      <c r="B56" s="211" t="s">
        <v>52</v>
      </c>
      <c r="C56" s="215">
        <v>0.8</v>
      </c>
      <c r="E56" s="218">
        <f t="shared" si="2"/>
        <v>54</v>
      </c>
      <c r="F56" s="221" t="e">
        <f t="shared" ca="1" si="3"/>
        <v>#REF!</v>
      </c>
      <c r="G56" s="224" t="s">
        <v>44</v>
      </c>
      <c r="H56" s="228">
        <f t="shared" si="0"/>
        <v>0.6</v>
      </c>
      <c r="I56" s="233" t="e">
        <f t="shared" ca="1" si="1"/>
        <v>#REF!</v>
      </c>
    </row>
    <row r="57" spans="1:9">
      <c r="A57" s="209">
        <v>55</v>
      </c>
      <c r="B57" s="211" t="s">
        <v>131</v>
      </c>
      <c r="C57" s="215">
        <v>0.7</v>
      </c>
      <c r="E57" s="218">
        <f t="shared" si="2"/>
        <v>55</v>
      </c>
      <c r="F57" s="221" t="e">
        <f t="shared" ca="1" si="3"/>
        <v>#REF!</v>
      </c>
      <c r="G57" s="224" t="s">
        <v>44</v>
      </c>
      <c r="H57" s="228">
        <f t="shared" si="0"/>
        <v>0.6</v>
      </c>
      <c r="I57" s="233" t="e">
        <f t="shared" ca="1" si="1"/>
        <v>#REF!</v>
      </c>
    </row>
    <row r="58" spans="1:9">
      <c r="A58" s="209">
        <v>56</v>
      </c>
      <c r="B58" s="211" t="s">
        <v>132</v>
      </c>
      <c r="C58" s="215">
        <v>0.7</v>
      </c>
      <c r="E58" s="218">
        <f t="shared" si="2"/>
        <v>56</v>
      </c>
      <c r="F58" s="221" t="e">
        <f t="shared" ca="1" si="3"/>
        <v>#REF!</v>
      </c>
      <c r="G58" s="224" t="s">
        <v>122</v>
      </c>
      <c r="H58" s="228">
        <f t="shared" si="0"/>
        <v>0.6</v>
      </c>
      <c r="I58" s="233" t="e">
        <f t="shared" ca="1" si="1"/>
        <v>#REF!</v>
      </c>
    </row>
    <row r="59" spans="1:9">
      <c r="A59" s="209">
        <v>57</v>
      </c>
      <c r="B59" s="211" t="s">
        <v>133</v>
      </c>
      <c r="C59" s="215">
        <v>0.8</v>
      </c>
      <c r="E59" s="218">
        <f t="shared" si="2"/>
        <v>57</v>
      </c>
      <c r="F59" s="221" t="e">
        <f t="shared" ca="1" si="3"/>
        <v>#REF!</v>
      </c>
      <c r="G59" s="224" t="s">
        <v>122</v>
      </c>
      <c r="H59" s="228">
        <f t="shared" si="0"/>
        <v>0.6</v>
      </c>
      <c r="I59" s="233" t="e">
        <f t="shared" ca="1" si="1"/>
        <v>#REF!</v>
      </c>
    </row>
    <row r="60" spans="1:9">
      <c r="A60" s="209">
        <v>58</v>
      </c>
      <c r="B60" s="211" t="s">
        <v>63</v>
      </c>
      <c r="C60" s="215">
        <v>0.8</v>
      </c>
      <c r="E60" s="218">
        <f t="shared" si="2"/>
        <v>58</v>
      </c>
      <c r="F60" s="221" t="e">
        <f t="shared" ca="1" si="3"/>
        <v>#REF!</v>
      </c>
      <c r="G60" s="224" t="s">
        <v>122</v>
      </c>
      <c r="H60" s="228">
        <f t="shared" si="0"/>
        <v>0.6</v>
      </c>
      <c r="I60" s="233" t="e">
        <f t="shared" ca="1" si="1"/>
        <v>#REF!</v>
      </c>
    </row>
    <row r="61" spans="1:9">
      <c r="A61" s="209">
        <v>59</v>
      </c>
      <c r="B61" s="211" t="s">
        <v>59</v>
      </c>
      <c r="C61" s="215">
        <v>0.8</v>
      </c>
      <c r="E61" s="218">
        <f t="shared" si="2"/>
        <v>59</v>
      </c>
      <c r="F61" s="221" t="e">
        <f t="shared" ca="1" si="3"/>
        <v>#REF!</v>
      </c>
      <c r="G61" s="224" t="s">
        <v>122</v>
      </c>
      <c r="H61" s="228">
        <f t="shared" si="0"/>
        <v>0.6</v>
      </c>
      <c r="I61" s="233" t="e">
        <f t="shared" ca="1" si="1"/>
        <v>#REF!</v>
      </c>
    </row>
    <row r="62" spans="1:9">
      <c r="A62" s="209">
        <v>60</v>
      </c>
      <c r="B62" s="211" t="s">
        <v>134</v>
      </c>
      <c r="C62" s="215">
        <v>0.8</v>
      </c>
      <c r="E62" s="218">
        <f t="shared" si="2"/>
        <v>60</v>
      </c>
      <c r="F62" s="221" t="e">
        <f t="shared" ca="1" si="3"/>
        <v>#REF!</v>
      </c>
      <c r="G62" s="224" t="s">
        <v>122</v>
      </c>
      <c r="H62" s="228">
        <f t="shared" si="0"/>
        <v>0.6</v>
      </c>
      <c r="I62" s="233" t="e">
        <f t="shared" ca="1" si="1"/>
        <v>#REF!</v>
      </c>
    </row>
    <row r="63" spans="1:9">
      <c r="A63" s="209">
        <v>61</v>
      </c>
      <c r="B63" s="211" t="s">
        <v>136</v>
      </c>
      <c r="C63" s="215">
        <v>0.8</v>
      </c>
      <c r="E63" s="218">
        <f t="shared" si="2"/>
        <v>61</v>
      </c>
      <c r="F63" s="221" t="e">
        <f t="shared" ca="1" si="3"/>
        <v>#REF!</v>
      </c>
      <c r="G63" s="224" t="s">
        <v>122</v>
      </c>
      <c r="H63" s="228">
        <f t="shared" si="0"/>
        <v>0.6</v>
      </c>
      <c r="I63" s="233" t="e">
        <f t="shared" ca="1" si="1"/>
        <v>#REF!</v>
      </c>
    </row>
    <row r="64" spans="1:9">
      <c r="A64" s="209">
        <v>62</v>
      </c>
      <c r="B64" s="211" t="s">
        <v>6</v>
      </c>
      <c r="C64" s="215">
        <v>0.7</v>
      </c>
      <c r="E64" s="218">
        <f t="shared" si="2"/>
        <v>62</v>
      </c>
      <c r="F64" s="221" t="e">
        <f t="shared" ca="1" si="3"/>
        <v>#REF!</v>
      </c>
      <c r="G64" s="224" t="s">
        <v>122</v>
      </c>
      <c r="H64" s="228">
        <f t="shared" si="0"/>
        <v>0.6</v>
      </c>
      <c r="I64" s="233" t="e">
        <f t="shared" ca="1" si="1"/>
        <v>#REF!</v>
      </c>
    </row>
    <row r="65" spans="1:9">
      <c r="A65" s="209">
        <v>63</v>
      </c>
      <c r="B65" s="211" t="s">
        <v>67</v>
      </c>
      <c r="C65" s="215">
        <v>0.8</v>
      </c>
      <c r="E65" s="218">
        <f t="shared" si="2"/>
        <v>63</v>
      </c>
      <c r="F65" s="221" t="e">
        <f t="shared" ca="1" si="3"/>
        <v>#REF!</v>
      </c>
      <c r="G65" s="224" t="s">
        <v>122</v>
      </c>
      <c r="H65" s="228">
        <f t="shared" si="0"/>
        <v>0.6</v>
      </c>
      <c r="I65" s="233" t="e">
        <f t="shared" ca="1" si="1"/>
        <v>#REF!</v>
      </c>
    </row>
    <row r="66" spans="1:9">
      <c r="A66" s="209">
        <v>64</v>
      </c>
      <c r="B66" s="211" t="s">
        <v>137</v>
      </c>
      <c r="C66" s="215">
        <v>0.8</v>
      </c>
      <c r="E66" s="218">
        <f t="shared" si="2"/>
        <v>64</v>
      </c>
      <c r="F66" s="221" t="e">
        <f t="shared" ca="1" si="3"/>
        <v>#REF!</v>
      </c>
      <c r="G66" s="224" t="s">
        <v>122</v>
      </c>
      <c r="H66" s="228">
        <f t="shared" si="0"/>
        <v>0.6</v>
      </c>
      <c r="I66" s="233" t="e">
        <f t="shared" ca="1" si="1"/>
        <v>#REF!</v>
      </c>
    </row>
    <row r="67" spans="1:9">
      <c r="A67" s="209">
        <v>65</v>
      </c>
      <c r="B67" s="211" t="s">
        <v>138</v>
      </c>
      <c r="C67" s="215">
        <v>0.8</v>
      </c>
      <c r="E67" s="218">
        <f t="shared" si="2"/>
        <v>65</v>
      </c>
      <c r="F67" s="221" t="e">
        <f t="shared" ca="1" si="3"/>
        <v>#REF!</v>
      </c>
      <c r="G67" s="224" t="s">
        <v>122</v>
      </c>
      <c r="H67" s="228">
        <f t="shared" ref="H67:H82" si="4">IF(ISERROR(VLOOKUP(G67,$B$3:$C$82,2,FALSE)),"",VLOOKUP(G67,$B$3:$C$82,2,FALSE))</f>
        <v>0.6</v>
      </c>
      <c r="I67" s="233" t="e">
        <f t="shared" ref="I67:I82" ca="1" si="5">IF(G67="","",INDIRECT("見積比較表!J"&amp;E67*38+36))</f>
        <v>#REF!</v>
      </c>
    </row>
    <row r="68" spans="1:9">
      <c r="A68" s="209">
        <v>66</v>
      </c>
      <c r="B68" s="211" t="s">
        <v>26</v>
      </c>
      <c r="C68" s="215">
        <v>0.5</v>
      </c>
      <c r="E68" s="218">
        <f t="shared" ref="E68:E82" si="6">E67+1</f>
        <v>66</v>
      </c>
      <c r="F68" s="221" t="e">
        <f t="shared" ref="F68:F82" ca="1" si="7">IF(G68="","",INDIRECT("見積比較表!B"&amp;E68*38+5))</f>
        <v>#REF!</v>
      </c>
      <c r="G68" s="224" t="s">
        <v>122</v>
      </c>
      <c r="H68" s="228">
        <f t="shared" si="4"/>
        <v>0.6</v>
      </c>
      <c r="I68" s="233" t="e">
        <f t="shared" ca="1" si="5"/>
        <v>#REF!</v>
      </c>
    </row>
    <row r="69" spans="1:9">
      <c r="A69" s="209">
        <v>67</v>
      </c>
      <c r="B69" s="211" t="s">
        <v>91</v>
      </c>
      <c r="C69" s="215">
        <v>0.8</v>
      </c>
      <c r="E69" s="218">
        <f t="shared" si="6"/>
        <v>67</v>
      </c>
      <c r="F69" s="221" t="e">
        <f t="shared" ca="1" si="7"/>
        <v>#REF!</v>
      </c>
      <c r="G69" s="224" t="s">
        <v>122</v>
      </c>
      <c r="H69" s="228">
        <f t="shared" si="4"/>
        <v>0.6</v>
      </c>
      <c r="I69" s="233" t="e">
        <f t="shared" ca="1" si="5"/>
        <v>#REF!</v>
      </c>
    </row>
    <row r="70" spans="1:9">
      <c r="A70" s="209">
        <v>68</v>
      </c>
      <c r="B70" s="211" t="s">
        <v>66</v>
      </c>
      <c r="C70" s="215">
        <v>0.7</v>
      </c>
      <c r="E70" s="218">
        <f t="shared" si="6"/>
        <v>68</v>
      </c>
      <c r="F70" s="221" t="e">
        <f t="shared" ca="1" si="7"/>
        <v>#REF!</v>
      </c>
      <c r="G70" s="224" t="s">
        <v>122</v>
      </c>
      <c r="H70" s="228">
        <f t="shared" si="4"/>
        <v>0.6</v>
      </c>
      <c r="I70" s="233" t="e">
        <f t="shared" ca="1" si="5"/>
        <v>#REF!</v>
      </c>
    </row>
    <row r="71" spans="1:9">
      <c r="A71" s="209">
        <v>69</v>
      </c>
      <c r="B71" s="211" t="s">
        <v>86</v>
      </c>
      <c r="C71" s="215">
        <v>0.8</v>
      </c>
      <c r="E71" s="218">
        <f t="shared" si="6"/>
        <v>69</v>
      </c>
      <c r="F71" s="221" t="e">
        <f t="shared" ca="1" si="7"/>
        <v>#REF!</v>
      </c>
      <c r="G71" s="224" t="s">
        <v>122</v>
      </c>
      <c r="H71" s="228">
        <f t="shared" si="4"/>
        <v>0.6</v>
      </c>
      <c r="I71" s="233" t="e">
        <f t="shared" ca="1" si="5"/>
        <v>#REF!</v>
      </c>
    </row>
    <row r="72" spans="1:9">
      <c r="A72" s="209">
        <v>70</v>
      </c>
      <c r="B72" s="211" t="s">
        <v>139</v>
      </c>
      <c r="C72" s="215">
        <v>0.8</v>
      </c>
      <c r="E72" s="218">
        <f t="shared" si="6"/>
        <v>70</v>
      </c>
      <c r="F72" s="221" t="e">
        <f t="shared" ca="1" si="7"/>
        <v>#REF!</v>
      </c>
      <c r="G72" s="224" t="s">
        <v>125</v>
      </c>
      <c r="H72" s="228">
        <f t="shared" si="4"/>
        <v>0.6</v>
      </c>
      <c r="I72" s="233" t="e">
        <f t="shared" ca="1" si="5"/>
        <v>#REF!</v>
      </c>
    </row>
    <row r="73" spans="1:9">
      <c r="A73" s="209">
        <v>71</v>
      </c>
      <c r="B73" s="211" t="s">
        <v>140</v>
      </c>
      <c r="C73" s="215">
        <v>0.8</v>
      </c>
      <c r="E73" s="218">
        <f t="shared" si="6"/>
        <v>71</v>
      </c>
      <c r="F73" s="221" t="e">
        <f t="shared" ca="1" si="7"/>
        <v>#REF!</v>
      </c>
      <c r="G73" s="224" t="s">
        <v>125</v>
      </c>
      <c r="H73" s="228">
        <f t="shared" si="4"/>
        <v>0.6</v>
      </c>
      <c r="I73" s="233" t="e">
        <f t="shared" ca="1" si="5"/>
        <v>#REF!</v>
      </c>
    </row>
    <row r="74" spans="1:9">
      <c r="A74" s="209">
        <v>72</v>
      </c>
      <c r="B74" s="211" t="s">
        <v>141</v>
      </c>
      <c r="C74" s="215">
        <v>0.8</v>
      </c>
      <c r="E74" s="218">
        <f t="shared" si="6"/>
        <v>72</v>
      </c>
      <c r="F74" s="221" t="e">
        <f t="shared" ca="1" si="7"/>
        <v>#REF!</v>
      </c>
      <c r="G74" s="224" t="s">
        <v>125</v>
      </c>
      <c r="H74" s="228">
        <f t="shared" si="4"/>
        <v>0.6</v>
      </c>
      <c r="I74" s="233" t="e">
        <f t="shared" ca="1" si="5"/>
        <v>#REF!</v>
      </c>
    </row>
    <row r="75" spans="1:9">
      <c r="A75" s="209">
        <v>73</v>
      </c>
      <c r="B75" s="211" t="s">
        <v>142</v>
      </c>
      <c r="C75" s="215">
        <v>0.8</v>
      </c>
      <c r="E75" s="218">
        <f t="shared" si="6"/>
        <v>73</v>
      </c>
      <c r="F75" s="221" t="e">
        <f t="shared" ca="1" si="7"/>
        <v>#REF!</v>
      </c>
      <c r="G75" s="224" t="s">
        <v>125</v>
      </c>
      <c r="H75" s="228">
        <f t="shared" si="4"/>
        <v>0.6</v>
      </c>
      <c r="I75" s="233" t="e">
        <f t="shared" ca="1" si="5"/>
        <v>#REF!</v>
      </c>
    </row>
    <row r="76" spans="1:9">
      <c r="A76" s="209">
        <v>74</v>
      </c>
      <c r="B76" s="211" t="s">
        <v>143</v>
      </c>
      <c r="C76" s="215">
        <v>0.8</v>
      </c>
      <c r="E76" s="218">
        <f t="shared" si="6"/>
        <v>74</v>
      </c>
      <c r="F76" s="221" t="e">
        <f t="shared" ca="1" si="7"/>
        <v>#REF!</v>
      </c>
      <c r="G76" s="224" t="s">
        <v>125</v>
      </c>
      <c r="H76" s="228">
        <f t="shared" si="4"/>
        <v>0.6</v>
      </c>
      <c r="I76" s="233" t="e">
        <f t="shared" ca="1" si="5"/>
        <v>#REF!</v>
      </c>
    </row>
    <row r="77" spans="1:9">
      <c r="A77" s="209">
        <v>75</v>
      </c>
      <c r="B77" s="211" t="s">
        <v>121</v>
      </c>
      <c r="C77" s="215">
        <v>0.8</v>
      </c>
      <c r="E77" s="218">
        <f t="shared" si="6"/>
        <v>75</v>
      </c>
      <c r="F77" s="221" t="e">
        <f t="shared" ca="1" si="7"/>
        <v>#REF!</v>
      </c>
      <c r="G77" s="224" t="s">
        <v>125</v>
      </c>
      <c r="H77" s="228">
        <f t="shared" si="4"/>
        <v>0.6</v>
      </c>
      <c r="I77" s="233" t="e">
        <f t="shared" ca="1" si="5"/>
        <v>#REF!</v>
      </c>
    </row>
    <row r="78" spans="1:9">
      <c r="A78" s="209">
        <v>76</v>
      </c>
      <c r="B78" s="211" t="s">
        <v>144</v>
      </c>
      <c r="C78" s="215">
        <v>0.8</v>
      </c>
      <c r="E78" s="218">
        <f t="shared" si="6"/>
        <v>76</v>
      </c>
      <c r="F78" s="221" t="e">
        <f t="shared" ca="1" si="7"/>
        <v>#REF!</v>
      </c>
      <c r="G78" s="224" t="s">
        <v>125</v>
      </c>
      <c r="H78" s="228">
        <f t="shared" si="4"/>
        <v>0.6</v>
      </c>
      <c r="I78" s="233" t="e">
        <f t="shared" ca="1" si="5"/>
        <v>#REF!</v>
      </c>
    </row>
    <row r="79" spans="1:9">
      <c r="A79" s="209">
        <v>77</v>
      </c>
      <c r="B79" s="211" t="s">
        <v>7</v>
      </c>
      <c r="C79" s="215">
        <v>0.8</v>
      </c>
      <c r="E79" s="218">
        <f t="shared" si="6"/>
        <v>77</v>
      </c>
      <c r="F79" s="221" t="e">
        <f t="shared" ca="1" si="7"/>
        <v>#REF!</v>
      </c>
      <c r="G79" s="224" t="s">
        <v>125</v>
      </c>
      <c r="H79" s="228">
        <f t="shared" si="4"/>
        <v>0.6</v>
      </c>
      <c r="I79" s="233" t="e">
        <f t="shared" ca="1" si="5"/>
        <v>#REF!</v>
      </c>
    </row>
    <row r="80" spans="1:9">
      <c r="A80" s="209">
        <v>78</v>
      </c>
      <c r="B80" s="211" t="s">
        <v>145</v>
      </c>
      <c r="C80" s="215">
        <v>0.8</v>
      </c>
      <c r="E80" s="218">
        <f t="shared" si="6"/>
        <v>78</v>
      </c>
      <c r="F80" s="221" t="e">
        <f t="shared" ca="1" si="7"/>
        <v>#REF!</v>
      </c>
      <c r="G80" s="224" t="s">
        <v>125</v>
      </c>
      <c r="H80" s="228">
        <f t="shared" si="4"/>
        <v>0.6</v>
      </c>
      <c r="I80" s="233" t="e">
        <f t="shared" ca="1" si="5"/>
        <v>#REF!</v>
      </c>
    </row>
    <row r="81" spans="1:9">
      <c r="A81" s="209">
        <v>79</v>
      </c>
      <c r="B81" s="211" t="s">
        <v>146</v>
      </c>
      <c r="C81" s="215">
        <v>0.8</v>
      </c>
      <c r="E81" s="218">
        <f t="shared" si="6"/>
        <v>79</v>
      </c>
      <c r="F81" s="221" t="e">
        <f t="shared" ca="1" si="7"/>
        <v>#REF!</v>
      </c>
      <c r="G81" s="224" t="s">
        <v>125</v>
      </c>
      <c r="H81" s="228">
        <f t="shared" si="4"/>
        <v>0.6</v>
      </c>
      <c r="I81" s="233" t="e">
        <f t="shared" ca="1" si="5"/>
        <v>#REF!</v>
      </c>
    </row>
    <row r="82" spans="1:9" ht="13.95">
      <c r="A82" s="209">
        <v>80</v>
      </c>
      <c r="B82" s="213" t="s">
        <v>78</v>
      </c>
      <c r="C82" s="216">
        <v>0.8</v>
      </c>
      <c r="E82" s="219">
        <f t="shared" si="6"/>
        <v>80</v>
      </c>
      <c r="F82" s="222" t="e">
        <f t="shared" ca="1" si="7"/>
        <v>#REF!</v>
      </c>
      <c r="G82" s="225" t="s">
        <v>125</v>
      </c>
      <c r="H82" s="229">
        <f t="shared" si="4"/>
        <v>0.6</v>
      </c>
      <c r="I82" s="234" t="e">
        <f t="shared" ca="1" si="5"/>
        <v>#REF!</v>
      </c>
    </row>
  </sheetData>
  <sheetProtection sheet="1" objects="1" scenarios="1"/>
  <phoneticPr fontId="38"/>
  <dataValidations count="1">
    <dataValidation type="list" allowBlank="1" showDropDown="0" showInputMessage="1" showErrorMessage="1" sqref="G3:G82">
      <formula1>$B$3:$B$82</formula1>
    </dataValidation>
  </dataValidations>
  <pageMargins left="0.75" right="0.75" top="1" bottom="1" header="0.51200000000000001" footer="0.51200000000000001"/>
  <pageSetup paperSize="9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X79"/>
  <sheetViews>
    <sheetView showZeros="0" zoomScale="73" zoomScaleNormal="73" zoomScaleSheetLayoutView="75" workbookViewId="0"/>
  </sheetViews>
  <sheetFormatPr defaultRowHeight="15.95" customHeight="1"/>
  <cols>
    <col min="1" max="1" width="5.625" style="237" customWidth="1"/>
    <col min="2" max="2" width="28.625" style="237" customWidth="1"/>
    <col min="3" max="3" width="22.75" style="238" customWidth="1"/>
    <col min="4" max="4" width="9.75" style="239" bestFit="1" customWidth="1"/>
    <col min="5" max="5" width="6" style="240" customWidth="1"/>
    <col min="6" max="6" width="17.375" style="237" customWidth="1"/>
    <col min="7" max="8" width="17.25" style="237" customWidth="1"/>
    <col min="9" max="9" width="8.375" style="237" customWidth="1"/>
    <col min="10" max="10" width="13" style="237" customWidth="1"/>
    <col min="11" max="11" width="16" style="237" customWidth="1"/>
    <col min="12" max="12" width="10.125" style="241" customWidth="1"/>
    <col min="13" max="13" width="8.5" style="237" bestFit="1" customWidth="1"/>
    <col min="14" max="17" width="13" style="237" customWidth="1"/>
    <col min="18" max="19" width="13" style="242" customWidth="1"/>
    <col min="20" max="20" width="13" style="237" customWidth="1"/>
    <col min="21" max="16384" width="9" style="237" bestFit="1" customWidth="1"/>
  </cols>
  <sheetData>
    <row r="1" spans="1:20" s="4" customFormat="1" ht="15.75" customHeight="1">
      <c r="B1" s="251"/>
      <c r="C1" s="258"/>
      <c r="D1" s="266"/>
      <c r="E1" s="243"/>
      <c r="F1" s="282"/>
      <c r="G1" s="293"/>
      <c r="H1" s="299"/>
      <c r="L1" s="316"/>
      <c r="Q1" s="327"/>
      <c r="R1" s="334"/>
      <c r="S1" s="340"/>
      <c r="T1" s="344"/>
    </row>
    <row r="2" spans="1:20" s="4" customFormat="1" ht="15.95" customHeight="1">
      <c r="A2" s="243"/>
      <c r="B2" s="243"/>
      <c r="C2" s="243"/>
      <c r="D2" s="266"/>
      <c r="E2" s="243"/>
      <c r="F2" s="243"/>
      <c r="G2" s="243"/>
      <c r="H2" s="243"/>
      <c r="I2" s="243"/>
      <c r="J2" s="243"/>
      <c r="K2" s="243"/>
      <c r="L2" s="316"/>
      <c r="M2" s="243"/>
      <c r="N2" s="243"/>
      <c r="O2" s="243"/>
      <c r="Q2" s="327"/>
      <c r="R2" s="335"/>
      <c r="S2" s="341"/>
      <c r="T2" s="344"/>
    </row>
    <row r="3" spans="1:20" s="4" customFormat="1" ht="15.95" customHeight="1">
      <c r="A3" s="243"/>
      <c r="B3" s="243"/>
      <c r="C3" s="243"/>
      <c r="D3" s="266"/>
      <c r="E3" s="243"/>
      <c r="F3" s="243"/>
      <c r="G3" s="243"/>
      <c r="H3" s="243"/>
      <c r="I3" s="243"/>
      <c r="J3" s="243"/>
      <c r="L3" s="316"/>
      <c r="N3" s="322"/>
      <c r="O3" s="322"/>
      <c r="P3" s="322"/>
      <c r="Q3" s="328"/>
      <c r="R3" s="336"/>
      <c r="S3" s="342"/>
      <c r="T3" s="345"/>
    </row>
    <row r="4" spans="1:20" s="4" customFormat="1" ht="15.95" customHeight="1">
      <c r="C4" s="3"/>
      <c r="D4" s="266"/>
      <c r="E4" s="275"/>
      <c r="F4" s="283"/>
      <c r="G4" s="283"/>
      <c r="H4" s="283"/>
      <c r="I4" s="243"/>
      <c r="J4" s="283"/>
      <c r="L4" s="317"/>
      <c r="Q4" s="327"/>
      <c r="R4" s="334"/>
      <c r="S4" s="340"/>
      <c r="T4" s="344"/>
    </row>
    <row r="5" spans="1:20" s="4" customFormat="1" ht="15.95" customHeight="1">
      <c r="C5" s="3"/>
      <c r="D5" s="267"/>
      <c r="E5" s="276"/>
      <c r="F5" s="283"/>
      <c r="G5" s="283"/>
      <c r="H5" s="283"/>
      <c r="I5" s="301"/>
      <c r="J5" s="283"/>
      <c r="L5" s="316"/>
      <c r="Q5" s="327"/>
      <c r="R5" s="334"/>
      <c r="S5" s="340"/>
      <c r="T5" s="344"/>
    </row>
    <row r="6" spans="1:20" s="4" customFormat="1" ht="15.95" customHeight="1">
      <c r="C6" s="3"/>
      <c r="D6" s="266"/>
      <c r="E6" s="275"/>
      <c r="F6" s="283"/>
      <c r="G6" s="283"/>
      <c r="H6" s="283"/>
      <c r="I6" s="243"/>
      <c r="J6" s="283"/>
      <c r="L6" s="316"/>
      <c r="Q6" s="327"/>
      <c r="R6" s="334"/>
      <c r="S6" s="340"/>
      <c r="T6" s="344"/>
    </row>
    <row r="7" spans="1:20" s="4" customFormat="1" ht="15.95" customHeight="1">
      <c r="C7" s="3"/>
      <c r="D7" s="267"/>
      <c r="E7" s="276"/>
      <c r="F7" s="283"/>
      <c r="G7" s="283"/>
      <c r="H7" s="283"/>
      <c r="I7" s="301"/>
      <c r="J7" s="283"/>
      <c r="L7" s="316"/>
      <c r="Q7" s="327"/>
      <c r="R7" s="334"/>
      <c r="S7" s="340"/>
      <c r="T7" s="344"/>
    </row>
    <row r="8" spans="1:20" s="4" customFormat="1" ht="15.95" customHeight="1">
      <c r="C8" s="3"/>
      <c r="D8" s="266"/>
      <c r="E8" s="275"/>
      <c r="F8" s="283"/>
      <c r="G8" s="283"/>
      <c r="H8" s="283"/>
      <c r="I8" s="243"/>
      <c r="J8" s="283"/>
      <c r="L8" s="316"/>
      <c r="Q8" s="327"/>
      <c r="R8" s="334"/>
      <c r="S8" s="340"/>
      <c r="T8" s="344"/>
    </row>
    <row r="9" spans="1:20" s="4" customFormat="1" ht="15.95" customHeight="1">
      <c r="C9" s="3"/>
      <c r="D9" s="267"/>
      <c r="E9" s="276"/>
      <c r="F9" s="283"/>
      <c r="G9" s="283"/>
      <c r="H9" s="283"/>
      <c r="I9" s="301"/>
      <c r="J9" s="283"/>
      <c r="L9" s="316"/>
      <c r="Q9" s="327"/>
      <c r="R9" s="334"/>
      <c r="S9" s="340"/>
      <c r="T9" s="344"/>
    </row>
    <row r="10" spans="1:20" s="4" customFormat="1" ht="15.95" customHeight="1">
      <c r="C10" s="3"/>
      <c r="D10" s="266"/>
      <c r="E10" s="275"/>
      <c r="F10" s="283"/>
      <c r="G10" s="283"/>
      <c r="H10" s="283"/>
      <c r="I10" s="243"/>
      <c r="J10" s="283"/>
      <c r="L10" s="316"/>
      <c r="Q10" s="327"/>
      <c r="R10" s="334"/>
      <c r="S10" s="340"/>
      <c r="T10" s="344"/>
    </row>
    <row r="11" spans="1:20" s="4" customFormat="1" ht="15.95" customHeight="1">
      <c r="C11" s="3"/>
      <c r="D11" s="267"/>
      <c r="E11" s="276"/>
      <c r="F11" s="283"/>
      <c r="G11" s="283"/>
      <c r="H11" s="283"/>
      <c r="I11" s="301"/>
      <c r="J11" s="283"/>
      <c r="L11" s="316"/>
      <c r="Q11" s="327"/>
      <c r="R11" s="334"/>
      <c r="S11" s="340"/>
      <c r="T11" s="344"/>
    </row>
    <row r="12" spans="1:20" s="4" customFormat="1" ht="15.95" customHeight="1">
      <c r="C12" s="3"/>
      <c r="D12" s="266"/>
      <c r="E12" s="275"/>
      <c r="F12" s="283"/>
      <c r="G12" s="283"/>
      <c r="H12" s="283"/>
      <c r="I12" s="243"/>
      <c r="J12" s="283"/>
      <c r="L12" s="316"/>
      <c r="Q12" s="327"/>
      <c r="R12" s="334"/>
      <c r="S12" s="340"/>
      <c r="T12" s="344"/>
    </row>
    <row r="13" spans="1:20" s="4" customFormat="1" ht="15.95" customHeight="1">
      <c r="C13" s="3"/>
      <c r="D13" s="267"/>
      <c r="E13" s="276"/>
      <c r="F13" s="283"/>
      <c r="G13" s="283"/>
      <c r="H13" s="283"/>
      <c r="I13" s="301"/>
      <c r="J13" s="283"/>
      <c r="L13" s="316"/>
      <c r="Q13" s="327"/>
      <c r="R13" s="334"/>
      <c r="S13" s="340"/>
      <c r="T13" s="344"/>
    </row>
    <row r="14" spans="1:20" s="4" customFormat="1" ht="15.95" customHeight="1">
      <c r="C14" s="3"/>
      <c r="D14" s="266"/>
      <c r="E14" s="275"/>
      <c r="F14" s="283"/>
      <c r="G14" s="283"/>
      <c r="H14" s="283"/>
      <c r="I14" s="243"/>
      <c r="J14" s="283"/>
      <c r="L14" s="316"/>
      <c r="Q14" s="327"/>
      <c r="R14" s="334"/>
      <c r="S14" s="340"/>
      <c r="T14" s="344"/>
    </row>
    <row r="15" spans="1:20" s="4" customFormat="1" ht="15.95" customHeight="1">
      <c r="C15" s="3"/>
      <c r="D15" s="267"/>
      <c r="E15" s="276"/>
      <c r="F15" s="283"/>
      <c r="G15" s="283"/>
      <c r="H15" s="283"/>
      <c r="I15" s="301"/>
      <c r="J15" s="283"/>
      <c r="L15" s="316"/>
      <c r="Q15" s="327"/>
      <c r="R15" s="334"/>
      <c r="S15" s="340"/>
      <c r="T15" s="344"/>
    </row>
    <row r="16" spans="1:20" s="4" customFormat="1" ht="15.95" customHeight="1">
      <c r="C16" s="3"/>
      <c r="D16" s="266"/>
      <c r="E16" s="275"/>
      <c r="F16" s="283"/>
      <c r="G16" s="283"/>
      <c r="H16" s="283"/>
      <c r="I16" s="243"/>
      <c r="J16" s="283"/>
      <c r="L16" s="316"/>
      <c r="Q16" s="327"/>
      <c r="R16" s="334"/>
      <c r="S16" s="340"/>
      <c r="T16" s="344"/>
    </row>
    <row r="17" spans="3:20" s="4" customFormat="1" ht="15.95" customHeight="1">
      <c r="C17" s="3"/>
      <c r="D17" s="267"/>
      <c r="E17" s="276"/>
      <c r="F17" s="283"/>
      <c r="G17" s="283"/>
      <c r="H17" s="283"/>
      <c r="I17" s="301"/>
      <c r="J17" s="283"/>
      <c r="L17" s="316"/>
      <c r="Q17" s="327"/>
      <c r="R17" s="334"/>
      <c r="S17" s="340"/>
      <c r="T17" s="344"/>
    </row>
    <row r="18" spans="3:20" s="4" customFormat="1" ht="15.95" customHeight="1">
      <c r="C18" s="3"/>
      <c r="D18" s="266"/>
      <c r="E18" s="275"/>
      <c r="F18" s="283"/>
      <c r="G18" s="283"/>
      <c r="H18" s="283"/>
      <c r="I18" s="243"/>
      <c r="J18" s="283"/>
      <c r="L18" s="316"/>
      <c r="Q18" s="327"/>
      <c r="R18" s="334"/>
      <c r="S18" s="340"/>
      <c r="T18" s="344"/>
    </row>
    <row r="19" spans="3:20" s="4" customFormat="1" ht="15.95" customHeight="1">
      <c r="C19" s="3"/>
      <c r="D19" s="267"/>
      <c r="E19" s="276"/>
      <c r="F19" s="283"/>
      <c r="G19" s="283"/>
      <c r="H19" s="283"/>
      <c r="I19" s="301"/>
      <c r="J19" s="283"/>
      <c r="L19" s="316"/>
      <c r="Q19" s="327"/>
      <c r="R19" s="334"/>
      <c r="S19" s="340"/>
      <c r="T19" s="344"/>
    </row>
    <row r="20" spans="3:20" s="4" customFormat="1" ht="15.95" customHeight="1">
      <c r="C20" s="3"/>
      <c r="D20" s="266"/>
      <c r="E20" s="275"/>
      <c r="F20" s="283"/>
      <c r="G20" s="283"/>
      <c r="H20" s="283"/>
      <c r="I20" s="243"/>
      <c r="J20" s="283"/>
      <c r="L20" s="316"/>
      <c r="Q20" s="327"/>
      <c r="R20" s="334"/>
      <c r="S20" s="340"/>
      <c r="T20" s="344"/>
    </row>
    <row r="21" spans="3:20" s="4" customFormat="1" ht="15.95" customHeight="1">
      <c r="C21" s="3"/>
      <c r="D21" s="267"/>
      <c r="E21" s="276"/>
      <c r="F21" s="283"/>
      <c r="G21" s="283"/>
      <c r="H21" s="283"/>
      <c r="I21" s="301"/>
      <c r="J21" s="283"/>
      <c r="L21" s="316"/>
      <c r="Q21" s="327"/>
      <c r="R21" s="334"/>
      <c r="S21" s="340"/>
      <c r="T21" s="344"/>
    </row>
    <row r="22" spans="3:20" s="4" customFormat="1" ht="15.95" customHeight="1">
      <c r="C22" s="3"/>
      <c r="D22" s="266"/>
      <c r="E22" s="275"/>
      <c r="F22" s="283"/>
      <c r="G22" s="283"/>
      <c r="H22" s="283"/>
      <c r="I22" s="243"/>
      <c r="J22" s="283"/>
      <c r="L22" s="316"/>
      <c r="Q22" s="327"/>
      <c r="R22" s="334"/>
      <c r="S22" s="340"/>
      <c r="T22" s="344"/>
    </row>
    <row r="23" spans="3:20" s="4" customFormat="1" ht="15.95" customHeight="1">
      <c r="C23" s="3"/>
      <c r="D23" s="267"/>
      <c r="E23" s="276"/>
      <c r="F23" s="283"/>
      <c r="G23" s="283"/>
      <c r="H23" s="283"/>
      <c r="I23" s="301"/>
      <c r="J23" s="283"/>
      <c r="L23" s="316"/>
      <c r="Q23" s="327"/>
      <c r="R23" s="334"/>
      <c r="S23" s="340"/>
      <c r="T23" s="344"/>
    </row>
    <row r="24" spans="3:20" s="4" customFormat="1" ht="15.95" customHeight="1">
      <c r="C24" s="3"/>
      <c r="D24" s="266"/>
      <c r="E24" s="275"/>
      <c r="F24" s="283"/>
      <c r="G24" s="283"/>
      <c r="H24" s="283"/>
      <c r="I24" s="243"/>
      <c r="J24" s="283"/>
      <c r="L24" s="316"/>
      <c r="Q24" s="327"/>
      <c r="R24" s="334"/>
      <c r="S24" s="340"/>
      <c r="T24" s="344"/>
    </row>
    <row r="25" spans="3:20" s="4" customFormat="1" ht="15.95" customHeight="1">
      <c r="C25" s="3"/>
      <c r="D25" s="267"/>
      <c r="E25" s="276"/>
      <c r="F25" s="283"/>
      <c r="G25" s="283"/>
      <c r="H25" s="283"/>
      <c r="I25" s="301"/>
      <c r="J25" s="283"/>
      <c r="L25" s="316"/>
      <c r="Q25" s="327"/>
      <c r="R25" s="334"/>
      <c r="S25" s="340"/>
      <c r="T25" s="344"/>
    </row>
    <row r="26" spans="3:20" s="4" customFormat="1" ht="15.95" customHeight="1">
      <c r="C26" s="3"/>
      <c r="D26" s="266"/>
      <c r="E26" s="275"/>
      <c r="F26" s="283"/>
      <c r="G26" s="283"/>
      <c r="H26" s="283"/>
      <c r="I26" s="243"/>
      <c r="J26" s="283"/>
      <c r="L26" s="316"/>
      <c r="Q26" s="327"/>
      <c r="R26" s="334"/>
      <c r="S26" s="340"/>
      <c r="T26" s="344"/>
    </row>
    <row r="27" spans="3:20" s="4" customFormat="1" ht="15.95" customHeight="1">
      <c r="C27" s="3"/>
      <c r="D27" s="267"/>
      <c r="E27" s="276"/>
      <c r="F27" s="283"/>
      <c r="G27" s="283"/>
      <c r="H27" s="283"/>
      <c r="I27" s="301"/>
      <c r="J27" s="283"/>
      <c r="L27" s="316"/>
      <c r="Q27" s="327"/>
      <c r="R27" s="334"/>
      <c r="S27" s="340"/>
      <c r="T27" s="344"/>
    </row>
    <row r="28" spans="3:20" s="4" customFormat="1" ht="15.95" customHeight="1">
      <c r="C28" s="3"/>
      <c r="D28" s="266"/>
      <c r="E28" s="275"/>
      <c r="F28" s="283"/>
      <c r="G28" s="283"/>
      <c r="H28" s="283"/>
      <c r="I28" s="243"/>
      <c r="J28" s="283"/>
      <c r="L28" s="316"/>
      <c r="Q28" s="327"/>
      <c r="R28" s="334"/>
      <c r="S28" s="340"/>
      <c r="T28" s="344"/>
    </row>
    <row r="29" spans="3:20" s="4" customFormat="1" ht="15.95" customHeight="1">
      <c r="C29" s="3"/>
      <c r="D29" s="267"/>
      <c r="E29" s="276"/>
      <c r="F29" s="283"/>
      <c r="G29" s="283"/>
      <c r="H29" s="283"/>
      <c r="I29" s="301"/>
      <c r="J29" s="283"/>
      <c r="L29" s="316"/>
      <c r="Q29" s="327"/>
      <c r="R29" s="334"/>
      <c r="S29" s="340"/>
      <c r="T29" s="344"/>
    </row>
    <row r="30" spans="3:20" s="4" customFormat="1" ht="15.95" customHeight="1">
      <c r="C30" s="3"/>
      <c r="D30" s="266"/>
      <c r="E30" s="275"/>
      <c r="F30" s="283"/>
      <c r="G30" s="283"/>
      <c r="H30" s="283"/>
      <c r="I30" s="243"/>
      <c r="J30" s="283"/>
      <c r="L30" s="316"/>
      <c r="Q30" s="327"/>
      <c r="R30" s="334"/>
      <c r="S30" s="340"/>
      <c r="T30" s="344"/>
    </row>
    <row r="31" spans="3:20" s="4" customFormat="1" ht="15.95" customHeight="1">
      <c r="C31" s="3"/>
      <c r="D31" s="267"/>
      <c r="E31" s="276"/>
      <c r="F31" s="283"/>
      <c r="G31" s="283"/>
      <c r="H31" s="283"/>
      <c r="I31" s="301"/>
      <c r="J31" s="283"/>
      <c r="L31" s="316"/>
      <c r="Q31" s="327"/>
      <c r="R31" s="334"/>
      <c r="S31" s="340"/>
      <c r="T31" s="344"/>
    </row>
    <row r="32" spans="3:20" s="4" customFormat="1" ht="15.95" customHeight="1">
      <c r="C32" s="3"/>
      <c r="D32" s="266"/>
      <c r="E32" s="275"/>
      <c r="F32" s="283"/>
      <c r="G32" s="283"/>
      <c r="H32" s="283"/>
      <c r="I32" s="243"/>
      <c r="J32" s="283"/>
      <c r="L32" s="316"/>
      <c r="Q32" s="327"/>
      <c r="R32" s="334"/>
      <c r="S32" s="340"/>
      <c r="T32" s="344"/>
    </row>
    <row r="33" spans="1:24" s="4" customFormat="1" ht="15.95" customHeight="1">
      <c r="C33" s="3"/>
      <c r="D33" s="267"/>
      <c r="E33" s="276"/>
      <c r="F33" s="283"/>
      <c r="G33" s="283"/>
      <c r="H33" s="283"/>
      <c r="I33" s="301"/>
      <c r="J33" s="283"/>
      <c r="L33" s="316"/>
      <c r="Q33" s="327"/>
      <c r="R33" s="334"/>
      <c r="S33" s="340"/>
      <c r="T33" s="344"/>
    </row>
    <row r="34" spans="1:24" s="4" customFormat="1" ht="15.95" customHeight="1">
      <c r="C34" s="3"/>
      <c r="D34" s="266"/>
      <c r="E34" s="275"/>
      <c r="F34" s="283"/>
      <c r="G34" s="283"/>
      <c r="H34" s="283"/>
      <c r="I34" s="243"/>
      <c r="J34" s="283"/>
      <c r="L34" s="316"/>
      <c r="Q34" s="327"/>
      <c r="R34" s="334"/>
      <c r="S34" s="340"/>
      <c r="T34" s="344"/>
    </row>
    <row r="35" spans="1:24" s="4" customFormat="1" ht="15.95" customHeight="1">
      <c r="C35" s="3"/>
      <c r="D35" s="267"/>
      <c r="E35" s="276"/>
      <c r="F35" s="283"/>
      <c r="G35" s="283"/>
      <c r="H35" s="283"/>
      <c r="I35" s="301"/>
      <c r="J35" s="283"/>
      <c r="L35" s="316"/>
      <c r="Q35" s="327"/>
      <c r="R35" s="334"/>
      <c r="S35" s="340"/>
      <c r="T35" s="344"/>
    </row>
    <row r="36" spans="1:24" s="4" customFormat="1" ht="15.95" customHeight="1">
      <c r="B36" s="252"/>
      <c r="C36" s="3"/>
      <c r="D36" s="266"/>
      <c r="E36" s="277"/>
      <c r="F36" s="284"/>
      <c r="G36" s="284"/>
      <c r="H36" s="284"/>
      <c r="I36" s="302"/>
      <c r="J36" s="284"/>
      <c r="K36" s="313"/>
      <c r="L36" s="316"/>
      <c r="M36" s="313"/>
      <c r="N36" s="323"/>
      <c r="O36" s="323"/>
      <c r="P36" s="323"/>
      <c r="Q36" s="329"/>
      <c r="R36" s="334"/>
      <c r="S36" s="340"/>
      <c r="T36" s="346"/>
    </row>
    <row r="37" spans="1:24" s="4" customFormat="1" ht="15.75" customHeight="1">
      <c r="B37" s="252"/>
      <c r="C37" s="3"/>
      <c r="D37" s="266"/>
      <c r="E37" s="277"/>
      <c r="F37" s="285"/>
      <c r="G37" s="285"/>
      <c r="H37" s="285"/>
      <c r="I37" s="302"/>
      <c r="J37" s="285"/>
      <c r="K37" s="313"/>
      <c r="L37" s="316"/>
      <c r="M37" s="313"/>
      <c r="N37" s="324"/>
      <c r="O37" s="324"/>
      <c r="P37" s="324"/>
      <c r="Q37" s="330"/>
      <c r="R37" s="334"/>
      <c r="S37" s="340"/>
      <c r="T37" s="347"/>
    </row>
    <row r="38" spans="1:24" s="4" customFormat="1" ht="15.75" customHeight="1">
      <c r="B38" s="252"/>
      <c r="C38" s="3"/>
      <c r="D38" s="266"/>
      <c r="E38" s="243"/>
      <c r="L38" s="316"/>
      <c r="Q38" s="327"/>
      <c r="R38" s="334"/>
      <c r="S38" s="340"/>
      <c r="T38" s="344"/>
    </row>
    <row r="39" spans="1:24" ht="15.75" customHeight="1">
      <c r="A39" s="244"/>
      <c r="B39" s="253"/>
      <c r="C39" s="259"/>
      <c r="D39" s="268"/>
      <c r="E39" s="278"/>
      <c r="F39" s="286"/>
      <c r="G39" s="294"/>
      <c r="H39" s="300"/>
      <c r="I39" s="303"/>
      <c r="J39" s="303"/>
      <c r="K39" s="244"/>
      <c r="L39" s="318" t="str">
        <f ca="1">IF(AND(MAX(1/(F75-1),1/(G75-1),1/(H75-1))=1/(F75-1),F75&lt;&gt;0),"A",IF(AND(1/(G75-1)&gt;=1/(H75-1),G75&lt;&gt;0),"B",IF(H75&lt;&gt;0,"C","")))</f>
        <v/>
      </c>
      <c r="M39" s="4" t="s">
        <v>96</v>
      </c>
      <c r="N39" s="4" t="str">
        <f>F39&amp;G39&amp;H39</f>
        <v/>
      </c>
      <c r="O39" s="237" t="s">
        <v>50</v>
      </c>
      <c r="Q39" s="331" t="s">
        <v>97</v>
      </c>
      <c r="R39" s="337" t="s">
        <v>33</v>
      </c>
      <c r="S39" s="343"/>
      <c r="T39" s="348"/>
      <c r="V39" s="237" t="str">
        <f>+L40</f>
        <v>基本</v>
      </c>
      <c r="W39" s="283">
        <f ca="1">IF(L39="A",F74,IF(L39="B",G74,H74))</f>
        <v>0</v>
      </c>
      <c r="X39" s="283">
        <f ca="1">+T74</f>
        <v>0</v>
      </c>
    </row>
    <row r="40" spans="1:24" ht="15.95" customHeight="1">
      <c r="A40" s="245" t="s">
        <v>98</v>
      </c>
      <c r="B40" s="254" t="s">
        <v>101</v>
      </c>
      <c r="C40" s="260" t="s">
        <v>80</v>
      </c>
      <c r="D40" s="269" t="s">
        <v>22</v>
      </c>
      <c r="E40" s="260" t="s">
        <v>102</v>
      </c>
      <c r="F40" s="287" t="s">
        <v>104</v>
      </c>
      <c r="G40" s="295" t="s">
        <v>104</v>
      </c>
      <c r="H40" s="287" t="s">
        <v>104</v>
      </c>
      <c r="I40" s="304" t="s">
        <v>61</v>
      </c>
      <c r="J40" s="308" t="s">
        <v>94</v>
      </c>
      <c r="K40" s="245" t="s">
        <v>13</v>
      </c>
      <c r="L40" s="319" t="s">
        <v>77</v>
      </c>
      <c r="M40" s="4" t="e">
        <f>VLOOKUP(L40,#REF!,3,FALSE)</f>
        <v>#REF!</v>
      </c>
      <c r="N40" s="243"/>
      <c r="O40" s="4">
        <f ca="1">IF(B43="",INDIRECT("O"&amp;ROW(O40)-38),B43)</f>
        <v>0</v>
      </c>
      <c r="P40" s="4"/>
      <c r="Q40" s="331">
        <f ca="1">IF(OR(O40=B43,AND(O40="(先頭)",ROW(Q40)=40)),INDIRECT("Q"&amp;ROW(Q40)-38)+1,INDIRECT("Q"&amp;ROW(Q40)-38))</f>
        <v>1</v>
      </c>
      <c r="R40" s="338">
        <f ca="1">IF(INDIRECT("R"&amp;ROW(R40)+38)="",Q40,INDIRECT("R"&amp;ROW(R40)+38))</f>
        <v>1</v>
      </c>
      <c r="S40" s="341"/>
      <c r="T40" s="348"/>
    </row>
    <row r="41" spans="1:24" ht="15.95" customHeight="1">
      <c r="A41" s="246"/>
      <c r="B41" s="255"/>
      <c r="C41" s="261"/>
      <c r="D41" s="270"/>
      <c r="E41" s="261"/>
      <c r="F41" s="288" t="s">
        <v>56</v>
      </c>
      <c r="G41" s="296" t="s">
        <v>56</v>
      </c>
      <c r="H41" s="288" t="s">
        <v>56</v>
      </c>
      <c r="I41" s="261" t="s">
        <v>105</v>
      </c>
      <c r="J41" s="309" t="s">
        <v>58</v>
      </c>
      <c r="K41" s="248"/>
      <c r="L41" s="320" t="e">
        <f>VLOOKUP(L40,#REF!,2,FALSE)</f>
        <v>#REF!</v>
      </c>
      <c r="M41" s="4"/>
      <c r="N41" s="325" t="s">
        <v>92</v>
      </c>
      <c r="O41" s="325" t="s">
        <v>54</v>
      </c>
      <c r="P41" s="325" t="s">
        <v>10</v>
      </c>
      <c r="Q41" s="332" t="s">
        <v>93</v>
      </c>
      <c r="R41" s="336" t="s">
        <v>94</v>
      </c>
      <c r="S41" s="342" t="s">
        <v>95</v>
      </c>
      <c r="T41" s="349" t="s">
        <v>84</v>
      </c>
    </row>
    <row r="42" spans="1:24" ht="15.95" customHeight="1">
      <c r="A42" s="247"/>
      <c r="B42" s="256"/>
      <c r="C42" s="262"/>
      <c r="D42" s="271"/>
      <c r="E42" s="279"/>
      <c r="F42" s="289"/>
      <c r="G42" s="297"/>
      <c r="H42" s="289"/>
      <c r="I42" s="304">
        <f ca="1">IF(E43="",0,IF(OR(L39="A",L39="B",L39="C"),L39,0))</f>
        <v>0</v>
      </c>
      <c r="J42" s="310">
        <f ca="1">ROUND(S42,IF(S42&lt;100,0,IF(S42&lt;1000,-1,2-LOG10(S42))))</f>
        <v>0</v>
      </c>
      <c r="K42" s="314"/>
      <c r="L42" s="237"/>
      <c r="M42" s="4"/>
      <c r="N42" s="4"/>
      <c r="O42" s="4"/>
      <c r="Q42" s="331"/>
      <c r="R42" s="334">
        <f ca="1">IF(I42="A",F42,IF(I42="B",G42,IF(I42="C",H42,0)))</f>
        <v>0</v>
      </c>
      <c r="S42" s="340">
        <f ca="1">R42*I43</f>
        <v>0</v>
      </c>
      <c r="T42" s="348"/>
    </row>
    <row r="43" spans="1:24" ht="15.95" customHeight="1">
      <c r="A43" s="248"/>
      <c r="B43" s="257"/>
      <c r="C43" s="263"/>
      <c r="D43" s="272"/>
      <c r="E43" s="280"/>
      <c r="F43" s="290">
        <f>INT($D43*F42)</f>
        <v>0</v>
      </c>
      <c r="G43" s="298">
        <f>INT($D43*G42)</f>
        <v>0</v>
      </c>
      <c r="H43" s="290">
        <f>INT($D43*H42)</f>
        <v>0</v>
      </c>
      <c r="I43" s="305">
        <f ca="1">IF(OR(I42="A",I42="B",I42="C"),L41,0)</f>
        <v>0</v>
      </c>
      <c r="J43" s="311">
        <f ca="1">ROUNDDOWN(D43*J42,0)</f>
        <v>0</v>
      </c>
      <c r="K43" s="248"/>
      <c r="M43" s="4"/>
      <c r="N43" s="4"/>
      <c r="O43" s="4"/>
      <c r="Q43" s="331"/>
      <c r="R43" s="334"/>
      <c r="S43" s="340"/>
      <c r="T43" s="348"/>
    </row>
    <row r="44" spans="1:24" ht="15.95" customHeight="1">
      <c r="A44" s="247"/>
      <c r="B44" s="256"/>
      <c r="C44" s="262"/>
      <c r="D44" s="271"/>
      <c r="E44" s="279"/>
      <c r="F44" s="289"/>
      <c r="G44" s="297"/>
      <c r="H44" s="289"/>
      <c r="I44" s="304">
        <f ca="1">IF(E45="",0,IF(OR(L39="A",L39="B",L39="C"),L39,0))</f>
        <v>0</v>
      </c>
      <c r="J44" s="310">
        <f ca="1">ROUND(S44,IF(S44&lt;100,0,IF(S44&lt;1000,-1,2-LOG10(S44))))</f>
        <v>0</v>
      </c>
      <c r="K44" s="314"/>
      <c r="L44" s="321"/>
      <c r="M44" s="4"/>
      <c r="N44" s="4"/>
      <c r="O44" s="4"/>
      <c r="Q44" s="331"/>
      <c r="R44" s="334">
        <f ca="1">IF(I44="A",F44,IF(I44="B",G44,IF(I44="C",H44,0)))</f>
        <v>0</v>
      </c>
      <c r="S44" s="340">
        <f ca="1">R44*I45</f>
        <v>0</v>
      </c>
      <c r="T44" s="348"/>
    </row>
    <row r="45" spans="1:24" ht="15.95" customHeight="1">
      <c r="A45" s="248"/>
      <c r="B45" s="257"/>
      <c r="C45" s="263"/>
      <c r="D45" s="272"/>
      <c r="E45" s="280"/>
      <c r="F45" s="290">
        <f>INT($D45*F44)</f>
        <v>0</v>
      </c>
      <c r="G45" s="298">
        <f>INT($D45*G44)</f>
        <v>0</v>
      </c>
      <c r="H45" s="290">
        <f>INT($D45*H44)</f>
        <v>0</v>
      </c>
      <c r="I45" s="305">
        <f ca="1">IF(OR(I44="A",I44="B",I44="C"),L41,0)</f>
        <v>0</v>
      </c>
      <c r="J45" s="311">
        <f ca="1">ROUNDDOWN(D45*J44,0)</f>
        <v>0</v>
      </c>
      <c r="K45" s="248"/>
      <c r="M45" s="4"/>
      <c r="N45" s="4"/>
      <c r="O45" s="4"/>
      <c r="Q45" s="331"/>
      <c r="R45" s="334"/>
      <c r="S45" s="340"/>
      <c r="T45" s="348"/>
    </row>
    <row r="46" spans="1:24" ht="15.95" customHeight="1">
      <c r="A46" s="247"/>
      <c r="B46" s="256"/>
      <c r="C46" s="262"/>
      <c r="D46" s="271"/>
      <c r="E46" s="279"/>
      <c r="F46" s="289"/>
      <c r="G46" s="297"/>
      <c r="H46" s="289"/>
      <c r="I46" s="304">
        <f ca="1">IF(E47="",0,IF(OR(L39="A",L39="B",L39="C"),L39,0))</f>
        <v>0</v>
      </c>
      <c r="J46" s="310">
        <f ca="1">ROUND(S46,IF(S46&lt;100,0,IF(S46&lt;1000,-1,2-LOG10(S46))))</f>
        <v>0</v>
      </c>
      <c r="K46" s="314"/>
      <c r="M46" s="4"/>
      <c r="N46" s="4"/>
      <c r="O46" s="4"/>
      <c r="Q46" s="331"/>
      <c r="R46" s="334">
        <f ca="1">IF(I46="A",F46,IF(I46="B",G46,IF(I46="C",H46,0)))</f>
        <v>0</v>
      </c>
      <c r="S46" s="340">
        <f ca="1">R46*I47</f>
        <v>0</v>
      </c>
      <c r="T46" s="348"/>
    </row>
    <row r="47" spans="1:24" ht="15.95" customHeight="1">
      <c r="A47" s="248"/>
      <c r="B47" s="257"/>
      <c r="C47" s="263"/>
      <c r="D47" s="272"/>
      <c r="E47" s="280"/>
      <c r="F47" s="290">
        <f>INT($D47*F46)</f>
        <v>0</v>
      </c>
      <c r="G47" s="298">
        <f>INT($D47*G46)</f>
        <v>0</v>
      </c>
      <c r="H47" s="290">
        <f>INT($D47*H46)</f>
        <v>0</v>
      </c>
      <c r="I47" s="305">
        <f ca="1">IF(OR(I46="A",I46="B",I46="C"),L41,0)</f>
        <v>0</v>
      </c>
      <c r="J47" s="311">
        <f ca="1">ROUNDDOWN(D47*J46,0)</f>
        <v>0</v>
      </c>
      <c r="K47" s="248"/>
      <c r="M47" s="4"/>
      <c r="N47" s="4"/>
      <c r="O47" s="4"/>
      <c r="Q47" s="331"/>
      <c r="R47" s="334"/>
      <c r="S47" s="340"/>
      <c r="T47" s="348"/>
    </row>
    <row r="48" spans="1:24" ht="15.95" customHeight="1">
      <c r="A48" s="247"/>
      <c r="B48" s="256"/>
      <c r="C48" s="262"/>
      <c r="D48" s="271"/>
      <c r="E48" s="279"/>
      <c r="F48" s="289"/>
      <c r="G48" s="297"/>
      <c r="H48" s="289"/>
      <c r="I48" s="304">
        <f ca="1">IF(E49="",0,IF(OR(L39="A",L39="B",L39="C"),L39,0))</f>
        <v>0</v>
      </c>
      <c r="J48" s="310">
        <f ca="1">ROUND(S48,IF(S48&lt;100,0,IF(S48&lt;1000,-1,2-LOG10(S48))))</f>
        <v>0</v>
      </c>
      <c r="K48" s="314"/>
      <c r="M48" s="4"/>
      <c r="N48" s="4"/>
      <c r="O48" s="4"/>
      <c r="Q48" s="331"/>
      <c r="R48" s="334">
        <f ca="1">IF(I48="A",F48,IF(I48="B",G48,IF(I48="C",H48,0)))</f>
        <v>0</v>
      </c>
      <c r="S48" s="340">
        <f ca="1">R48*I49</f>
        <v>0</v>
      </c>
      <c r="T48" s="348"/>
    </row>
    <row r="49" spans="1:20" ht="15.95" customHeight="1">
      <c r="A49" s="248"/>
      <c r="B49" s="257"/>
      <c r="C49" s="263"/>
      <c r="D49" s="272"/>
      <c r="E49" s="280"/>
      <c r="F49" s="290">
        <f>INT($D49*F48)</f>
        <v>0</v>
      </c>
      <c r="G49" s="298">
        <f>INT($D49*G48)</f>
        <v>0</v>
      </c>
      <c r="H49" s="290">
        <f>INT($D49*H48)</f>
        <v>0</v>
      </c>
      <c r="I49" s="305">
        <f ca="1">IF(OR(I48="A",I48="B",I48="C"),L41,0)</f>
        <v>0</v>
      </c>
      <c r="J49" s="311">
        <f ca="1">ROUNDDOWN(D49*J48,0)</f>
        <v>0</v>
      </c>
      <c r="K49" s="248"/>
      <c r="M49" s="4"/>
      <c r="N49" s="4"/>
      <c r="O49" s="4"/>
      <c r="Q49" s="331"/>
      <c r="R49" s="334"/>
      <c r="S49" s="340"/>
      <c r="T49" s="348"/>
    </row>
    <row r="50" spans="1:20" ht="15.95" customHeight="1">
      <c r="A50" s="247"/>
      <c r="B50" s="256"/>
      <c r="C50" s="262"/>
      <c r="D50" s="271"/>
      <c r="E50" s="279"/>
      <c r="F50" s="289"/>
      <c r="G50" s="297"/>
      <c r="H50" s="289"/>
      <c r="I50" s="304">
        <f ca="1">IF(E51="",0,IF(OR(L39="A",L39="B",L39="C"),L39,0))</f>
        <v>0</v>
      </c>
      <c r="J50" s="310">
        <f ca="1">ROUND(S50,IF(S50&lt;100,0,IF(S50&lt;1000,-1,2-LOG10(S50))))</f>
        <v>0</v>
      </c>
      <c r="K50" s="314"/>
      <c r="M50" s="4"/>
      <c r="N50" s="4"/>
      <c r="O50" s="4"/>
      <c r="Q50" s="331"/>
      <c r="R50" s="334">
        <f ca="1">IF(I50="A",F50,IF(I50="B",G50,IF(I50="C",H50,0)))</f>
        <v>0</v>
      </c>
      <c r="S50" s="340">
        <f ca="1">R50*I51</f>
        <v>0</v>
      </c>
      <c r="T50" s="348"/>
    </row>
    <row r="51" spans="1:20" ht="15.95" customHeight="1">
      <c r="A51" s="248"/>
      <c r="B51" s="257"/>
      <c r="C51" s="263"/>
      <c r="D51" s="272"/>
      <c r="E51" s="280"/>
      <c r="F51" s="290">
        <f>INT($D51*F50)</f>
        <v>0</v>
      </c>
      <c r="G51" s="298">
        <f>INT($D51*G50)</f>
        <v>0</v>
      </c>
      <c r="H51" s="290">
        <f>INT($D51*H50)</f>
        <v>0</v>
      </c>
      <c r="I51" s="305">
        <f ca="1">IF(OR(I50="A",I50="B",I50="C"),L41,0)</f>
        <v>0</v>
      </c>
      <c r="J51" s="311">
        <f ca="1">ROUNDDOWN(D51*J50,0)</f>
        <v>0</v>
      </c>
      <c r="K51" s="248"/>
      <c r="M51" s="4"/>
      <c r="N51" s="4"/>
      <c r="O51" s="4"/>
      <c r="Q51" s="331"/>
      <c r="R51" s="334"/>
      <c r="S51" s="340"/>
      <c r="T51" s="348"/>
    </row>
    <row r="52" spans="1:20" ht="15.95" customHeight="1">
      <c r="A52" s="247"/>
      <c r="B52" s="256"/>
      <c r="C52" s="262"/>
      <c r="D52" s="271"/>
      <c r="E52" s="279"/>
      <c r="F52" s="289"/>
      <c r="G52" s="297"/>
      <c r="H52" s="289"/>
      <c r="I52" s="304">
        <f ca="1">IF(E53="",0,IF(OR(L39="A",L39="B",L39="C"),L39,0))</f>
        <v>0</v>
      </c>
      <c r="J52" s="310">
        <f ca="1">ROUND(S52,IF(S52&lt;100,0,IF(S52&lt;1000,-1,2-LOG10(S52))))</f>
        <v>0</v>
      </c>
      <c r="K52" s="314"/>
      <c r="M52" s="4"/>
      <c r="N52" s="4"/>
      <c r="O52" s="4"/>
      <c r="Q52" s="331"/>
      <c r="R52" s="334">
        <f ca="1">IF(I52="A",F52,IF(I52="B",G52,IF(I52="C",H52,0)))</f>
        <v>0</v>
      </c>
      <c r="S52" s="340">
        <f ca="1">R52*I53</f>
        <v>0</v>
      </c>
      <c r="T52" s="348"/>
    </row>
    <row r="53" spans="1:20" ht="15.95" customHeight="1">
      <c r="A53" s="248"/>
      <c r="B53" s="257"/>
      <c r="C53" s="263"/>
      <c r="D53" s="272"/>
      <c r="E53" s="280"/>
      <c r="F53" s="290">
        <f>INT($D53*F52)</f>
        <v>0</v>
      </c>
      <c r="G53" s="298">
        <f>INT($D53*G52)</f>
        <v>0</v>
      </c>
      <c r="H53" s="290">
        <f>INT($D53*H52)</f>
        <v>0</v>
      </c>
      <c r="I53" s="305">
        <f ca="1">IF(OR(I52="A",I52="B",I52="C"),L41,0)</f>
        <v>0</v>
      </c>
      <c r="J53" s="311">
        <f ca="1">ROUNDDOWN(D53*J52,0)</f>
        <v>0</v>
      </c>
      <c r="K53" s="248"/>
      <c r="M53" s="4"/>
      <c r="N53" s="4"/>
      <c r="O53" s="4"/>
      <c r="Q53" s="331"/>
      <c r="R53" s="334"/>
      <c r="S53" s="340"/>
      <c r="T53" s="348"/>
    </row>
    <row r="54" spans="1:20" ht="15.95" customHeight="1">
      <c r="A54" s="247"/>
      <c r="B54" s="256"/>
      <c r="C54" s="262"/>
      <c r="D54" s="271"/>
      <c r="E54" s="279"/>
      <c r="F54" s="289"/>
      <c r="G54" s="297"/>
      <c r="H54" s="289"/>
      <c r="I54" s="304">
        <f ca="1">IF(E55="",0,IF(OR(L39="A",L39="B",L39="C"),L39,0))</f>
        <v>0</v>
      </c>
      <c r="J54" s="310">
        <f ca="1">ROUND(S54,IF(S54&lt;100,0,IF(S54&lt;1000,-1,2-LOG10(S54))))</f>
        <v>0</v>
      </c>
      <c r="K54" s="314"/>
      <c r="M54" s="4"/>
      <c r="N54" s="4"/>
      <c r="O54" s="4"/>
      <c r="Q54" s="331"/>
      <c r="R54" s="334">
        <f ca="1">IF(I54="A",F54,IF(I54="B",G54,IF(I54="C",H54,0)))</f>
        <v>0</v>
      </c>
      <c r="S54" s="340">
        <f ca="1">R54*I55</f>
        <v>0</v>
      </c>
      <c r="T54" s="348"/>
    </row>
    <row r="55" spans="1:20" ht="15.95" customHeight="1">
      <c r="A55" s="248"/>
      <c r="B55" s="257"/>
      <c r="C55" s="263"/>
      <c r="D55" s="272"/>
      <c r="E55" s="280"/>
      <c r="F55" s="290">
        <f>INT($D55*F54)</f>
        <v>0</v>
      </c>
      <c r="G55" s="298">
        <f>INT($D55*G54)</f>
        <v>0</v>
      </c>
      <c r="H55" s="290">
        <f>INT($D55*H54)</f>
        <v>0</v>
      </c>
      <c r="I55" s="305">
        <f ca="1">IF(OR(I54="A",I54="B",I54="C"),L41,0)</f>
        <v>0</v>
      </c>
      <c r="J55" s="311">
        <f ca="1">ROUNDDOWN(D55*J54,0)</f>
        <v>0</v>
      </c>
      <c r="K55" s="248"/>
      <c r="M55" s="4"/>
      <c r="N55" s="4"/>
      <c r="O55" s="4"/>
      <c r="Q55" s="331"/>
      <c r="R55" s="334"/>
      <c r="S55" s="340"/>
      <c r="T55" s="348"/>
    </row>
    <row r="56" spans="1:20" ht="15.95" customHeight="1">
      <c r="A56" s="247"/>
      <c r="B56" s="256"/>
      <c r="C56" s="262"/>
      <c r="D56" s="271"/>
      <c r="E56" s="279"/>
      <c r="F56" s="289"/>
      <c r="G56" s="297"/>
      <c r="H56" s="289"/>
      <c r="I56" s="304">
        <f ca="1">IF(E57="",0,IF(OR(L39="A",L39="B",L39="C"),L39,0))</f>
        <v>0</v>
      </c>
      <c r="J56" s="310">
        <f ca="1">ROUND(S56,IF(S56&lt;100,0,IF(S56&lt;1000,-1,2-LOG10(S56))))</f>
        <v>0</v>
      </c>
      <c r="K56" s="314"/>
      <c r="M56" s="4"/>
      <c r="N56" s="4"/>
      <c r="O56" s="4"/>
      <c r="Q56" s="331"/>
      <c r="R56" s="334">
        <f ca="1">IF(I56="A",F56,IF(I56="B",G56,IF(I56="C",H56,0)))</f>
        <v>0</v>
      </c>
      <c r="S56" s="340">
        <f ca="1">R56*I57</f>
        <v>0</v>
      </c>
      <c r="T56" s="348"/>
    </row>
    <row r="57" spans="1:20" ht="15.95" customHeight="1">
      <c r="A57" s="248"/>
      <c r="B57" s="257"/>
      <c r="C57" s="263"/>
      <c r="D57" s="272"/>
      <c r="E57" s="280"/>
      <c r="F57" s="290">
        <f>INT($D57*F56)</f>
        <v>0</v>
      </c>
      <c r="G57" s="298">
        <f>INT($D57*G56)</f>
        <v>0</v>
      </c>
      <c r="H57" s="290">
        <f>INT($D57*H56)</f>
        <v>0</v>
      </c>
      <c r="I57" s="305">
        <f ca="1">IF(OR(I56="A",I56="B",I56="C"),L41,0)</f>
        <v>0</v>
      </c>
      <c r="J57" s="311">
        <f ca="1">ROUNDDOWN(D57*J56,0)</f>
        <v>0</v>
      </c>
      <c r="K57" s="248"/>
      <c r="M57" s="4"/>
      <c r="N57" s="4"/>
      <c r="O57" s="4"/>
      <c r="Q57" s="331"/>
      <c r="R57" s="334"/>
      <c r="S57" s="340"/>
      <c r="T57" s="348"/>
    </row>
    <row r="58" spans="1:20" ht="15.95" customHeight="1">
      <c r="A58" s="247"/>
      <c r="B58" s="256"/>
      <c r="C58" s="262"/>
      <c r="D58" s="271"/>
      <c r="E58" s="279"/>
      <c r="F58" s="289"/>
      <c r="G58" s="297"/>
      <c r="H58" s="289"/>
      <c r="I58" s="304">
        <f ca="1">IF(E59="",0,IF(OR(L39="A",L39="B",L39="C"),L39,0))</f>
        <v>0</v>
      </c>
      <c r="J58" s="310">
        <f ca="1">ROUND(S58,IF(S58&lt;100,0,IF(S58&lt;1000,-1,2-LOG10(S58))))</f>
        <v>0</v>
      </c>
      <c r="K58" s="314"/>
      <c r="M58" s="4"/>
      <c r="N58" s="4"/>
      <c r="O58" s="4"/>
      <c r="Q58" s="331"/>
      <c r="R58" s="334">
        <f ca="1">IF(I58="A",F58,IF(I58="B",G58,IF(I58="C",H58,0)))</f>
        <v>0</v>
      </c>
      <c r="S58" s="340">
        <f ca="1">R58*I59</f>
        <v>0</v>
      </c>
      <c r="T58" s="348"/>
    </row>
    <row r="59" spans="1:20" ht="15.95" customHeight="1">
      <c r="A59" s="248"/>
      <c r="B59" s="257"/>
      <c r="C59" s="263"/>
      <c r="D59" s="272"/>
      <c r="E59" s="280"/>
      <c r="F59" s="290">
        <f>INT($D59*F58)</f>
        <v>0</v>
      </c>
      <c r="G59" s="298">
        <f>INT($D59*G58)</f>
        <v>0</v>
      </c>
      <c r="H59" s="290">
        <f>INT($D59*H58)</f>
        <v>0</v>
      </c>
      <c r="I59" s="305">
        <f ca="1">IF(OR(I58="A",I58="B",I58="C"),L41,0)</f>
        <v>0</v>
      </c>
      <c r="J59" s="311">
        <f ca="1">ROUNDDOWN(D59*J58,0)</f>
        <v>0</v>
      </c>
      <c r="K59" s="248"/>
      <c r="M59" s="4"/>
      <c r="N59" s="4"/>
      <c r="O59" s="4"/>
      <c r="Q59" s="331"/>
      <c r="R59" s="334"/>
      <c r="S59" s="340"/>
      <c r="T59" s="348"/>
    </row>
    <row r="60" spans="1:20" ht="15.95" customHeight="1">
      <c r="A60" s="247"/>
      <c r="B60" s="256"/>
      <c r="C60" s="262"/>
      <c r="D60" s="271"/>
      <c r="E60" s="279"/>
      <c r="F60" s="289"/>
      <c r="G60" s="297"/>
      <c r="H60" s="289"/>
      <c r="I60" s="304">
        <f ca="1">IF(E61="",0,IF(OR(L39="A",L39="B",L39="C"),L39,0))</f>
        <v>0</v>
      </c>
      <c r="J60" s="310">
        <f ca="1">ROUND(S60,IF(S60&lt;100,0,IF(S60&lt;1000,-1,2-LOG10(S60))))</f>
        <v>0</v>
      </c>
      <c r="K60" s="314"/>
      <c r="M60" s="4"/>
      <c r="N60" s="4"/>
      <c r="O60" s="4"/>
      <c r="Q60" s="331"/>
      <c r="R60" s="334">
        <f ca="1">IF(I60="A",F60,IF(I60="B",G60,IF(I60="C",H60,0)))</f>
        <v>0</v>
      </c>
      <c r="S60" s="340">
        <f ca="1">R60*I61</f>
        <v>0</v>
      </c>
      <c r="T60" s="348"/>
    </row>
    <row r="61" spans="1:20" ht="15.95" customHeight="1">
      <c r="A61" s="248"/>
      <c r="B61" s="257"/>
      <c r="C61" s="263"/>
      <c r="D61" s="272"/>
      <c r="E61" s="280"/>
      <c r="F61" s="290">
        <f>INT($D61*F60)</f>
        <v>0</v>
      </c>
      <c r="G61" s="298">
        <f>INT($D61*G60)</f>
        <v>0</v>
      </c>
      <c r="H61" s="290">
        <f>INT($D61*H60)</f>
        <v>0</v>
      </c>
      <c r="I61" s="305">
        <f ca="1">IF(OR(I60="A",I60="B",I60="C"),L41,0)</f>
        <v>0</v>
      </c>
      <c r="J61" s="311">
        <f ca="1">ROUNDDOWN(D61*J60,0)</f>
        <v>0</v>
      </c>
      <c r="K61" s="248"/>
      <c r="M61" s="4"/>
      <c r="N61" s="4"/>
      <c r="O61" s="4"/>
      <c r="Q61" s="331"/>
      <c r="R61" s="334"/>
      <c r="S61" s="340"/>
      <c r="T61" s="348"/>
    </row>
    <row r="62" spans="1:20" ht="15.95" customHeight="1">
      <c r="A62" s="247"/>
      <c r="B62" s="256"/>
      <c r="C62" s="262"/>
      <c r="D62" s="271"/>
      <c r="E62" s="279"/>
      <c r="F62" s="289"/>
      <c r="G62" s="297"/>
      <c r="H62" s="289"/>
      <c r="I62" s="304">
        <f ca="1">IF(E63="",0,IF(OR(L39="A",L39="B",L39="C"),L39,0))</f>
        <v>0</v>
      </c>
      <c r="J62" s="310">
        <f ca="1">ROUND(S62,IF(S62&lt;100,0,IF(S62&lt;1000,-1,2-LOG10(S62))))</f>
        <v>0</v>
      </c>
      <c r="K62" s="314"/>
      <c r="M62" s="4"/>
      <c r="N62" s="4"/>
      <c r="O62" s="4"/>
      <c r="Q62" s="331"/>
      <c r="R62" s="334">
        <f ca="1">IF(I62="A",F62,IF(I62="B",G62,IF(I62="C",H62,0)))</f>
        <v>0</v>
      </c>
      <c r="S62" s="340">
        <f ca="1">R62*I63</f>
        <v>0</v>
      </c>
      <c r="T62" s="348"/>
    </row>
    <row r="63" spans="1:20" ht="15.95" customHeight="1">
      <c r="A63" s="248"/>
      <c r="B63" s="257"/>
      <c r="C63" s="263"/>
      <c r="D63" s="272"/>
      <c r="E63" s="280"/>
      <c r="F63" s="290">
        <f>INT($D63*F62)</f>
        <v>0</v>
      </c>
      <c r="G63" s="298">
        <f>INT($D63*G62)</f>
        <v>0</v>
      </c>
      <c r="H63" s="290">
        <f>INT($D63*H62)</f>
        <v>0</v>
      </c>
      <c r="I63" s="305">
        <f ca="1">IF(OR(I62="A",I62="B",I62="C"),L41,0)</f>
        <v>0</v>
      </c>
      <c r="J63" s="311">
        <f ca="1">ROUNDDOWN(D63*J62,0)</f>
        <v>0</v>
      </c>
      <c r="K63" s="248"/>
      <c r="M63" s="4"/>
      <c r="N63" s="4"/>
      <c r="O63" s="4"/>
      <c r="Q63" s="331"/>
      <c r="R63" s="334"/>
      <c r="S63" s="340"/>
      <c r="T63" s="348"/>
    </row>
    <row r="64" spans="1:20" ht="15.95" customHeight="1">
      <c r="A64" s="247"/>
      <c r="B64" s="256"/>
      <c r="C64" s="262"/>
      <c r="D64" s="271"/>
      <c r="E64" s="279"/>
      <c r="F64" s="289"/>
      <c r="G64" s="297"/>
      <c r="H64" s="289"/>
      <c r="I64" s="304">
        <f ca="1">IF(E65="",0,IF(OR(L39="A",L39="B",L39="C"),L39,0))</f>
        <v>0</v>
      </c>
      <c r="J64" s="310">
        <f ca="1">ROUND(S64,IF(S64&lt;100,0,IF(S64&lt;1000,-1,2-LOG10(S64))))</f>
        <v>0</v>
      </c>
      <c r="K64" s="314"/>
      <c r="M64" s="4"/>
      <c r="N64" s="4"/>
      <c r="O64" s="4"/>
      <c r="Q64" s="331"/>
      <c r="R64" s="334">
        <f ca="1">IF(I64="A",F64,IF(I64="B",G64,IF(I64="C",H64,0)))</f>
        <v>0</v>
      </c>
      <c r="S64" s="340">
        <f ca="1">R64*I65</f>
        <v>0</v>
      </c>
      <c r="T64" s="348"/>
    </row>
    <row r="65" spans="1:20" ht="15.95" customHeight="1">
      <c r="A65" s="248"/>
      <c r="B65" s="257"/>
      <c r="C65" s="263"/>
      <c r="D65" s="272"/>
      <c r="E65" s="280"/>
      <c r="F65" s="290">
        <f>INT($D65*F64)</f>
        <v>0</v>
      </c>
      <c r="G65" s="298">
        <f>INT($D65*G64)</f>
        <v>0</v>
      </c>
      <c r="H65" s="290">
        <f>INT($D65*H64)</f>
        <v>0</v>
      </c>
      <c r="I65" s="305">
        <f ca="1">IF(OR(I64="A",I64="B",I64="C"),L41,0)</f>
        <v>0</v>
      </c>
      <c r="J65" s="311">
        <f ca="1">ROUNDDOWN(D65*J64,0)</f>
        <v>0</v>
      </c>
      <c r="K65" s="248"/>
      <c r="M65" s="4"/>
      <c r="N65" s="4"/>
      <c r="O65" s="4"/>
      <c r="Q65" s="331"/>
      <c r="R65" s="334"/>
      <c r="S65" s="340"/>
      <c r="T65" s="348"/>
    </row>
    <row r="66" spans="1:20" ht="15.95" customHeight="1">
      <c r="A66" s="247"/>
      <c r="B66" s="256"/>
      <c r="C66" s="262"/>
      <c r="D66" s="271"/>
      <c r="E66" s="279"/>
      <c r="F66" s="289"/>
      <c r="G66" s="297"/>
      <c r="H66" s="289"/>
      <c r="I66" s="304">
        <f ca="1">IF(E67="",0,IF(OR(L39="A",L39="B",L39="C"),L39,0))</f>
        <v>0</v>
      </c>
      <c r="J66" s="310">
        <f ca="1">ROUND(S66,IF(S66&lt;100,0,IF(S66&lt;1000,-1,2-LOG10(S66))))</f>
        <v>0</v>
      </c>
      <c r="K66" s="314"/>
      <c r="M66" s="4"/>
      <c r="N66" s="4"/>
      <c r="O66" s="4"/>
      <c r="Q66" s="331"/>
      <c r="R66" s="334">
        <f ca="1">IF(I66="A",F66,IF(I66="B",G66,IF(I66="C",H66,0)))</f>
        <v>0</v>
      </c>
      <c r="S66" s="340">
        <f ca="1">R66*I67</f>
        <v>0</v>
      </c>
      <c r="T66" s="348"/>
    </row>
    <row r="67" spans="1:20" ht="15.95" customHeight="1">
      <c r="A67" s="248"/>
      <c r="B67" s="257"/>
      <c r="C67" s="263"/>
      <c r="D67" s="272"/>
      <c r="E67" s="280"/>
      <c r="F67" s="290">
        <f>INT($D67*F66)</f>
        <v>0</v>
      </c>
      <c r="G67" s="298">
        <f>INT($D67*G66)</f>
        <v>0</v>
      </c>
      <c r="H67" s="290">
        <f>INT($D67*H66)</f>
        <v>0</v>
      </c>
      <c r="I67" s="305">
        <f ca="1">IF(OR(I66="A",I66="B",I66="C"),L41,0)</f>
        <v>0</v>
      </c>
      <c r="J67" s="311">
        <f ca="1">ROUNDDOWN(D67*J66,0)</f>
        <v>0</v>
      </c>
      <c r="K67" s="248"/>
      <c r="M67" s="4"/>
      <c r="N67" s="4"/>
      <c r="O67" s="4"/>
      <c r="Q67" s="331"/>
      <c r="R67" s="334"/>
      <c r="S67" s="340"/>
      <c r="T67" s="348"/>
    </row>
    <row r="68" spans="1:20" ht="15.95" customHeight="1">
      <c r="A68" s="247"/>
      <c r="B68" s="256"/>
      <c r="C68" s="262"/>
      <c r="D68" s="271"/>
      <c r="E68" s="279"/>
      <c r="F68" s="289"/>
      <c r="G68" s="297"/>
      <c r="H68" s="289"/>
      <c r="I68" s="304">
        <f ca="1">IF(E69="",0,IF(OR(L39="A",L39="B",L39="C"),L39,0))</f>
        <v>0</v>
      </c>
      <c r="J68" s="310">
        <f ca="1">ROUND(S68,IF(S68&lt;100,0,IF(S68&lt;1000,-1,2-LOG10(S68))))</f>
        <v>0</v>
      </c>
      <c r="K68" s="314"/>
      <c r="M68" s="4"/>
      <c r="N68" s="4"/>
      <c r="O68" s="4"/>
      <c r="Q68" s="331"/>
      <c r="R68" s="334">
        <f ca="1">IF(I68="A",F68,IF(I68="B",G68,IF(I68="C",H68,0)))</f>
        <v>0</v>
      </c>
      <c r="S68" s="340">
        <f ca="1">R68*I69</f>
        <v>0</v>
      </c>
      <c r="T68" s="348"/>
    </row>
    <row r="69" spans="1:20" ht="15.95" customHeight="1">
      <c r="A69" s="248"/>
      <c r="B69" s="257"/>
      <c r="C69" s="263"/>
      <c r="D69" s="272"/>
      <c r="E69" s="280"/>
      <c r="F69" s="290">
        <f>INT($D69*F68)</f>
        <v>0</v>
      </c>
      <c r="G69" s="298">
        <f>INT($D69*G68)</f>
        <v>0</v>
      </c>
      <c r="H69" s="290">
        <f>INT($D69*H68)</f>
        <v>0</v>
      </c>
      <c r="I69" s="305">
        <f ca="1">IF(OR(I68="A",I68="B",I68="C"),L41,0)</f>
        <v>0</v>
      </c>
      <c r="J69" s="311">
        <f ca="1">ROUNDDOWN(D69*J68,0)</f>
        <v>0</v>
      </c>
      <c r="K69" s="248"/>
      <c r="M69" s="4"/>
      <c r="N69" s="4"/>
      <c r="O69" s="4"/>
      <c r="Q69" s="331"/>
      <c r="R69" s="334"/>
      <c r="S69" s="340"/>
      <c r="T69" s="348"/>
    </row>
    <row r="70" spans="1:20" ht="15.95" customHeight="1">
      <c r="A70" s="247"/>
      <c r="B70" s="256"/>
      <c r="C70" s="262"/>
      <c r="D70" s="271"/>
      <c r="E70" s="279"/>
      <c r="F70" s="289"/>
      <c r="G70" s="297"/>
      <c r="H70" s="289"/>
      <c r="I70" s="304">
        <f ca="1">IF(E71="",0,IF(OR(L39="A",L39="B",L39="C"),L39,0))</f>
        <v>0</v>
      </c>
      <c r="J70" s="310">
        <f ca="1">ROUND(S70,IF(S70&lt;100,0,IF(S70&lt;1000,-1,2-LOG10(S70))))</f>
        <v>0</v>
      </c>
      <c r="K70" s="314"/>
      <c r="M70" s="4"/>
      <c r="N70" s="4"/>
      <c r="O70" s="4"/>
      <c r="Q70" s="331"/>
      <c r="R70" s="334">
        <f ca="1">IF(I70="A",F70,IF(I70="B",G70,IF(I70="C",H70,0)))</f>
        <v>0</v>
      </c>
      <c r="S70" s="340">
        <f ca="1">R70*I71</f>
        <v>0</v>
      </c>
      <c r="T70" s="348"/>
    </row>
    <row r="71" spans="1:20" ht="15.95" customHeight="1">
      <c r="A71" s="248"/>
      <c r="B71" s="257"/>
      <c r="C71" s="263"/>
      <c r="D71" s="272"/>
      <c r="E71" s="280"/>
      <c r="F71" s="290">
        <f>INT($D71*F70)</f>
        <v>0</v>
      </c>
      <c r="G71" s="298">
        <f>INT($D71*G70)</f>
        <v>0</v>
      </c>
      <c r="H71" s="290">
        <f>INT($D71*H70)</f>
        <v>0</v>
      </c>
      <c r="I71" s="305">
        <f ca="1">IF(OR(I70="A",I70="B",I70="C"),L41,0)</f>
        <v>0</v>
      </c>
      <c r="J71" s="311">
        <f ca="1">ROUNDDOWN(D71*J70,0)</f>
        <v>0</v>
      </c>
      <c r="K71" s="248"/>
      <c r="M71" s="4"/>
      <c r="N71" s="4"/>
      <c r="O71" s="4"/>
      <c r="Q71" s="331"/>
      <c r="R71" s="334"/>
      <c r="S71" s="340"/>
      <c r="T71" s="348"/>
    </row>
    <row r="72" spans="1:20" ht="15.95" customHeight="1">
      <c r="A72" s="247"/>
      <c r="B72" s="256"/>
      <c r="C72" s="262"/>
      <c r="D72" s="271"/>
      <c r="E72" s="279"/>
      <c r="F72" s="289"/>
      <c r="G72" s="297"/>
      <c r="H72" s="289"/>
      <c r="I72" s="304">
        <f ca="1">IF(E73="",0,IF(OR(L39="A",L39="B",L39="C"),L39,0))</f>
        <v>0</v>
      </c>
      <c r="J72" s="310">
        <f ca="1">ROUND(S72,IF(S72&lt;100,0,IF(S72&lt;1000,-1,2-LOG10(S72))))</f>
        <v>0</v>
      </c>
      <c r="K72" s="314"/>
      <c r="M72" s="4"/>
      <c r="N72" s="4"/>
      <c r="O72" s="4"/>
      <c r="Q72" s="331"/>
      <c r="R72" s="334">
        <f ca="1">IF(I72="A",F72,IF(I72="B",G72,IF(I72="C",H72,0)))</f>
        <v>0</v>
      </c>
      <c r="S72" s="340">
        <f ca="1">R72*I73</f>
        <v>0</v>
      </c>
      <c r="T72" s="348"/>
    </row>
    <row r="73" spans="1:20" ht="15.95" customHeight="1">
      <c r="A73" s="248"/>
      <c r="B73" s="257"/>
      <c r="C73" s="263"/>
      <c r="D73" s="272"/>
      <c r="E73" s="280"/>
      <c r="F73" s="290">
        <f>INT($D73*F72)</f>
        <v>0</v>
      </c>
      <c r="G73" s="298">
        <f>INT($D73*G72)</f>
        <v>0</v>
      </c>
      <c r="H73" s="290">
        <f>INT($D73*H72)</f>
        <v>0</v>
      </c>
      <c r="I73" s="305">
        <f ca="1">IF(OR(I72="A",I72="B",I72="C"),L41,0)</f>
        <v>0</v>
      </c>
      <c r="J73" s="312">
        <f ca="1">ROUNDDOWN(D73*J72,0)</f>
        <v>0</v>
      </c>
      <c r="K73" s="248"/>
      <c r="M73" s="4"/>
      <c r="N73" s="240"/>
      <c r="O73" s="240"/>
      <c r="P73" s="240"/>
      <c r="Q73" s="331"/>
      <c r="R73" s="334"/>
      <c r="S73" s="340"/>
      <c r="T73" s="348"/>
    </row>
    <row r="74" spans="1:20" ht="15.95" customHeight="1">
      <c r="A74" s="249"/>
      <c r="B74" s="249"/>
      <c r="C74" s="256"/>
      <c r="D74" s="273"/>
      <c r="E74" s="277" t="s">
        <v>74</v>
      </c>
      <c r="F74" s="291">
        <f t="array" ref="F74">SUM(IF($E42:$E73&lt;&gt;"",F42:F73))</f>
        <v>0</v>
      </c>
      <c r="G74" s="291">
        <f t="array" ref="G74">SUM(IF($E42:$E73&lt;&gt;"",G42:G73))</f>
        <v>0</v>
      </c>
      <c r="H74" s="291">
        <f t="array" ref="H74">SUM(IF($E42:$E73&lt;&gt;"",H42:H73))</f>
        <v>0</v>
      </c>
      <c r="I74" s="306"/>
      <c r="J74" s="291">
        <f t="array" ref="J74" ca="1">SUM(IF($E42:$E73&lt;&gt;"",J42:J73))</f>
        <v>0</v>
      </c>
      <c r="K74" s="315"/>
      <c r="M74" s="313"/>
      <c r="N74" s="326">
        <f ca="1">IF($N39=INDIRECT("N"&amp;ROW($N39)+38),INDIRECT("N"&amp;ROW(N74)+38)+F74,F74)</f>
        <v>0</v>
      </c>
      <c r="O74" s="326">
        <f ca="1">IF($N39=INDIRECT("N"&amp;ROW($N39)+38),INDIRECT("O"&amp;ROW(O74)+38)+G74,G74)</f>
        <v>0</v>
      </c>
      <c r="P74" s="326">
        <f ca="1">IF($N39=INDIRECT("N"&amp;ROW($N39)+38),INDIRECT("P"&amp;ROW(P74)+38)+H74,H74)</f>
        <v>0</v>
      </c>
      <c r="Q74" s="333">
        <f ca="1">IF($N39=INDIRECT("N"&amp;ROW($N39)+38),INDIRECT("Q"&amp;ROW(Q74)+38)+J74,J74)</f>
        <v>0</v>
      </c>
      <c r="R74" s="334"/>
      <c r="S74" s="340"/>
      <c r="T74" s="350">
        <f ca="1">J74</f>
        <v>0</v>
      </c>
    </row>
    <row r="75" spans="1:20" ht="15.75" customHeight="1">
      <c r="A75" s="249"/>
      <c r="B75" s="249"/>
      <c r="C75" s="256"/>
      <c r="D75" s="273"/>
      <c r="E75" s="277" t="s">
        <v>11</v>
      </c>
      <c r="F75" s="292">
        <f ca="1">INDIRECT(N75)</f>
        <v>0</v>
      </c>
      <c r="G75" s="292">
        <f ca="1">INDIRECT(O75)</f>
        <v>0</v>
      </c>
      <c r="H75" s="292">
        <f ca="1">INDIRECT(P75)</f>
        <v>0</v>
      </c>
      <c r="I75" s="307"/>
      <c r="J75" s="292">
        <f ca="1">INDIRECT(Q75)</f>
        <v>0</v>
      </c>
      <c r="K75" s="315"/>
      <c r="M75" s="313" t="s">
        <v>107</v>
      </c>
      <c r="N75" s="324" t="str">
        <f ca="1">"N"&amp;TEXT(ROW(N74)-38*($M76-1),0)</f>
        <v>N74</v>
      </c>
      <c r="O75" s="324" t="str">
        <f ca="1">"O"&amp;TEXT(ROW(O74)-38*($M76-1),0)</f>
        <v>O74</v>
      </c>
      <c r="P75" s="324" t="str">
        <f ca="1">"P"&amp;TEXT(ROW(P74)-38*($M76-1),0)</f>
        <v>P74</v>
      </c>
      <c r="Q75" s="330" t="str">
        <f ca="1">"Q"&amp;TEXT(ROW(Q74)-38*($M76-1),0)</f>
        <v>Q74</v>
      </c>
      <c r="R75" s="334"/>
      <c r="S75" s="340"/>
      <c r="T75" s="347"/>
    </row>
    <row r="76" spans="1:20" ht="15.75" customHeight="1">
      <c r="A76" s="250"/>
      <c r="B76" s="250"/>
      <c r="C76" s="264"/>
      <c r="D76" s="274"/>
      <c r="E76" s="281"/>
      <c r="F76" s="250"/>
      <c r="G76" s="250"/>
      <c r="H76" s="250"/>
      <c r="I76" s="250"/>
      <c r="J76" s="250"/>
      <c r="K76" s="250"/>
      <c r="M76" s="237">
        <f ca="1">IF(INDIRECT("N"&amp;ROW($N39)-38)=$N39,INDIRECT("M"&amp;ROW(M76)-38)+1,1)</f>
        <v>1</v>
      </c>
      <c r="Q76" s="331"/>
      <c r="R76" s="339"/>
      <c r="S76" s="343"/>
      <c r="T76" s="348"/>
    </row>
    <row r="77" spans="1:20" ht="15.95" customHeight="1">
      <c r="C77" s="265">
        <v>37447</v>
      </c>
      <c r="D77" s="237" t="s">
        <v>68</v>
      </c>
      <c r="E77" s="238" t="s">
        <v>151</v>
      </c>
    </row>
    <row r="78" spans="1:20" ht="15.95" customHeight="1">
      <c r="D78" s="237"/>
      <c r="E78" s="238" t="s">
        <v>57</v>
      </c>
    </row>
    <row r="79" spans="1:20" ht="15.95" customHeight="1">
      <c r="D79" s="237"/>
      <c r="E79" s="238" t="s">
        <v>88</v>
      </c>
    </row>
  </sheetData>
  <phoneticPr fontId="38"/>
  <printOptions horizontalCentered="1" verticalCentered="1"/>
  <pageMargins left="0.39370078740157483" right="0.39370078740157483" top="0.86614173228346458" bottom="0.19685039370078741" header="0.51181102362204722" footer="0.27559055118110237"/>
  <pageSetup paperSize="9" scale="86" fitToWidth="1" fitToHeight="1" orientation="landscape" usePrinterDefaults="1" horizontalDpi="400" verticalDpi="400" r:id="rId1"/>
  <headerFooter alignWithMargins="0">
    <oddFooter>&amp;C(  &amp;P  )</oddFooter>
  </headerFooter>
  <rowBreaks count="1" manualBreakCount="1">
    <brk id="38" max="10" man="1"/>
  </rowBreaks>
  <colBreaks count="1" manualBreakCount="1">
    <brk id="15" max="6553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表紙</vt:lpstr>
      <vt:lpstr>内訳</vt:lpstr>
      <vt:lpstr>掛率一括</vt:lpstr>
      <vt:lpstr>元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見積比較表V6.32</dc:title>
  <dc:creator>estem</dc:creator>
  <cp:lastModifiedBy>200355</cp:lastModifiedBy>
  <cp:lastPrinted>2018-05-25T07:56:07Z</cp:lastPrinted>
  <dcterms:created xsi:type="dcterms:W3CDTF">1998-01-21T06:50:32Z</dcterms:created>
  <dcterms:modified xsi:type="dcterms:W3CDTF">2026-09-28T01:36:15Z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3.1.8.0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2026-09-28T01:36:15Z</vt:filetime>
  </property>
</Properties>
</file>