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85" windowHeight="7200"/>
  </bookViews>
  <sheets>
    <sheet name="産業別就業人口" sheetId="3" r:id="rId1"/>
    <sheet name="産業別就業人口（詳細）" sheetId="2" r:id="rId2"/>
  </sheets>
  <definedNames>
    <definedName name="_xlnm.Print_Area" localSheetId="1">'産業別就業人口（詳細）'!$A$354:$AA$388</definedName>
    <definedName name="_xlnm.Print_Area" localSheetId="0">産業別就業人口!$A$64:$I$83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<sst xmlns="http://schemas.openxmlformats.org/spreadsheetml/2006/main" xmlns:r="http://schemas.openxmlformats.org/officeDocument/2006/relationships" count="121" uniqueCount="121">
  <si>
    <t>総　計</t>
    <rPh sb="0" eb="1">
      <t>フサ</t>
    </rPh>
    <rPh sb="2" eb="3">
      <t>ケイ</t>
    </rPh>
    <phoneticPr fontId="10"/>
  </si>
  <si>
    <t>【昭和５５年】</t>
    <rPh sb="1" eb="3">
      <t>ショウワ</t>
    </rPh>
    <rPh sb="5" eb="6">
      <t>ネン</t>
    </rPh>
    <phoneticPr fontId="10"/>
  </si>
  <si>
    <t>小出地区</t>
    <rPh sb="0" eb="2">
      <t>コイデ</t>
    </rPh>
    <rPh sb="2" eb="4">
      <t>チク</t>
    </rPh>
    <phoneticPr fontId="10"/>
  </si>
  <si>
    <t>小計</t>
    <rPh sb="0" eb="2">
      <t>ショウケイ</t>
    </rPh>
    <phoneticPr fontId="10"/>
  </si>
  <si>
    <t>【昭和４０年】</t>
    <rPh sb="1" eb="3">
      <t>ショウワ</t>
    </rPh>
    <rPh sb="5" eb="6">
      <t>ネン</t>
    </rPh>
    <phoneticPr fontId="10"/>
  </si>
  <si>
    <t>分類不能産業</t>
    <rPh sb="0" eb="1">
      <t>ブン</t>
    </rPh>
    <rPh sb="1" eb="2">
      <t>タグイ</t>
    </rPh>
    <rPh sb="2" eb="3">
      <t>フ</t>
    </rPh>
    <rPh sb="3" eb="4">
      <t>ノウ</t>
    </rPh>
    <rPh sb="4" eb="5">
      <t>サン</t>
    </rPh>
    <rPh sb="5" eb="6">
      <t>ギョウ</t>
    </rPh>
    <phoneticPr fontId="10"/>
  </si>
  <si>
    <t>林業</t>
    <rPh sb="0" eb="2">
      <t>リンギョウ</t>
    </rPh>
    <phoneticPr fontId="10"/>
  </si>
  <si>
    <t>金融・保険業
不動産業</t>
    <rPh sb="0" eb="2">
      <t>キンユウ</t>
    </rPh>
    <rPh sb="3" eb="5">
      <t>ホケン</t>
    </rPh>
    <rPh sb="5" eb="6">
      <t>ギョウ</t>
    </rPh>
    <rPh sb="7" eb="10">
      <t>フドウサン</t>
    </rPh>
    <rPh sb="10" eb="11">
      <t>ギョウ</t>
    </rPh>
    <phoneticPr fontId="10"/>
  </si>
  <si>
    <t>産業分類別男女別就業人口</t>
    <rPh sb="0" eb="2">
      <t>サンギョウ</t>
    </rPh>
    <rPh sb="2" eb="4">
      <t>ブンルイ</t>
    </rPh>
    <rPh sb="4" eb="5">
      <t>ベツ</t>
    </rPh>
    <rPh sb="5" eb="7">
      <t>ダンジョ</t>
    </rPh>
    <rPh sb="7" eb="8">
      <t>ベツ</t>
    </rPh>
    <rPh sb="8" eb="10">
      <t>シュウギョウ</t>
    </rPh>
    <rPh sb="10" eb="12">
      <t>ジンコウ</t>
    </rPh>
    <phoneticPr fontId="10"/>
  </si>
  <si>
    <t>【昭和２５年】</t>
    <rPh sb="1" eb="3">
      <t>ショウワ</t>
    </rPh>
    <rPh sb="5" eb="6">
      <t>ネン</t>
    </rPh>
    <phoneticPr fontId="10"/>
  </si>
  <si>
    <t>公務(他に分類されないもの)</t>
    <rPh sb="0" eb="2">
      <t>コウム</t>
    </rPh>
    <rPh sb="3" eb="4">
      <t>タ</t>
    </rPh>
    <rPh sb="5" eb="7">
      <t>ブンルイ</t>
    </rPh>
    <phoneticPr fontId="10"/>
  </si>
  <si>
    <t>漁業</t>
    <rPh sb="0" eb="2">
      <t>ギョギョウ</t>
    </rPh>
    <phoneticPr fontId="10"/>
  </si>
  <si>
    <t>入広瀬地区</t>
    <rPh sb="0" eb="3">
      <t>イリヒロセ</t>
    </rPh>
    <rPh sb="3" eb="5">
      <t>チク</t>
    </rPh>
    <phoneticPr fontId="10"/>
  </si>
  <si>
    <t>単位：人、％</t>
  </si>
  <si>
    <t>男</t>
    <rPh sb="0" eb="1">
      <t>オトコ</t>
    </rPh>
    <phoneticPr fontId="10"/>
  </si>
  <si>
    <t>平成２２年</t>
    <rPh sb="0" eb="2">
      <t>ヘイセイ</t>
    </rPh>
    <rPh sb="4" eb="5">
      <t>ネン</t>
    </rPh>
    <phoneticPr fontId="10"/>
  </si>
  <si>
    <t>サービス業</t>
    <rPh sb="4" eb="5">
      <t>ギョウ</t>
    </rPh>
    <phoneticPr fontId="10"/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</si>
  <si>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10"/>
  </si>
  <si>
    <t>第３次産業</t>
    <rPh sb="0" eb="1">
      <t>ダイ</t>
    </rPh>
    <rPh sb="2" eb="3">
      <t>ジ</t>
    </rPh>
    <rPh sb="3" eb="5">
      <t>サンギョウ</t>
    </rPh>
    <phoneticPr fontId="11"/>
  </si>
  <si>
    <t>【平成１７年】</t>
    <rPh sb="1" eb="3">
      <t>ヘイセイ</t>
    </rPh>
    <rPh sb="5" eb="6">
      <t>ネン</t>
    </rPh>
    <phoneticPr fontId="10"/>
  </si>
  <si>
    <t>第一次産業</t>
    <rPh sb="0" eb="1">
      <t>ダイ</t>
    </rPh>
    <rPh sb="1" eb="3">
      <t>イチジ</t>
    </rPh>
    <rPh sb="3" eb="5">
      <t>サンギョウ</t>
    </rPh>
    <phoneticPr fontId="10"/>
  </si>
  <si>
    <t>湯之谷地区</t>
    <rPh sb="0" eb="3">
      <t>ユノタニ</t>
    </rPh>
    <rPh sb="3" eb="5">
      <t>チク</t>
    </rPh>
    <phoneticPr fontId="10"/>
  </si>
  <si>
    <t>分類</t>
    <rPh sb="0" eb="2">
      <t>ブンルイ</t>
    </rPh>
    <phoneticPr fontId="10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</si>
  <si>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10"/>
  </si>
  <si>
    <t>農業</t>
    <rPh sb="0" eb="2">
      <t>ノウギョウ</t>
    </rPh>
    <phoneticPr fontId="10"/>
  </si>
  <si>
    <t>林業
狩猟業</t>
    <rPh sb="0" eb="2">
      <t>リンギョウ</t>
    </rPh>
    <rPh sb="3" eb="5">
      <t>シュリョウ</t>
    </rPh>
    <rPh sb="5" eb="6">
      <t>ギョウ</t>
    </rPh>
    <phoneticPr fontId="10"/>
  </si>
  <si>
    <t>漁業
水産養殖業</t>
    <rPh sb="0" eb="2">
      <t>ギョギョウ</t>
    </rPh>
    <rPh sb="3" eb="5">
      <t>スイサン</t>
    </rPh>
    <rPh sb="5" eb="8">
      <t>ヨウショクギョウ</t>
    </rPh>
    <phoneticPr fontId="10"/>
  </si>
  <si>
    <t>サービス業(他に分類されないもの)</t>
    <rPh sb="4" eb="5">
      <t>ギョウ</t>
    </rPh>
    <rPh sb="6" eb="7">
      <t>タ</t>
    </rPh>
    <rPh sb="8" eb="10">
      <t>ブンルイ</t>
    </rPh>
    <phoneticPr fontId="10"/>
  </si>
  <si>
    <t>医療，
福祉</t>
    <rPh sb="0" eb="2">
      <t>イリョウ</t>
    </rPh>
    <rPh sb="4" eb="6">
      <t>フクシ</t>
    </rPh>
    <phoneticPr fontId="10"/>
  </si>
  <si>
    <t>【平成１２年】</t>
    <rPh sb="1" eb="3">
      <t>ヘイセイ</t>
    </rPh>
    <rPh sb="5" eb="6">
      <t>ネン</t>
    </rPh>
    <phoneticPr fontId="10"/>
  </si>
  <si>
    <t>鉱業</t>
    <rPh sb="0" eb="2">
      <t>コウギョウ</t>
    </rPh>
    <phoneticPr fontId="10"/>
  </si>
  <si>
    <t>建設業</t>
    <rPh sb="0" eb="3">
      <t>ケンセツギョウ</t>
    </rPh>
    <phoneticPr fontId="10"/>
  </si>
  <si>
    <t>製造業</t>
    <rPh sb="0" eb="3">
      <t>セイゾウギョウ</t>
    </rPh>
    <phoneticPr fontId="10"/>
  </si>
  <si>
    <t>運輸・通信業及び
その他の公益事業</t>
    <rPh sb="0" eb="2">
      <t>ウンユ</t>
    </rPh>
    <rPh sb="3" eb="6">
      <t>ツウシンギョウ</t>
    </rPh>
    <rPh sb="6" eb="7">
      <t>オヨ</t>
    </rPh>
    <rPh sb="11" eb="12">
      <t>ホカ</t>
    </rPh>
    <rPh sb="13" eb="15">
      <t>コウエキ</t>
    </rPh>
    <rPh sb="15" eb="17">
      <t>ジギョウ</t>
    </rPh>
    <phoneticPr fontId="10"/>
  </si>
  <si>
    <t>複合サービス事業</t>
    <rPh sb="0" eb="2">
      <t>フクゴウ</t>
    </rPh>
    <rPh sb="6" eb="8">
      <t>ジギョウ</t>
    </rPh>
    <phoneticPr fontId="10"/>
  </si>
  <si>
    <t>卸売
小売業</t>
    <rPh sb="0" eb="2">
      <t>オロシウ</t>
    </rPh>
    <rPh sb="3" eb="6">
      <t>コウリギョウ</t>
    </rPh>
    <phoneticPr fontId="10"/>
  </si>
  <si>
    <t>運輸業</t>
    <rPh sb="0" eb="2">
      <t>ウンユ</t>
    </rPh>
    <rPh sb="2" eb="3">
      <t>ギョウ</t>
    </rPh>
    <phoneticPr fontId="10"/>
  </si>
  <si>
    <t>公務</t>
    <rPh sb="0" eb="2">
      <t>コウム</t>
    </rPh>
    <phoneticPr fontId="10"/>
  </si>
  <si>
    <t>堀之内地区</t>
    <rPh sb="0" eb="3">
      <t>ホリノウチ</t>
    </rPh>
    <rPh sb="3" eb="5">
      <t>チク</t>
    </rPh>
    <phoneticPr fontId="10"/>
  </si>
  <si>
    <t>女</t>
    <rPh sb="0" eb="1">
      <t>オンナ</t>
    </rPh>
    <phoneticPr fontId="10"/>
  </si>
  <si>
    <t>【平成　７年】</t>
    <rPh sb="1" eb="3">
      <t>ヘイセイ</t>
    </rPh>
    <rPh sb="5" eb="6">
      <t>ネン</t>
    </rPh>
    <phoneticPr fontId="10"/>
  </si>
  <si>
    <t>計</t>
    <rPh sb="0" eb="1">
      <t>ケイ</t>
    </rPh>
    <phoneticPr fontId="10"/>
  </si>
  <si>
    <t>構成比</t>
    <rPh sb="0" eb="3">
      <t>コウセイヒ</t>
    </rPh>
    <phoneticPr fontId="10"/>
  </si>
  <si>
    <t>広神地区</t>
    <rPh sb="0" eb="2">
      <t>ヒロカミ</t>
    </rPh>
    <rPh sb="2" eb="4">
      <t>チク</t>
    </rPh>
    <phoneticPr fontId="10"/>
  </si>
  <si>
    <t>守門地区</t>
    <rPh sb="0" eb="2">
      <t>スモン</t>
    </rPh>
    <rPh sb="2" eb="4">
      <t>チク</t>
    </rPh>
    <phoneticPr fontId="10"/>
  </si>
  <si>
    <t>【昭和６０年】</t>
    <rPh sb="1" eb="3">
      <t>ショウワ</t>
    </rPh>
    <rPh sb="5" eb="6">
      <t>ネン</t>
    </rPh>
    <phoneticPr fontId="10"/>
  </si>
  <si>
    <t>運輸
通信業</t>
    <rPh sb="0" eb="2">
      <t>ウンユ</t>
    </rPh>
    <rPh sb="3" eb="6">
      <t>ツウシンギョウ</t>
    </rPh>
    <phoneticPr fontId="10"/>
  </si>
  <si>
    <t>魚沼市計</t>
    <rPh sb="0" eb="2">
      <t>ウオヌマ</t>
    </rPh>
    <rPh sb="2" eb="3">
      <t>シ</t>
    </rPh>
    <rPh sb="3" eb="4">
      <t>ケイ</t>
    </rPh>
    <phoneticPr fontId="10"/>
  </si>
  <si>
    <t>【昭和３０年】</t>
    <rPh sb="1" eb="3">
      <t>ショウワ</t>
    </rPh>
    <rPh sb="5" eb="6">
      <t>ネン</t>
    </rPh>
    <phoneticPr fontId="10"/>
  </si>
  <si>
    <t>運輸・通信業
その他公益事業</t>
    <rPh sb="0" eb="2">
      <t>ウンユ</t>
    </rPh>
    <rPh sb="3" eb="6">
      <t>ツウシンギョウ</t>
    </rPh>
    <rPh sb="9" eb="10">
      <t>タ</t>
    </rPh>
    <rPh sb="10" eb="12">
      <t>コウエキ</t>
    </rPh>
    <rPh sb="12" eb="14">
      <t>ジギョウ</t>
    </rPh>
    <phoneticPr fontId="10"/>
  </si>
  <si>
    <t>資料：国勢調査</t>
  </si>
  <si>
    <t>【昭和３５年】</t>
    <rPh sb="1" eb="3">
      <t>ショウワ</t>
    </rPh>
    <rPh sb="5" eb="6">
      <t>ネン</t>
    </rPh>
    <phoneticPr fontId="10"/>
  </si>
  <si>
    <t>電気･ガス
水道業</t>
    <rPh sb="0" eb="2">
      <t>デンキ</t>
    </rPh>
    <rPh sb="6" eb="9">
      <t>スイドウギョウ</t>
    </rPh>
    <phoneticPr fontId="10"/>
  </si>
  <si>
    <t>卸売
小売業
飲食店</t>
    <rPh sb="0" eb="2">
      <t>オロシウ</t>
    </rPh>
    <rPh sb="3" eb="6">
      <t>コウリギョウ</t>
    </rPh>
    <rPh sb="7" eb="10">
      <t>インショクテン</t>
    </rPh>
    <phoneticPr fontId="10"/>
  </si>
  <si>
    <t>卸売・
小売業</t>
    <rPh sb="0" eb="2">
      <t>オロシウ</t>
    </rPh>
    <rPh sb="4" eb="7">
      <t>コウリギョウ</t>
    </rPh>
    <phoneticPr fontId="10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</si>
  <si>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10"/>
  </si>
  <si>
    <t>【昭和４５年】</t>
    <rPh sb="1" eb="3">
      <t>ショウワ</t>
    </rPh>
    <rPh sb="5" eb="6">
      <t>ネン</t>
    </rPh>
    <phoneticPr fontId="10"/>
  </si>
  <si>
    <t>金融
保険業</t>
    <rPh sb="0" eb="2">
      <t>キンユウ</t>
    </rPh>
    <rPh sb="3" eb="5">
      <t>ホケン</t>
    </rPh>
    <rPh sb="5" eb="6">
      <t>ギョウ</t>
    </rPh>
    <phoneticPr fontId="10"/>
  </si>
  <si>
    <t>不動産業</t>
    <rPh sb="0" eb="4">
      <t>フドウサンギョウ</t>
    </rPh>
    <phoneticPr fontId="10"/>
  </si>
  <si>
    <t>【昭和５０年】</t>
    <rPh sb="1" eb="3">
      <t>ショウワ</t>
    </rPh>
    <rPh sb="5" eb="6">
      <t>ネン</t>
    </rPh>
    <phoneticPr fontId="10"/>
  </si>
  <si>
    <t>電気･ガス
熱供給
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0"/>
  </si>
  <si>
    <t>【平成　２年】</t>
    <rPh sb="1" eb="3">
      <t>ヘイセイ</t>
    </rPh>
    <rPh sb="5" eb="6">
      <t>ネン</t>
    </rPh>
    <phoneticPr fontId="10"/>
  </si>
  <si>
    <t>情報
通信業</t>
    <rPh sb="0" eb="2">
      <t>ジョウホウ</t>
    </rPh>
    <rPh sb="3" eb="6">
      <t>ツウシンギョウ</t>
    </rPh>
    <phoneticPr fontId="10"/>
  </si>
  <si>
    <t>金融・
保険業</t>
    <rPh sb="0" eb="2">
      <t>キンユウ</t>
    </rPh>
    <rPh sb="4" eb="6">
      <t>ホケン</t>
    </rPh>
    <rPh sb="6" eb="7">
      <t>ギョウ</t>
    </rPh>
    <phoneticPr fontId="10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</si>
  <si>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0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</si>
  <si>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0"/>
  </si>
  <si>
    <t>昭和40年</t>
    <rPh sb="0" eb="2">
      <t>ショウワ</t>
    </rPh>
    <rPh sb="4" eb="5">
      <t>ネン</t>
    </rPh>
    <phoneticPr fontId="11"/>
  </si>
  <si>
    <t>魚沼市</t>
    <rPh sb="0" eb="2">
      <t>ウオヌマ</t>
    </rPh>
    <rPh sb="2" eb="3">
      <t>シ</t>
    </rPh>
    <phoneticPr fontId="10"/>
  </si>
  <si>
    <t>【平成２２年】</t>
    <rPh sb="1" eb="3">
      <t>ヘイセイ</t>
    </rPh>
    <rPh sb="5" eb="6">
      <t>ネン</t>
    </rPh>
    <phoneticPr fontId="10"/>
  </si>
  <si>
    <t xml:space="preserve"> 電気･ガス･熱供給･
水道業 </t>
    <rPh sb="1" eb="2">
      <t>デン</t>
    </rPh>
    <rPh sb="2" eb="3">
      <t>キ</t>
    </rPh>
    <rPh sb="7" eb="8">
      <t>ネツ</t>
    </rPh>
    <rPh sb="8" eb="10">
      <t>キョウキュウ</t>
    </rPh>
    <rPh sb="12" eb="13">
      <t>ミズ</t>
    </rPh>
    <rPh sb="13" eb="14">
      <t>ミチ</t>
    </rPh>
    <rPh sb="14" eb="15">
      <t>ギョウ</t>
    </rPh>
    <phoneticPr fontId="12"/>
  </si>
  <si>
    <t>情  報
通信業</t>
    <rPh sb="0" eb="1">
      <t>ジョウ</t>
    </rPh>
    <rPh sb="3" eb="4">
      <t>ホウ</t>
    </rPh>
    <rPh sb="5" eb="8">
      <t>ツウシンギョウ</t>
    </rPh>
    <phoneticPr fontId="12"/>
  </si>
  <si>
    <t xml:space="preserve"> 運輸業､郵便業</t>
    <rPh sb="1" eb="3">
      <t>ウンユ</t>
    </rPh>
    <rPh sb="3" eb="4">
      <t>ギョウ</t>
    </rPh>
    <rPh sb="5" eb="7">
      <t>ユウビン</t>
    </rPh>
    <rPh sb="7" eb="8">
      <t>ギョウ</t>
    </rPh>
    <phoneticPr fontId="12"/>
  </si>
  <si>
    <t>卸売業･
小売業</t>
    <rPh sb="0" eb="2">
      <t>オロシウリ</t>
    </rPh>
    <rPh sb="2" eb="3">
      <t>ギョウ</t>
    </rPh>
    <rPh sb="5" eb="7">
      <t>コウリ</t>
    </rPh>
    <rPh sb="7" eb="8">
      <t>ギョウ</t>
    </rPh>
    <phoneticPr fontId="12"/>
  </si>
  <si>
    <t>金融業・
保険業</t>
    <rPh sb="0" eb="2">
      <t>キンユウ</t>
    </rPh>
    <rPh sb="2" eb="3">
      <t>ギョウ</t>
    </rPh>
    <rPh sb="5" eb="7">
      <t>ホケン</t>
    </rPh>
    <rPh sb="7" eb="8">
      <t>ギョウ</t>
    </rPh>
    <phoneticPr fontId="12"/>
  </si>
  <si>
    <t>不動産業､
物品賃貸業</t>
    <rPh sb="0" eb="4">
      <t>フドウサンギョウ</t>
    </rPh>
    <rPh sb="6" eb="8">
      <t>ブッピン</t>
    </rPh>
    <rPh sb="8" eb="10">
      <t>チンタイ</t>
    </rPh>
    <rPh sb="10" eb="11">
      <t>ギョウ</t>
    </rPh>
    <phoneticPr fontId="12"/>
  </si>
  <si>
    <t>学術研究､技術
サービス業</t>
    <rPh sb="0" eb="2">
      <t>ガクジュツ</t>
    </rPh>
    <rPh sb="2" eb="4">
      <t>ケンキュウ</t>
    </rPh>
    <rPh sb="5" eb="7">
      <t>ギジュツ</t>
    </rPh>
    <rPh sb="12" eb="13">
      <t>ギョウ</t>
    </rPh>
    <phoneticPr fontId="11"/>
  </si>
  <si>
    <t>宿泊業､飲食サービス業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1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</si>
  <si>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1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</si>
  <si>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1"/>
  </si>
  <si>
    <t>医療，
福祉</t>
    <rPh sb="0" eb="2">
      <t>イリョウ</t>
    </rPh>
    <rPh sb="4" eb="6">
      <t>フクシ</t>
    </rPh>
    <phoneticPr fontId="11"/>
  </si>
  <si>
    <t>複合サービス事業</t>
    <rPh sb="0" eb="2">
      <t>フクゴウ</t>
    </rPh>
    <rPh sb="6" eb="8">
      <t>ジギョウ</t>
    </rPh>
    <phoneticPr fontId="12"/>
  </si>
  <si>
    <t>サービス業(他に分類されない)</t>
    <rPh sb="4" eb="5">
      <t>ギョウ</t>
    </rPh>
    <rPh sb="6" eb="7">
      <t>タ</t>
    </rPh>
    <rPh sb="8" eb="10">
      <t>ブンルイ</t>
    </rPh>
    <phoneticPr fontId="10"/>
  </si>
  <si>
    <t>公務(他に分類されない)</t>
    <rPh sb="0" eb="2">
      <t>コウム</t>
    </rPh>
    <rPh sb="3" eb="4">
      <t>タ</t>
    </rPh>
    <rPh sb="5" eb="7">
      <t>ブンルイ</t>
    </rPh>
    <phoneticPr fontId="10"/>
  </si>
  <si>
    <t>【平成２７年】</t>
    <rPh sb="1" eb="3">
      <t>ヘイセイ</t>
    </rPh>
    <rPh sb="5" eb="6">
      <t>ネン</t>
    </rPh>
    <phoneticPr fontId="10"/>
  </si>
  <si>
    <t>【令和２年】</t>
    <rPh sb="1" eb="3">
      <t>レイワ</t>
    </rPh>
    <rPh sb="4" eb="5">
      <t>ネン</t>
    </rPh>
    <phoneticPr fontId="10"/>
  </si>
  <si>
    <t>※　各年１０月１日現在</t>
    <rPh sb="2" eb="4">
      <t>カクネン</t>
    </rPh>
    <rPh sb="6" eb="7">
      <t>ガツ</t>
    </rPh>
    <rPh sb="8" eb="9">
      <t>ニチ</t>
    </rPh>
    <rPh sb="9" eb="11">
      <t>ゲンザイ</t>
    </rPh>
    <phoneticPr fontId="10"/>
  </si>
  <si>
    <t>※　Ｓ25の小出地区には伊米ヶ崎村も含む。Ｓ25の広神地区は藪神村・上条村の、Ｓ25・Ｓ30の守門地区は須原村・上条村の合算。</t>
    <rPh sb="6" eb="8">
      <t>コイデ</t>
    </rPh>
    <rPh sb="8" eb="10">
      <t>チク</t>
    </rPh>
    <rPh sb="12" eb="16">
      <t>イメガサキ</t>
    </rPh>
    <rPh sb="16" eb="17">
      <t>ムラ</t>
    </rPh>
    <rPh sb="18" eb="19">
      <t>フク</t>
    </rPh>
    <rPh sb="25" eb="27">
      <t>ヒロカミ</t>
    </rPh>
    <rPh sb="27" eb="29">
      <t>チク</t>
    </rPh>
    <rPh sb="30" eb="32">
      <t>ヤブカミ</t>
    </rPh>
    <rPh sb="32" eb="33">
      <t>ムラ</t>
    </rPh>
    <rPh sb="34" eb="36">
      <t>カミジョウ</t>
    </rPh>
    <rPh sb="36" eb="37">
      <t>ムラ</t>
    </rPh>
    <rPh sb="47" eb="49">
      <t>スモン</t>
    </rPh>
    <rPh sb="49" eb="51">
      <t>チク</t>
    </rPh>
    <rPh sb="52" eb="54">
      <t>スハラ</t>
    </rPh>
    <rPh sb="54" eb="55">
      <t>ムラ</t>
    </rPh>
    <rPh sb="56" eb="58">
      <t>カミジョウ</t>
    </rPh>
    <rPh sb="58" eb="59">
      <t>ムラ</t>
    </rPh>
    <rPh sb="60" eb="62">
      <t>ガッサン</t>
    </rPh>
    <phoneticPr fontId="10"/>
  </si>
  <si>
    <t>産業別就業人口</t>
    <rPh sb="0" eb="2">
      <t>サンギョウ</t>
    </rPh>
    <rPh sb="2" eb="3">
      <t>ベツ</t>
    </rPh>
    <rPh sb="3" eb="5">
      <t>シュウギョウ</t>
    </rPh>
    <rPh sb="5" eb="7">
      <t>ジンコウ</t>
    </rPh>
    <phoneticPr fontId="11"/>
  </si>
  <si>
    <t>単位：人</t>
    <rPh sb="0" eb="2">
      <t>タンイ</t>
    </rPh>
    <rPh sb="3" eb="4">
      <t>ニン</t>
    </rPh>
    <phoneticPr fontId="11"/>
  </si>
  <si>
    <t>項目</t>
    <rPh sb="0" eb="2">
      <t>コウモク</t>
    </rPh>
    <phoneticPr fontId="11"/>
  </si>
  <si>
    <t>堀之内地区</t>
    <rPh sb="0" eb="3">
      <t>ホリノウチ</t>
    </rPh>
    <rPh sb="3" eb="5">
      <t>チク</t>
    </rPh>
    <phoneticPr fontId="11"/>
  </si>
  <si>
    <t>小出地区</t>
    <rPh sb="0" eb="2">
      <t>コイデ</t>
    </rPh>
    <rPh sb="2" eb="4">
      <t>チク</t>
    </rPh>
    <phoneticPr fontId="11"/>
  </si>
  <si>
    <t>湯之谷地区</t>
    <rPh sb="0" eb="3">
      <t>ユノタニ</t>
    </rPh>
    <rPh sb="3" eb="5">
      <t>チク</t>
    </rPh>
    <phoneticPr fontId="11"/>
  </si>
  <si>
    <t>広神地区</t>
    <rPh sb="0" eb="2">
      <t>ヒロカミ</t>
    </rPh>
    <rPh sb="2" eb="4">
      <t>チク</t>
    </rPh>
    <phoneticPr fontId="11"/>
  </si>
  <si>
    <t>守門地区</t>
    <rPh sb="0" eb="2">
      <t>スモン</t>
    </rPh>
    <rPh sb="2" eb="4">
      <t>チク</t>
    </rPh>
    <phoneticPr fontId="11"/>
  </si>
  <si>
    <t>入広瀬地区</t>
    <rPh sb="0" eb="3">
      <t>イリヒロセ</t>
    </rPh>
    <rPh sb="3" eb="5">
      <t>チク</t>
    </rPh>
    <phoneticPr fontId="11"/>
  </si>
  <si>
    <t>魚沼市計</t>
    <rPh sb="0" eb="2">
      <t>ウオヌマ</t>
    </rPh>
    <rPh sb="2" eb="3">
      <t>シ</t>
    </rPh>
    <rPh sb="3" eb="4">
      <t>ケイ</t>
    </rPh>
    <phoneticPr fontId="11"/>
  </si>
  <si>
    <t>昭和25年</t>
    <rPh sb="0" eb="2">
      <t>ショウワ</t>
    </rPh>
    <rPh sb="4" eb="5">
      <t>ネン</t>
    </rPh>
    <phoneticPr fontId="11"/>
  </si>
  <si>
    <t>第１次産業</t>
    <rPh sb="0" eb="1">
      <t>ダイ</t>
    </rPh>
    <rPh sb="2" eb="3">
      <t>ジ</t>
    </rPh>
    <rPh sb="3" eb="5">
      <t>サンギョウ</t>
    </rPh>
    <phoneticPr fontId="11"/>
  </si>
  <si>
    <t>第２次産業</t>
    <rPh sb="0" eb="1">
      <t>ダイ</t>
    </rPh>
    <rPh sb="2" eb="3">
      <t>ジ</t>
    </rPh>
    <rPh sb="3" eb="5">
      <t>サンギョウ</t>
    </rPh>
    <phoneticPr fontId="11"/>
  </si>
  <si>
    <t>分類不能</t>
    <rPh sb="0" eb="2">
      <t>ブンルイ</t>
    </rPh>
    <rPh sb="2" eb="4">
      <t>フノウ</t>
    </rPh>
    <phoneticPr fontId="11"/>
  </si>
  <si>
    <t>計</t>
    <rPh sb="0" eb="1">
      <t>ケイ</t>
    </rPh>
    <phoneticPr fontId="11"/>
  </si>
  <si>
    <t>昭和30年</t>
    <rPh sb="0" eb="2">
      <t>ショウワ</t>
    </rPh>
    <rPh sb="4" eb="5">
      <t>ネン</t>
    </rPh>
    <phoneticPr fontId="11"/>
  </si>
  <si>
    <t>昭和35年</t>
    <rPh sb="0" eb="2">
      <t>ショウワ</t>
    </rPh>
    <rPh sb="4" eb="5">
      <t>ネン</t>
    </rPh>
    <phoneticPr fontId="11"/>
  </si>
  <si>
    <t>昭和45年</t>
    <rPh sb="0" eb="2">
      <t>ショウワ</t>
    </rPh>
    <rPh sb="4" eb="5">
      <t>ネン</t>
    </rPh>
    <phoneticPr fontId="11"/>
  </si>
  <si>
    <t>昭和50年</t>
    <rPh sb="0" eb="2">
      <t>ショウワ</t>
    </rPh>
    <rPh sb="4" eb="5">
      <t>ネン</t>
    </rPh>
    <phoneticPr fontId="11"/>
  </si>
  <si>
    <t>昭和５５年</t>
    <rPh sb="0" eb="2">
      <t>ショウワ</t>
    </rPh>
    <rPh sb="4" eb="5">
      <t>ネン</t>
    </rPh>
    <phoneticPr fontId="11"/>
  </si>
  <si>
    <t>昭和６０年</t>
    <rPh sb="0" eb="2">
      <t>ショウワ</t>
    </rPh>
    <rPh sb="4" eb="5">
      <t>ネン</t>
    </rPh>
    <phoneticPr fontId="11"/>
  </si>
  <si>
    <t>平成　７年</t>
    <rPh sb="0" eb="2">
      <t>ヘイセイ</t>
    </rPh>
    <rPh sb="4" eb="5">
      <t>ネン</t>
    </rPh>
    <phoneticPr fontId="11"/>
  </si>
  <si>
    <t>平成　２年</t>
    <rPh sb="0" eb="2">
      <t>ヘイセイ</t>
    </rPh>
    <rPh sb="4" eb="5">
      <t>ネン</t>
    </rPh>
    <phoneticPr fontId="11"/>
  </si>
  <si>
    <t>平成１２年</t>
    <rPh sb="0" eb="2">
      <t>ヘイセイ</t>
    </rPh>
    <rPh sb="4" eb="5">
      <t>ネン</t>
    </rPh>
    <phoneticPr fontId="11"/>
  </si>
  <si>
    <t>魚　沼　市</t>
    <rPh sb="0" eb="1">
      <t>ウオ</t>
    </rPh>
    <rPh sb="2" eb="3">
      <t>ヌマ</t>
    </rPh>
    <rPh sb="4" eb="5">
      <t>シ</t>
    </rPh>
    <phoneticPr fontId="10"/>
  </si>
  <si>
    <t>平成１７年</t>
    <rPh sb="0" eb="2">
      <t>ヘイセイ</t>
    </rPh>
    <rPh sb="4" eb="5">
      <t>ネン</t>
    </rPh>
    <phoneticPr fontId="10"/>
  </si>
  <si>
    <t>平成２７年</t>
    <rPh sb="0" eb="2">
      <t>ヘイセイ</t>
    </rPh>
    <rPh sb="4" eb="5">
      <t>ネン</t>
    </rPh>
    <phoneticPr fontId="10"/>
  </si>
  <si>
    <t>令和２年</t>
    <rPh sb="0" eb="2">
      <t>レイワ</t>
    </rPh>
    <rPh sb="3" eb="4">
      <t>ネン</t>
    </rPh>
    <phoneticPr fontId="10"/>
  </si>
  <si>
    <t>資料：国勢調査</t>
    <rPh sb="0" eb="2">
      <t>シリョウ</t>
    </rPh>
    <rPh sb="3" eb="5">
      <t>コクセイ</t>
    </rPh>
    <rPh sb="5" eb="7">
      <t>チョウサ</t>
    </rPh>
    <phoneticPr fontId="11"/>
  </si>
  <si>
    <t>※各年１０月１日現在</t>
    <rPh sb="1" eb="3">
      <t>カクネン</t>
    </rPh>
    <rPh sb="5" eb="6">
      <t>ガツ</t>
    </rPh>
    <rPh sb="7" eb="8">
      <t>ニチ</t>
    </rPh>
    <rPh sb="8" eb="10">
      <t>ゲンザイ</t>
    </rPh>
    <phoneticPr fontId="11"/>
  </si>
  <si>
    <t>※第１次産業：「農業」、「林業」、「漁業」</t>
    <rPh sb="1" eb="2">
      <t>ダイ</t>
    </rPh>
    <rPh sb="3" eb="4">
      <t>ジ</t>
    </rPh>
    <rPh sb="4" eb="6">
      <t>サンギョウ</t>
    </rPh>
    <rPh sb="8" eb="10">
      <t>ノウギョウ</t>
    </rPh>
    <rPh sb="13" eb="15">
      <t>リンギョウ</t>
    </rPh>
    <rPh sb="18" eb="20">
      <t>ギョギョウ</t>
    </rPh>
    <phoneticPr fontId="11"/>
  </si>
  <si>
    <t>　第２次産業：「鉱業」、「建設業」、「製造業」</t>
    <rPh sb="1" eb="2">
      <t>ダイ</t>
    </rPh>
    <rPh sb="3" eb="4">
      <t>ジ</t>
    </rPh>
    <rPh sb="4" eb="6">
      <t>サンギョウ</t>
    </rPh>
    <rPh sb="8" eb="10">
      <t>コウギョウ</t>
    </rPh>
    <rPh sb="13" eb="16">
      <t>ケンセツギョウ</t>
    </rPh>
    <rPh sb="19" eb="22">
      <t>セイゾウギョウ</t>
    </rPh>
    <phoneticPr fontId="10"/>
  </si>
  <si>
    <t>　第３次産業：上記以外の産業</t>
    <rPh sb="1" eb="2">
      <t>ダイ</t>
    </rPh>
    <rPh sb="3" eb="4">
      <t>ジ</t>
    </rPh>
    <rPh sb="4" eb="6">
      <t>サンギョウ</t>
    </rPh>
    <rPh sb="7" eb="9">
      <t>ジョウキ</t>
    </rPh>
    <rPh sb="9" eb="11">
      <t>イガイ</t>
    </rPh>
    <rPh sb="12" eb="14">
      <t>サンギョウ</t>
    </rPh>
    <phoneticPr fontId="10"/>
  </si>
  <si>
    <t>※産業の分類、男女別就業人口については、【産業分別就業人口（詳細）】を参照下さい。</t>
    <rPh sb="1" eb="3">
      <t>サンギョウ</t>
    </rPh>
    <rPh sb="4" eb="6">
      <t>ブンルイ</t>
    </rPh>
    <rPh sb="7" eb="10">
      <t>ダンジョベツ</t>
    </rPh>
    <rPh sb="10" eb="12">
      <t>シュウギョウ</t>
    </rPh>
    <rPh sb="12" eb="14">
      <t>ジンコウ</t>
    </rPh>
    <rPh sb="21" eb="23">
      <t>サンギョウ</t>
    </rPh>
    <rPh sb="23" eb="24">
      <t>ブン</t>
    </rPh>
    <rPh sb="24" eb="25">
      <t>ベツ</t>
    </rPh>
    <rPh sb="25" eb="27">
      <t>シュウギョウ</t>
    </rPh>
    <rPh sb="27" eb="29">
      <t>ジンコウ</t>
    </rPh>
    <rPh sb="30" eb="32">
      <t>ショウサイ</t>
    </rPh>
    <rPh sb="35" eb="37">
      <t>サンショウ</t>
    </rPh>
    <rPh sb="37" eb="38">
      <t>クダ</t>
    </rPh>
    <phoneticPr fontId="1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</si>
</sst>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41" formatCode="_ * #,##0_ ;_ * \-#,##0_ ;_ * &quot;-&quot;_ ;_ @_ "/>
    <numFmt numFmtId="176" formatCode="#,##0_);[Red]\(#,##0\)"/>
    <numFmt numFmtId="177" formatCode="#,##0_ "/>
    <numFmt numFmtId="178" formatCode="#,##0.0_ "/>
    <numFmt numFmtId="179" formatCode="#,##0.0_);[Red]\(#,##0.0\)"/>
    <numFmt numFmtId="180" formatCode="0.0_);[Red]\(0.0\)"/>
    <numFmt numFmtId="181" formatCode="_ * #,##0.0_ ;_ * \-#,##0.0_ ;_ * &quot;-&quot;?_ ;_ @_ "/>
  </numFmts>
  <fonts count="13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u/>
      <sz val="10"/>
      <color indexed="12"/>
      <name val="ＭＳ Ｐゴシック"/>
      <family val="3"/>
    </font>
    <font>
      <sz val="9"/>
      <color auto="1"/>
      <name val="ＭＳ 明朝"/>
      <family val="1"/>
    </font>
    <font>
      <u/>
      <sz val="18"/>
      <color indexed="12"/>
      <name val="ＭＳ 明朝"/>
      <family val="1"/>
    </font>
    <font>
      <u/>
      <sz val="8.0500000000000007"/>
      <color indexed="12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6"/>
      <color auto="1"/>
      <name val="ＭＳ 明朝"/>
      <family val="1"/>
    </font>
    <font>
      <sz val="11"/>
      <color indexed="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>
      <alignment vertical="center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3" fillId="2" borderId="6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7" xfId="1" applyFont="1" applyFill="1" applyBorder="1" applyAlignment="1">
      <alignment horizontal="center" vertical="center" shrinkToFit="1"/>
    </xf>
    <xf numFmtId="0" fontId="3" fillId="0" borderId="8" xfId="1" applyFont="1" applyBorder="1" applyAlignment="1">
      <alignment vertical="center" shrinkToFit="1"/>
    </xf>
    <xf numFmtId="0" fontId="3" fillId="0" borderId="0" xfId="1" applyFont="1" applyBorder="1" applyAlignment="1">
      <alignment horizontal="left" vertical="center"/>
    </xf>
    <xf numFmtId="0" fontId="5" fillId="0" borderId="0" xfId="3" applyFont="1" applyFill="1" applyAlignment="1" applyProtection="1">
      <alignment vertical="center"/>
    </xf>
    <xf numFmtId="0" fontId="3" fillId="0" borderId="0" xfId="1" applyFont="1" applyFill="1" applyBorder="1" applyAlignment="1">
      <alignment vertical="center" shrinkToFit="1"/>
    </xf>
    <xf numFmtId="0" fontId="3" fillId="2" borderId="9" xfId="1" applyFont="1" applyFill="1" applyBorder="1" applyAlignment="1">
      <alignment horizontal="center" vertical="center" shrinkToFit="1"/>
    </xf>
    <xf numFmtId="0" fontId="3" fillId="2" borderId="10" xfId="1" applyFont="1" applyFill="1" applyBorder="1" applyAlignment="1">
      <alignment vertical="center" shrinkToFit="1"/>
    </xf>
    <xf numFmtId="0" fontId="3" fillId="2" borderId="11" xfId="1" applyFont="1" applyFill="1" applyBorder="1" applyAlignment="1">
      <alignment vertical="center" shrinkToFit="1"/>
    </xf>
    <xf numFmtId="0" fontId="3" fillId="2" borderId="12" xfId="1" applyFont="1" applyFill="1" applyBorder="1" applyAlignment="1">
      <alignment vertical="center" shrinkToFit="1"/>
    </xf>
    <xf numFmtId="0" fontId="3" fillId="2" borderId="13" xfId="1" applyFont="1" applyFill="1" applyBorder="1" applyAlignment="1">
      <alignment vertical="center" shrinkToFit="1"/>
    </xf>
    <xf numFmtId="0" fontId="3" fillId="2" borderId="14" xfId="1" applyFont="1" applyFill="1" applyBorder="1" applyAlignment="1">
      <alignment horizontal="center" vertical="center" shrinkToFit="1"/>
    </xf>
    <xf numFmtId="0" fontId="3" fillId="2" borderId="0" xfId="1" applyFont="1" applyFill="1" applyBorder="1" applyAlignment="1">
      <alignment vertical="center" shrinkToFit="1"/>
    </xf>
    <xf numFmtId="0" fontId="3" fillId="2" borderId="10" xfId="1" applyFont="1" applyFill="1" applyBorder="1" applyAlignment="1">
      <alignment horizontal="center" vertical="center" shrinkToFit="1"/>
    </xf>
    <xf numFmtId="0" fontId="3" fillId="2" borderId="15" xfId="1" applyFont="1" applyFill="1" applyBorder="1" applyAlignment="1">
      <alignment vertical="center" shrinkToFit="1"/>
    </xf>
    <xf numFmtId="0" fontId="3" fillId="2" borderId="16" xfId="1" applyFont="1" applyFill="1" applyBorder="1" applyAlignment="1">
      <alignment horizontal="center" vertical="center" shrinkToFit="1"/>
    </xf>
    <xf numFmtId="0" fontId="3" fillId="0" borderId="8" xfId="1" applyFont="1" applyBorder="1" applyAlignment="1">
      <alignment horizontal="left" vertical="center"/>
    </xf>
    <xf numFmtId="0" fontId="3" fillId="2" borderId="17" xfId="1" applyFont="1" applyFill="1" applyBorder="1" applyAlignment="1">
      <alignment horizontal="center" vertical="center" shrinkToFit="1"/>
    </xf>
    <xf numFmtId="176" fontId="6" fillId="0" borderId="11" xfId="1" applyNumberFormat="1" applyFont="1" applyBorder="1" applyAlignment="1">
      <alignment vertical="center" shrinkToFit="1"/>
    </xf>
    <xf numFmtId="176" fontId="6" fillId="0" borderId="12" xfId="1" applyNumberFormat="1" applyFont="1" applyBorder="1" applyAlignment="1">
      <alignment vertical="center" shrinkToFit="1"/>
    </xf>
    <xf numFmtId="176" fontId="6" fillId="0" borderId="13" xfId="1" applyNumberFormat="1" applyFont="1" applyBorder="1" applyAlignment="1">
      <alignment vertical="center" shrinkToFit="1"/>
    </xf>
    <xf numFmtId="176" fontId="6" fillId="0" borderId="14" xfId="1" applyNumberFormat="1" applyFont="1" applyBorder="1" applyAlignment="1">
      <alignment vertical="center" shrinkToFit="1"/>
    </xf>
    <xf numFmtId="41" fontId="6" fillId="0" borderId="13" xfId="1" applyNumberFormat="1" applyFont="1" applyBorder="1" applyAlignment="1">
      <alignment vertical="center" shrinkToFit="1"/>
    </xf>
    <xf numFmtId="0" fontId="3" fillId="2" borderId="18" xfId="1" applyFont="1" applyFill="1" applyBorder="1" applyAlignment="1">
      <alignment vertical="center" shrinkToFit="1"/>
    </xf>
    <xf numFmtId="176" fontId="6" fillId="0" borderId="16" xfId="1" applyNumberFormat="1" applyFont="1" applyBorder="1" applyAlignment="1">
      <alignment vertical="center" shrinkToFit="1"/>
    </xf>
    <xf numFmtId="177" fontId="3" fillId="0" borderId="0" xfId="1" applyNumberFormat="1" applyFont="1" applyBorder="1" applyAlignment="1">
      <alignment vertical="center" shrinkToFit="1"/>
    </xf>
    <xf numFmtId="177" fontId="3" fillId="0" borderId="0" xfId="1" applyNumberFormat="1" applyFont="1" applyBorder="1" applyAlignment="1">
      <alignment horizontal="right" vertical="center" shrinkToFit="1"/>
    </xf>
    <xf numFmtId="178" fontId="3" fillId="0" borderId="0" xfId="1" applyNumberFormat="1" applyFont="1" applyBorder="1" applyAlignment="1">
      <alignment vertical="center" shrinkToFit="1"/>
    </xf>
    <xf numFmtId="0" fontId="3" fillId="2" borderId="18" xfId="1" applyFont="1" applyFill="1" applyBorder="1" applyAlignment="1">
      <alignment horizontal="center" vertical="center" shrinkToFit="1"/>
    </xf>
    <xf numFmtId="0" fontId="3" fillId="0" borderId="0" xfId="1" applyFont="1" applyBorder="1" applyAlignment="1">
      <alignment horizontal="right" vertical="center" shrinkToFit="1"/>
    </xf>
    <xf numFmtId="0" fontId="3" fillId="0" borderId="0" xfId="1" applyFont="1" applyBorder="1" applyAlignment="1">
      <alignment horizontal="right" shrinkToFit="1"/>
    </xf>
    <xf numFmtId="0" fontId="6" fillId="0" borderId="0" xfId="1" applyFont="1" applyBorder="1" applyAlignment="1">
      <alignment horizontal="right" vertical="center"/>
    </xf>
    <xf numFmtId="0" fontId="3" fillId="2" borderId="19" xfId="1" applyFont="1" applyFill="1" applyBorder="1" applyAlignment="1">
      <alignment horizontal="center" vertical="center" shrinkToFit="1"/>
    </xf>
    <xf numFmtId="0" fontId="3" fillId="2" borderId="20" xfId="1" applyFont="1" applyFill="1" applyBorder="1" applyAlignment="1">
      <alignment vertical="center" shrinkToFit="1"/>
    </xf>
    <xf numFmtId="176" fontId="6" fillId="0" borderId="21" xfId="1" applyNumberFormat="1" applyFont="1" applyBorder="1" applyAlignment="1">
      <alignment horizontal="right" vertical="center" shrinkToFit="1"/>
    </xf>
    <xf numFmtId="176" fontId="6" fillId="0" borderId="22" xfId="1" applyNumberFormat="1" applyFont="1" applyBorder="1" applyAlignment="1">
      <alignment horizontal="right" vertical="center" shrinkToFit="1"/>
    </xf>
    <xf numFmtId="176" fontId="6" fillId="0" borderId="23" xfId="1" applyNumberFormat="1" applyFont="1" applyBorder="1" applyAlignment="1">
      <alignment horizontal="right" vertical="center" shrinkToFit="1"/>
    </xf>
    <xf numFmtId="41" fontId="6" fillId="0" borderId="22" xfId="1" applyNumberFormat="1" applyFont="1" applyBorder="1" applyAlignment="1">
      <alignment horizontal="right" vertical="center" shrinkToFit="1"/>
    </xf>
    <xf numFmtId="0" fontId="3" fillId="2" borderId="24" xfId="1" applyFont="1" applyFill="1" applyBorder="1" applyAlignment="1">
      <alignment vertical="center" shrinkToFit="1"/>
    </xf>
    <xf numFmtId="0" fontId="3" fillId="2" borderId="20" xfId="1" applyFont="1" applyFill="1" applyBorder="1" applyAlignment="1">
      <alignment horizontal="center" vertical="center" shrinkToFit="1"/>
    </xf>
    <xf numFmtId="0" fontId="3" fillId="2" borderId="25" xfId="1" applyFont="1" applyFill="1" applyBorder="1" applyAlignment="1">
      <alignment vertical="center" shrinkToFit="1"/>
    </xf>
    <xf numFmtId="176" fontId="6" fillId="0" borderId="26" xfId="1" applyNumberFormat="1" applyFont="1" applyBorder="1" applyAlignment="1">
      <alignment horizontal="right" vertical="center" shrinkToFit="1"/>
    </xf>
    <xf numFmtId="178" fontId="3" fillId="0" borderId="0" xfId="1" applyNumberFormat="1" applyFont="1" applyBorder="1" applyAlignment="1">
      <alignment horizontal="right" vertical="center" shrinkToFit="1"/>
    </xf>
    <xf numFmtId="0" fontId="7" fillId="0" borderId="0" xfId="3" applyFont="1" applyFill="1" applyAlignment="1" applyProtection="1">
      <alignment horizontal="center" vertical="center" shrinkToFit="1"/>
    </xf>
    <xf numFmtId="176" fontId="4" fillId="0" borderId="0" xfId="1" applyNumberFormat="1" applyFont="1" applyAlignment="1">
      <alignment vertical="center"/>
    </xf>
    <xf numFmtId="176" fontId="4" fillId="0" borderId="0" xfId="2" applyNumberFormat="1" applyFont="1" applyFill="1"/>
    <xf numFmtId="176" fontId="4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179" fontId="4" fillId="0" borderId="0" xfId="1" applyNumberFormat="1" applyFont="1" applyAlignment="1">
      <alignment vertical="center"/>
    </xf>
    <xf numFmtId="180" fontId="4" fillId="0" borderId="0" xfId="1" applyNumberFormat="1" applyFont="1" applyAlignment="1">
      <alignment vertical="center"/>
    </xf>
    <xf numFmtId="176" fontId="4" fillId="0" borderId="0" xfId="1" applyNumberFormat="1" applyFont="1" applyAlignment="1">
      <alignment vertical="center" shrinkToFit="1"/>
    </xf>
    <xf numFmtId="176" fontId="4" fillId="2" borderId="27" xfId="1" applyNumberFormat="1" applyFont="1" applyFill="1" applyBorder="1" applyAlignment="1">
      <alignment horizontal="center" vertical="center"/>
    </xf>
    <xf numFmtId="176" fontId="3" fillId="2" borderId="28" xfId="1" applyNumberFormat="1" applyFont="1" applyFill="1" applyBorder="1" applyAlignment="1">
      <alignment horizontal="center" vertical="center"/>
    </xf>
    <xf numFmtId="176" fontId="4" fillId="2" borderId="29" xfId="1" applyNumberFormat="1" applyFont="1" applyFill="1" applyBorder="1" applyAlignment="1">
      <alignment horizontal="center" vertical="center" textRotation="255"/>
    </xf>
    <xf numFmtId="176" fontId="4" fillId="2" borderId="30" xfId="1" applyNumberFormat="1" applyFont="1" applyFill="1" applyBorder="1" applyAlignment="1">
      <alignment horizontal="center" vertical="center" textRotation="255"/>
    </xf>
    <xf numFmtId="176" fontId="4" fillId="2" borderId="31" xfId="1" applyNumberFormat="1" applyFont="1" applyFill="1" applyBorder="1" applyAlignment="1">
      <alignment horizontal="center" vertical="center" textRotation="255"/>
    </xf>
    <xf numFmtId="176" fontId="4" fillId="2" borderId="32" xfId="1" applyNumberFormat="1" applyFont="1" applyFill="1" applyBorder="1" applyAlignment="1">
      <alignment horizontal="center" vertical="center" textRotation="255"/>
    </xf>
    <xf numFmtId="176" fontId="4" fillId="0" borderId="0" xfId="1" applyNumberFormat="1" applyFont="1" applyFill="1" applyBorder="1" applyAlignment="1">
      <alignment horizontal="center" vertical="center" textRotation="255"/>
    </xf>
    <xf numFmtId="176" fontId="4" fillId="2" borderId="33" xfId="1" applyNumberFormat="1" applyFont="1" applyFill="1" applyBorder="1" applyAlignment="1">
      <alignment horizontal="center" vertical="center"/>
    </xf>
    <xf numFmtId="176" fontId="3" fillId="2" borderId="34" xfId="1" applyNumberFormat="1" applyFont="1" applyFill="1" applyBorder="1" applyAlignment="1">
      <alignment horizontal="center" vertical="center"/>
    </xf>
    <xf numFmtId="176" fontId="4" fillId="2" borderId="35" xfId="1" applyNumberFormat="1" applyFont="1" applyFill="1" applyBorder="1" applyAlignment="1">
      <alignment horizontal="center" vertical="center"/>
    </xf>
    <xf numFmtId="176" fontId="4" fillId="2" borderId="36" xfId="1" applyNumberFormat="1" applyFont="1" applyFill="1" applyBorder="1" applyAlignment="1">
      <alignment horizontal="center" vertical="center"/>
    </xf>
    <xf numFmtId="176" fontId="4" fillId="2" borderId="37" xfId="1" applyNumberFormat="1" applyFont="1" applyFill="1" applyBorder="1" applyAlignment="1">
      <alignment horizontal="center" vertical="center"/>
    </xf>
    <xf numFmtId="179" fontId="4" fillId="2" borderId="37" xfId="1" applyNumberFormat="1" applyFont="1" applyFill="1" applyBorder="1" applyAlignment="1">
      <alignment horizontal="center" vertical="center"/>
    </xf>
    <xf numFmtId="176" fontId="4" fillId="2" borderId="38" xfId="1" applyNumberFormat="1" applyFont="1" applyFill="1" applyBorder="1" applyAlignment="1">
      <alignment horizontal="center" vertical="center"/>
    </xf>
    <xf numFmtId="180" fontId="4" fillId="2" borderId="37" xfId="1" applyNumberFormat="1" applyFont="1" applyFill="1" applyBorder="1" applyAlignment="1">
      <alignment horizontal="center" vertical="center"/>
    </xf>
    <xf numFmtId="176" fontId="4" fillId="2" borderId="36" xfId="1" applyNumberFormat="1" applyFont="1" applyFill="1" applyBorder="1" applyAlignment="1">
      <alignment horizontal="center" vertical="center" shrinkToFit="1"/>
    </xf>
    <xf numFmtId="179" fontId="4" fillId="0" borderId="0" xfId="1" applyNumberFormat="1" applyFont="1" applyFill="1" applyBorder="1" applyAlignment="1">
      <alignment horizontal="center" vertical="center"/>
    </xf>
    <xf numFmtId="176" fontId="4" fillId="2" borderId="29" xfId="1" applyNumberFormat="1" applyFont="1" applyFill="1" applyBorder="1" applyAlignment="1">
      <alignment horizontal="center" vertical="center"/>
    </xf>
    <xf numFmtId="176" fontId="3" fillId="2" borderId="31" xfId="2" applyNumberFormat="1" applyFont="1" applyFill="1" applyBorder="1" applyAlignment="1">
      <alignment horizontal="center" vertical="center" shrinkToFit="1"/>
    </xf>
    <xf numFmtId="176" fontId="4" fillId="0" borderId="29" xfId="1" applyNumberFormat="1" applyFont="1" applyBorder="1" applyAlignment="1">
      <alignment vertical="center"/>
    </xf>
    <xf numFmtId="176" fontId="4" fillId="0" borderId="30" xfId="1" applyNumberFormat="1" applyFont="1" applyBorder="1" applyAlignment="1">
      <alignment vertical="center"/>
    </xf>
    <xf numFmtId="179" fontId="4" fillId="0" borderId="31" xfId="1" applyNumberFormat="1" applyFont="1" applyBorder="1" applyAlignment="1">
      <alignment vertical="center"/>
    </xf>
    <xf numFmtId="176" fontId="4" fillId="0" borderId="32" xfId="1" applyNumberFormat="1" applyFont="1" applyBorder="1" applyAlignment="1">
      <alignment vertical="center"/>
    </xf>
    <xf numFmtId="179" fontId="4" fillId="0" borderId="39" xfId="1" applyNumberFormat="1" applyFont="1" applyBorder="1" applyAlignment="1">
      <alignment vertical="center"/>
    </xf>
    <xf numFmtId="176" fontId="4" fillId="0" borderId="40" xfId="1" applyNumberFormat="1" applyFont="1" applyBorder="1" applyAlignment="1">
      <alignment vertical="center"/>
    </xf>
    <xf numFmtId="180" fontId="4" fillId="0" borderId="31" xfId="1" applyNumberFormat="1" applyFont="1" applyBorder="1" applyAlignment="1">
      <alignment vertical="center"/>
    </xf>
    <xf numFmtId="176" fontId="4" fillId="0" borderId="30" xfId="1" applyNumberFormat="1" applyFont="1" applyBorder="1" applyAlignment="1">
      <alignment vertical="center" shrinkToFit="1"/>
    </xf>
    <xf numFmtId="179" fontId="4" fillId="0" borderId="41" xfId="1" applyNumberFormat="1" applyFont="1" applyBorder="1" applyAlignment="1">
      <alignment vertical="center"/>
    </xf>
    <xf numFmtId="176" fontId="4" fillId="0" borderId="42" xfId="1" applyNumberFormat="1" applyFont="1" applyFill="1" applyBorder="1" applyAlignment="1">
      <alignment vertical="center"/>
    </xf>
    <xf numFmtId="179" fontId="4" fillId="0" borderId="0" xfId="1" applyNumberFormat="1" applyFont="1" applyFill="1" applyBorder="1" applyAlignment="1">
      <alignment vertical="center"/>
    </xf>
    <xf numFmtId="176" fontId="4" fillId="2" borderId="43" xfId="1" applyNumberFormat="1" applyFont="1" applyFill="1" applyBorder="1" applyAlignment="1">
      <alignment horizontal="center" vertical="center"/>
    </xf>
    <xf numFmtId="176" fontId="3" fillId="2" borderId="44" xfId="2" applyNumberFormat="1" applyFont="1" applyFill="1" applyBorder="1" applyAlignment="1">
      <alignment horizontal="center" vertical="center" wrapText="1"/>
    </xf>
    <xf numFmtId="176" fontId="4" fillId="0" borderId="43" xfId="1" applyNumberFormat="1" applyFont="1" applyBorder="1" applyAlignment="1">
      <alignment vertical="center"/>
    </xf>
    <xf numFmtId="41" fontId="4" fillId="0" borderId="45" xfId="1" applyNumberFormat="1" applyFont="1" applyBorder="1" applyAlignment="1">
      <alignment vertical="center"/>
    </xf>
    <xf numFmtId="176" fontId="4" fillId="0" borderId="45" xfId="1" applyNumberFormat="1" applyFont="1" applyBorder="1" applyAlignment="1">
      <alignment vertical="center"/>
    </xf>
    <xf numFmtId="179" fontId="4" fillId="0" borderId="44" xfId="1" applyNumberFormat="1" applyFont="1" applyBorder="1" applyAlignment="1">
      <alignment vertical="center"/>
    </xf>
    <xf numFmtId="176" fontId="4" fillId="0" borderId="46" xfId="1" applyNumberFormat="1" applyFont="1" applyBorder="1" applyAlignment="1">
      <alignment vertical="center"/>
    </xf>
    <xf numFmtId="176" fontId="3" fillId="2" borderId="44" xfId="2" applyNumberFormat="1" applyFont="1" applyFill="1" applyBorder="1" applyAlignment="1">
      <alignment horizontal="center" vertical="center" wrapText="1" shrinkToFit="1"/>
    </xf>
    <xf numFmtId="179" fontId="4" fillId="0" borderId="47" xfId="1" applyNumberFormat="1" applyFont="1" applyBorder="1" applyAlignment="1">
      <alignment vertical="center"/>
    </xf>
    <xf numFmtId="180" fontId="4" fillId="0" borderId="44" xfId="1" applyNumberFormat="1" applyFont="1" applyBorder="1" applyAlignment="1">
      <alignment vertical="center"/>
    </xf>
    <xf numFmtId="176" fontId="4" fillId="0" borderId="45" xfId="1" applyNumberFormat="1" applyFont="1" applyBorder="1" applyAlignment="1">
      <alignment vertical="center" shrinkToFit="1"/>
    </xf>
    <xf numFmtId="176" fontId="3" fillId="2" borderId="44" xfId="2" applyNumberFormat="1" applyFont="1" applyFill="1" applyBorder="1" applyAlignment="1">
      <alignment horizontal="center" vertical="center" shrinkToFit="1"/>
    </xf>
    <xf numFmtId="41" fontId="4" fillId="0" borderId="43" xfId="1" applyNumberFormat="1" applyFont="1" applyBorder="1" applyAlignment="1">
      <alignment vertical="center"/>
    </xf>
    <xf numFmtId="41" fontId="4" fillId="0" borderId="44" xfId="1" applyNumberFormat="1" applyFont="1" applyBorder="1" applyAlignment="1">
      <alignment vertical="center"/>
    </xf>
    <xf numFmtId="41" fontId="4" fillId="0" borderId="46" xfId="1" applyNumberFormat="1" applyFont="1" applyBorder="1" applyAlignment="1">
      <alignment vertical="center"/>
    </xf>
    <xf numFmtId="41" fontId="4" fillId="0" borderId="47" xfId="1" applyNumberFormat="1" applyFont="1" applyBorder="1" applyAlignment="1">
      <alignment vertical="center"/>
    </xf>
    <xf numFmtId="41" fontId="4" fillId="0" borderId="48" xfId="1" applyNumberFormat="1" applyFont="1" applyBorder="1" applyAlignment="1">
      <alignment vertical="center"/>
    </xf>
    <xf numFmtId="176" fontId="4" fillId="0" borderId="49" xfId="1" applyNumberFormat="1" applyFont="1" applyBorder="1" applyAlignment="1">
      <alignment vertical="center"/>
    </xf>
    <xf numFmtId="176" fontId="4" fillId="0" borderId="50" xfId="1" applyNumberFormat="1" applyFont="1" applyBorder="1" applyAlignment="1">
      <alignment vertical="center"/>
    </xf>
    <xf numFmtId="176" fontId="4" fillId="0" borderId="48" xfId="1" applyNumberFormat="1" applyFont="1" applyBorder="1" applyAlignment="1">
      <alignment vertical="center"/>
    </xf>
    <xf numFmtId="176" fontId="3" fillId="2" borderId="37" xfId="2" applyNumberFormat="1" applyFont="1" applyFill="1" applyBorder="1" applyAlignment="1">
      <alignment horizontal="center" vertical="center" shrinkToFit="1"/>
    </xf>
    <xf numFmtId="176" fontId="4" fillId="0" borderId="35" xfId="1" applyNumberFormat="1" applyFont="1" applyBorder="1" applyAlignment="1">
      <alignment vertical="center"/>
    </xf>
    <xf numFmtId="176" fontId="4" fillId="0" borderId="36" xfId="1" applyNumberFormat="1" applyFont="1" applyBorder="1" applyAlignment="1">
      <alignment vertical="center"/>
    </xf>
    <xf numFmtId="179" fontId="4" fillId="0" borderId="37" xfId="1" applyNumberFormat="1" applyFont="1" applyBorder="1" applyAlignment="1">
      <alignment vertical="center"/>
    </xf>
    <xf numFmtId="176" fontId="4" fillId="0" borderId="38" xfId="1" applyNumberFormat="1" applyFont="1" applyBorder="1" applyAlignment="1">
      <alignment vertical="center"/>
    </xf>
    <xf numFmtId="176" fontId="4" fillId="0" borderId="33" xfId="1" applyNumberFormat="1" applyFont="1" applyBorder="1" applyAlignment="1">
      <alignment vertical="center"/>
    </xf>
    <xf numFmtId="180" fontId="4" fillId="0" borderId="37" xfId="1" applyNumberFormat="1" applyFont="1" applyBorder="1" applyAlignment="1">
      <alignment vertical="center"/>
    </xf>
    <xf numFmtId="176" fontId="4" fillId="0" borderId="36" xfId="1" applyNumberFormat="1" applyFont="1" applyBorder="1" applyAlignment="1">
      <alignment vertical="center" shrinkToFit="1"/>
    </xf>
    <xf numFmtId="176" fontId="4" fillId="0" borderId="51" xfId="1" applyNumberFormat="1" applyFont="1" applyBorder="1" applyAlignment="1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41" fontId="4" fillId="0" borderId="30" xfId="1" applyNumberFormat="1" applyFont="1" applyBorder="1" applyAlignment="1">
      <alignment vertical="center"/>
    </xf>
    <xf numFmtId="179" fontId="4" fillId="0" borderId="52" xfId="1" applyNumberFormat="1" applyFont="1" applyBorder="1" applyAlignment="1">
      <alignment vertical="center"/>
    </xf>
    <xf numFmtId="41" fontId="4" fillId="0" borderId="29" xfId="1" applyNumberFormat="1" applyFont="1" applyBorder="1" applyAlignment="1">
      <alignment vertical="center"/>
    </xf>
    <xf numFmtId="41" fontId="4" fillId="0" borderId="31" xfId="1" applyNumberFormat="1" applyFont="1" applyBorder="1" applyAlignment="1">
      <alignment vertical="center"/>
    </xf>
    <xf numFmtId="176" fontId="4" fillId="0" borderId="53" xfId="1" applyNumberFormat="1" applyFont="1" applyBorder="1" applyAlignment="1">
      <alignment vertical="center"/>
    </xf>
    <xf numFmtId="41" fontId="4" fillId="0" borderId="50" xfId="1" applyNumberFormat="1" applyFont="1" applyBorder="1" applyAlignment="1">
      <alignment vertical="center"/>
    </xf>
    <xf numFmtId="176" fontId="4" fillId="2" borderId="29" xfId="1" applyNumberFormat="1" applyFont="1" applyFill="1" applyBorder="1" applyAlignment="1">
      <alignment horizontal="distributed" vertical="center" indent="8"/>
    </xf>
    <xf numFmtId="176" fontId="3" fillId="2" borderId="41" xfId="2" applyNumberFormat="1" applyFont="1" applyFill="1" applyBorder="1" applyAlignment="1">
      <alignment horizontal="center" vertical="center" wrapText="1" shrinkToFit="1"/>
    </xf>
    <xf numFmtId="176" fontId="4" fillId="0" borderId="54" xfId="1" applyNumberFormat="1" applyFont="1" applyBorder="1" applyAlignment="1">
      <alignment horizontal="right" vertical="center"/>
    </xf>
    <xf numFmtId="176" fontId="4" fillId="0" borderId="40" xfId="1" applyNumberFormat="1" applyFont="1" applyBorder="1" applyAlignment="1">
      <alignment horizontal="right" vertical="center"/>
    </xf>
    <xf numFmtId="179" fontId="4" fillId="0" borderId="41" xfId="1" applyNumberFormat="1" applyFont="1" applyBorder="1" applyAlignment="1">
      <alignment horizontal="right" vertical="center"/>
    </xf>
    <xf numFmtId="176" fontId="4" fillId="0" borderId="55" xfId="1" applyNumberFormat="1" applyFont="1" applyBorder="1" applyAlignment="1">
      <alignment horizontal="right" vertical="center"/>
    </xf>
    <xf numFmtId="179" fontId="4" fillId="0" borderId="47" xfId="1" applyNumberFormat="1" applyFont="1" applyBorder="1" applyAlignment="1">
      <alignment horizontal="right" vertical="center"/>
    </xf>
    <xf numFmtId="180" fontId="4" fillId="0" borderId="41" xfId="1" applyNumberFormat="1" applyFont="1" applyBorder="1" applyAlignment="1">
      <alignment vertical="center"/>
    </xf>
    <xf numFmtId="176" fontId="4" fillId="2" borderId="54" xfId="1" applyNumberFormat="1" applyFont="1" applyFill="1" applyBorder="1" applyAlignment="1">
      <alignment horizontal="center" vertical="center"/>
    </xf>
    <xf numFmtId="176" fontId="4" fillId="2" borderId="55" xfId="1" applyNumberFormat="1" applyFont="1" applyFill="1" applyBorder="1" applyAlignment="1">
      <alignment horizontal="center" vertical="center"/>
    </xf>
    <xf numFmtId="176" fontId="4" fillId="2" borderId="43" xfId="1" applyNumberFormat="1" applyFont="1" applyFill="1" applyBorder="1" applyAlignment="1">
      <alignment horizontal="distributed" vertical="center" indent="8"/>
    </xf>
    <xf numFmtId="176" fontId="3" fillId="2" borderId="52" xfId="2" applyNumberFormat="1" applyFont="1" applyFill="1" applyBorder="1" applyAlignment="1">
      <alignment horizontal="center" vertical="center" wrapText="1" shrinkToFit="1"/>
    </xf>
    <xf numFmtId="176" fontId="4" fillId="0" borderId="53" xfId="1" applyNumberFormat="1" applyFont="1" applyBorder="1" applyAlignment="1">
      <alignment horizontal="right" vertical="center"/>
    </xf>
    <xf numFmtId="176" fontId="4" fillId="0" borderId="50" xfId="1" applyNumberFormat="1" applyFont="1" applyBorder="1" applyAlignment="1">
      <alignment horizontal="right" vertical="center"/>
    </xf>
    <xf numFmtId="179" fontId="4" fillId="0" borderId="52" xfId="1" applyNumberFormat="1" applyFont="1" applyBorder="1" applyAlignment="1">
      <alignment horizontal="right" vertical="center"/>
    </xf>
    <xf numFmtId="176" fontId="4" fillId="0" borderId="56" xfId="1" applyNumberFormat="1" applyFont="1" applyBorder="1" applyAlignment="1">
      <alignment horizontal="right" vertical="center"/>
    </xf>
    <xf numFmtId="176" fontId="4" fillId="2" borderId="57" xfId="1" applyNumberFormat="1" applyFont="1" applyFill="1" applyBorder="1" applyAlignment="1">
      <alignment horizontal="center" vertical="center"/>
    </xf>
    <xf numFmtId="176" fontId="4" fillId="2" borderId="10" xfId="1" applyNumberFormat="1" applyFont="1" applyFill="1" applyBorder="1" applyAlignment="1">
      <alignment horizontal="center" vertical="center"/>
    </xf>
    <xf numFmtId="176" fontId="7" fillId="0" borderId="0" xfId="3" applyNumberFormat="1" applyFont="1" applyFill="1" applyAlignment="1" applyProtection="1">
      <alignment horizontal="center" vertical="center" shrinkToFit="1"/>
    </xf>
    <xf numFmtId="176" fontId="3" fillId="2" borderId="52" xfId="2" applyNumberFormat="1" applyFont="1" applyFill="1" applyBorder="1" applyAlignment="1">
      <alignment horizontal="center" vertical="center" wrapText="1"/>
    </xf>
    <xf numFmtId="180" fontId="4" fillId="0" borderId="52" xfId="1" applyNumberFormat="1" applyFont="1" applyBorder="1" applyAlignment="1">
      <alignment vertical="center"/>
    </xf>
    <xf numFmtId="176" fontId="3" fillId="2" borderId="47" xfId="2" applyNumberFormat="1" applyFont="1" applyFill="1" applyBorder="1" applyAlignment="1">
      <alignment horizontal="center" vertical="center" wrapText="1"/>
    </xf>
    <xf numFmtId="176" fontId="4" fillId="0" borderId="58" xfId="1" applyNumberFormat="1" applyFont="1" applyBorder="1" applyAlignment="1">
      <alignment horizontal="right" vertical="center"/>
    </xf>
    <xf numFmtId="176" fontId="4" fillId="0" borderId="48" xfId="1" applyNumberFormat="1" applyFont="1" applyBorder="1" applyAlignment="1">
      <alignment horizontal="right" vertical="center"/>
    </xf>
    <xf numFmtId="41" fontId="4" fillId="0" borderId="48" xfId="1" applyNumberFormat="1" applyFont="1" applyBorder="1" applyAlignment="1">
      <alignment horizontal="right" vertical="center"/>
    </xf>
    <xf numFmtId="176" fontId="4" fillId="0" borderId="57" xfId="1" applyNumberFormat="1" applyFont="1" applyBorder="1" applyAlignment="1">
      <alignment horizontal="right" vertical="center"/>
    </xf>
    <xf numFmtId="176" fontId="4" fillId="0" borderId="59" xfId="1" applyNumberFormat="1" applyFont="1" applyBorder="1" applyAlignment="1">
      <alignment horizontal="right" vertical="center"/>
    </xf>
    <xf numFmtId="41" fontId="4" fillId="0" borderId="58" xfId="1" applyNumberFormat="1" applyFont="1" applyBorder="1" applyAlignment="1">
      <alignment horizontal="right" vertical="center"/>
    </xf>
    <xf numFmtId="41" fontId="4" fillId="0" borderId="47" xfId="1" applyNumberFormat="1" applyFont="1" applyBorder="1" applyAlignment="1">
      <alignment horizontal="right" vertical="center"/>
    </xf>
    <xf numFmtId="41" fontId="4" fillId="0" borderId="45" xfId="1" applyNumberFormat="1" applyFont="1" applyBorder="1" applyAlignment="1">
      <alignment horizontal="right" vertical="center"/>
    </xf>
    <xf numFmtId="176" fontId="4" fillId="0" borderId="48" xfId="1" applyNumberFormat="1" applyFont="1" applyBorder="1" applyAlignment="1">
      <alignment horizontal="right" vertical="center" shrinkToFit="1"/>
    </xf>
    <xf numFmtId="180" fontId="4" fillId="0" borderId="47" xfId="1" applyNumberFormat="1" applyFont="1" applyBorder="1" applyAlignment="1">
      <alignment horizontal="right" vertical="center"/>
    </xf>
    <xf numFmtId="176" fontId="4" fillId="0" borderId="45" xfId="1" applyNumberFormat="1" applyFont="1" applyBorder="1" applyAlignment="1">
      <alignment horizontal="right" vertical="center"/>
    </xf>
    <xf numFmtId="176" fontId="4" fillId="0" borderId="60" xfId="1" applyNumberFormat="1" applyFont="1" applyBorder="1" applyAlignment="1">
      <alignment horizontal="right" vertical="center"/>
    </xf>
    <xf numFmtId="176" fontId="4" fillId="0" borderId="58" xfId="1" applyNumberFormat="1" applyFont="1" applyFill="1" applyBorder="1" applyAlignment="1">
      <alignment vertical="center"/>
    </xf>
    <xf numFmtId="176" fontId="4" fillId="0" borderId="43" xfId="1" applyNumberFormat="1" applyFont="1" applyBorder="1" applyAlignment="1">
      <alignment horizontal="right" vertical="center"/>
    </xf>
    <xf numFmtId="179" fontId="4" fillId="0" borderId="44" xfId="1" applyNumberFormat="1" applyFont="1" applyBorder="1" applyAlignment="1">
      <alignment horizontal="right" vertical="center"/>
    </xf>
    <xf numFmtId="0" fontId="9" fillId="2" borderId="52" xfId="1" applyFont="1" applyFill="1" applyBorder="1" applyAlignment="1">
      <alignment vertical="center"/>
    </xf>
    <xf numFmtId="41" fontId="4" fillId="0" borderId="50" xfId="1" applyNumberFormat="1" applyFont="1" applyBorder="1" applyAlignment="1">
      <alignment horizontal="right" vertical="center"/>
    </xf>
    <xf numFmtId="41" fontId="4" fillId="0" borderId="53" xfId="1" applyNumberFormat="1" applyFont="1" applyBorder="1" applyAlignment="1">
      <alignment horizontal="right" vertical="center"/>
    </xf>
    <xf numFmtId="41" fontId="4" fillId="0" borderId="52" xfId="1" applyNumberFormat="1" applyFont="1" applyBorder="1" applyAlignment="1">
      <alignment horizontal="right" vertical="center"/>
    </xf>
    <xf numFmtId="176" fontId="4" fillId="0" borderId="50" xfId="1" applyNumberFormat="1" applyFont="1" applyBorder="1" applyAlignment="1">
      <alignment horizontal="right" vertical="center" shrinkToFit="1"/>
    </xf>
    <xf numFmtId="180" fontId="4" fillId="0" borderId="52" xfId="1" applyNumberFormat="1" applyFont="1" applyBorder="1" applyAlignment="1">
      <alignment horizontal="right" vertical="center"/>
    </xf>
    <xf numFmtId="0" fontId="1" fillId="0" borderId="53" xfId="1" applyBorder="1" applyAlignment="1">
      <alignment horizontal="right" vertical="center"/>
    </xf>
    <xf numFmtId="0" fontId="1" fillId="0" borderId="50" xfId="1" applyBorder="1" applyAlignment="1">
      <alignment horizontal="right" vertical="center"/>
    </xf>
    <xf numFmtId="0" fontId="1" fillId="0" borderId="52" xfId="1" applyBorder="1" applyAlignment="1">
      <alignment horizontal="right" vertical="center"/>
    </xf>
    <xf numFmtId="41" fontId="4" fillId="0" borderId="43" xfId="1" applyNumberFormat="1" applyFont="1" applyBorder="1" applyAlignment="1">
      <alignment horizontal="right" vertical="center"/>
    </xf>
    <xf numFmtId="41" fontId="4" fillId="0" borderId="44" xfId="1" applyNumberFormat="1" applyFont="1" applyBorder="1" applyAlignment="1">
      <alignment horizontal="right" vertical="center"/>
    </xf>
    <xf numFmtId="181" fontId="4" fillId="0" borderId="44" xfId="1" applyNumberFormat="1" applyFont="1" applyBorder="1" applyAlignment="1">
      <alignment vertical="center"/>
    </xf>
    <xf numFmtId="176" fontId="3" fillId="2" borderId="47" xfId="2" applyNumberFormat="1" applyFont="1" applyFill="1" applyBorder="1" applyAlignment="1">
      <alignment horizontal="center" vertical="center" shrinkToFit="1"/>
    </xf>
    <xf numFmtId="176" fontId="3" fillId="2" borderId="47" xfId="2" applyNumberFormat="1" applyFont="1" applyFill="1" applyBorder="1" applyAlignment="1">
      <alignment horizontal="center" vertical="center" wrapText="1" shrinkToFit="1"/>
    </xf>
    <xf numFmtId="176" fontId="4" fillId="2" borderId="35" xfId="1" applyNumberFormat="1" applyFont="1" applyFill="1" applyBorder="1" applyAlignment="1">
      <alignment horizontal="distributed" vertical="center" indent="8"/>
    </xf>
    <xf numFmtId="176" fontId="4" fillId="0" borderId="61" xfId="1" applyNumberFormat="1" applyFont="1" applyBorder="1" applyAlignment="1">
      <alignment vertical="center"/>
    </xf>
    <xf numFmtId="41" fontId="4" fillId="0" borderId="36" xfId="1" applyNumberFormat="1" applyFont="1" applyBorder="1" applyAlignment="1">
      <alignment vertical="center"/>
    </xf>
    <xf numFmtId="176" fontId="4" fillId="0" borderId="62" xfId="1" applyNumberFormat="1" applyFont="1" applyBorder="1" applyAlignment="1">
      <alignment vertical="center" shrinkToFit="1"/>
    </xf>
    <xf numFmtId="176" fontId="4" fillId="2" borderId="11" xfId="2" applyNumberFormat="1" applyFont="1" applyFill="1" applyBorder="1" applyAlignment="1">
      <alignment horizontal="center" vertical="center" shrinkToFit="1"/>
    </xf>
    <xf numFmtId="176" fontId="4" fillId="2" borderId="14" xfId="2" applyNumberFormat="1" applyFont="1" applyFill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vertical="center"/>
    </xf>
    <xf numFmtId="176" fontId="4" fillId="0" borderId="63" xfId="1" applyNumberFormat="1" applyFont="1" applyBorder="1" applyAlignment="1">
      <alignment vertical="center"/>
    </xf>
    <xf numFmtId="179" fontId="4" fillId="0" borderId="14" xfId="1" applyNumberFormat="1" applyFont="1" applyBorder="1" applyAlignment="1">
      <alignment vertical="center"/>
    </xf>
    <xf numFmtId="41" fontId="4" fillId="0" borderId="63" xfId="1" applyNumberFormat="1" applyFont="1" applyBorder="1" applyAlignment="1">
      <alignment vertical="center"/>
    </xf>
    <xf numFmtId="41" fontId="4" fillId="0" borderId="11" xfId="1" applyNumberFormat="1" applyFont="1" applyBorder="1" applyAlignment="1">
      <alignment vertical="center"/>
    </xf>
    <xf numFmtId="41" fontId="4" fillId="0" borderId="14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41" fontId="4" fillId="0" borderId="12" xfId="1" applyNumberFormat="1" applyFont="1" applyBorder="1" applyAlignment="1">
      <alignment vertical="center"/>
    </xf>
    <xf numFmtId="41" fontId="4" fillId="0" borderId="64" xfId="1" applyNumberFormat="1" applyFont="1" applyBorder="1" applyAlignment="1">
      <alignment vertical="center"/>
    </xf>
    <xf numFmtId="176" fontId="4" fillId="0" borderId="63" xfId="1" applyNumberFormat="1" applyFont="1" applyBorder="1" applyAlignment="1">
      <alignment vertical="center" shrinkToFit="1"/>
    </xf>
    <xf numFmtId="41" fontId="4" fillId="0" borderId="37" xfId="1" applyNumberFormat="1" applyFont="1" applyBorder="1" applyAlignment="1">
      <alignment vertical="center"/>
    </xf>
    <xf numFmtId="41" fontId="4" fillId="0" borderId="36" xfId="1" applyNumberFormat="1" applyFont="1" applyBorder="1" applyAlignment="1">
      <alignment vertical="center" shrinkToFit="1"/>
    </xf>
    <xf numFmtId="180" fontId="4" fillId="0" borderId="14" xfId="1" applyNumberFormat="1" applyFont="1" applyBorder="1" applyAlignment="1">
      <alignment vertical="center"/>
    </xf>
    <xf numFmtId="176" fontId="4" fillId="0" borderId="54" xfId="1" applyNumberFormat="1" applyFont="1" applyFill="1" applyBorder="1" applyAlignment="1">
      <alignment vertical="center"/>
    </xf>
    <xf numFmtId="41" fontId="4" fillId="0" borderId="54" xfId="1" applyNumberFormat="1" applyFont="1" applyFill="1" applyBorder="1" applyAlignment="1">
      <alignment vertical="center"/>
    </xf>
    <xf numFmtId="41" fontId="4" fillId="0" borderId="40" xfId="1" applyNumberFormat="1" applyFont="1" applyFill="1" applyBorder="1" applyAlignment="1">
      <alignment vertical="center"/>
    </xf>
    <xf numFmtId="41" fontId="4" fillId="0" borderId="41" xfId="1" applyNumberFormat="1" applyFont="1" applyBorder="1" applyAlignment="1">
      <alignment vertical="center"/>
    </xf>
    <xf numFmtId="176" fontId="4" fillId="0" borderId="62" xfId="1" applyNumberFormat="1" applyFont="1" applyBorder="1" applyAlignment="1">
      <alignment vertical="center"/>
    </xf>
    <xf numFmtId="179" fontId="4" fillId="0" borderId="64" xfId="1" applyNumberFormat="1" applyFont="1" applyBorder="1" applyAlignment="1">
      <alignment vertical="center"/>
    </xf>
    <xf numFmtId="41" fontId="4" fillId="0" borderId="62" xfId="1" applyNumberFormat="1" applyFont="1" applyBorder="1" applyAlignment="1">
      <alignment vertical="center"/>
    </xf>
    <xf numFmtId="176" fontId="4" fillId="0" borderId="0" xfId="1" applyNumberFormat="1" applyFont="1" applyAlignment="1">
      <alignment horizontal="right" vertical="center"/>
    </xf>
    <xf numFmtId="176" fontId="4" fillId="2" borderId="65" xfId="2" applyNumberFormat="1" applyFont="1" applyFill="1" applyBorder="1" applyAlignment="1">
      <alignment horizontal="center" vertical="center" shrinkToFit="1"/>
    </xf>
    <xf numFmtId="176" fontId="4" fillId="2" borderId="64" xfId="2" applyNumberFormat="1" applyFont="1" applyFill="1" applyBorder="1" applyAlignment="1">
      <alignment horizontal="center" vertical="center" shrinkToFit="1"/>
    </xf>
    <xf numFmtId="176" fontId="4" fillId="0" borderId="66" xfId="1" applyNumberFormat="1" applyFont="1" applyBorder="1" applyAlignment="1">
      <alignment vertical="center"/>
    </xf>
    <xf numFmtId="176" fontId="4" fillId="0" borderId="65" xfId="1" applyNumberFormat="1" applyFont="1" applyBorder="1" applyAlignment="1">
      <alignment vertical="center"/>
    </xf>
    <xf numFmtId="176" fontId="4" fillId="0" borderId="67" xfId="1" applyNumberFormat="1" applyFont="1" applyBorder="1" applyAlignment="1">
      <alignment vertical="center"/>
    </xf>
    <xf numFmtId="180" fontId="4" fillId="0" borderId="64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6" fillId="2" borderId="44" xfId="2" applyNumberFormat="1" applyFont="1" applyFill="1" applyBorder="1" applyAlignment="1">
      <alignment horizontal="center" vertical="center" wrapText="1" shrinkToFit="1"/>
    </xf>
    <xf numFmtId="176" fontId="4" fillId="2" borderId="65" xfId="1" applyNumberFormat="1" applyFont="1" applyFill="1" applyBorder="1" applyAlignment="1">
      <alignment horizontal="center" vertical="center"/>
    </xf>
    <xf numFmtId="176" fontId="4" fillId="2" borderId="68" xfId="2" applyNumberFormat="1" applyFont="1" applyFill="1" applyBorder="1" applyAlignment="1">
      <alignment horizontal="center" vertical="center" wrapText="1"/>
    </xf>
    <xf numFmtId="176" fontId="4" fillId="2" borderId="69" xfId="2" applyNumberFormat="1" applyFont="1" applyFill="1" applyBorder="1" applyAlignment="1">
      <alignment horizontal="center" vertical="center" wrapText="1"/>
    </xf>
    <xf numFmtId="176" fontId="4" fillId="0" borderId="0" xfId="2" applyNumberFormat="1" applyFont="1" applyFill="1" applyAlignment="1">
      <alignment horizontal="right"/>
    </xf>
    <xf numFmtId="176" fontId="4" fillId="2" borderId="68" xfId="2" applyNumberFormat="1" applyFont="1" applyFill="1" applyBorder="1" applyAlignment="1">
      <alignment horizontal="center" vertical="center" shrinkToFit="1"/>
    </xf>
    <xf numFmtId="176" fontId="4" fillId="2" borderId="69" xfId="2" applyNumberFormat="1" applyFont="1" applyFill="1" applyBorder="1" applyAlignment="1">
      <alignment horizontal="center" vertical="center" shrinkToFit="1"/>
    </xf>
    <xf numFmtId="176" fontId="4" fillId="2" borderId="66" xfId="1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_Sheet1" xfId="2"/>
    <cellStyle name="ハイパーリンク" xfId="3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0</xdr:colOff>
      <xdr:row>0</xdr:row>
      <xdr:rowOff>0</xdr:rowOff>
    </xdr:from>
    <xdr:to xmlns:xdr="http://schemas.openxmlformats.org/drawingml/2006/spreadsheetDrawing">
      <xdr:col>20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22682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94"/>
  <sheetViews>
    <sheetView showGridLines="0" tabSelected="1" topLeftCell="A66" workbookViewId="0">
      <selection activeCell="P69" sqref="P69"/>
    </sheetView>
  </sheetViews>
  <sheetFormatPr defaultColWidth="9.625" defaultRowHeight="21" customHeight="1"/>
  <cols>
    <col min="1" max="1" width="4.125" style="1" customWidth="1"/>
    <col min="2" max="2" width="10.625" style="1" customWidth="1"/>
    <col min="3" max="9" width="9.875" style="1" customWidth="1"/>
    <col min="10" max="256" width="9.625" style="1"/>
    <col min="257" max="257" width="4.125" style="1" customWidth="1"/>
    <col min="258" max="258" width="10.625" style="1" customWidth="1"/>
    <col min="259" max="265" width="9.875" style="1" customWidth="1"/>
    <col min="266" max="512" width="9.625" style="1"/>
    <col min="513" max="513" width="4.125" style="1" customWidth="1"/>
    <col min="514" max="514" width="10.625" style="1" customWidth="1"/>
    <col min="515" max="521" width="9.875" style="1" customWidth="1"/>
    <col min="522" max="768" width="9.625" style="1"/>
    <col min="769" max="769" width="4.125" style="1" customWidth="1"/>
    <col min="770" max="770" width="10.625" style="1" customWidth="1"/>
    <col min="771" max="777" width="9.875" style="1" customWidth="1"/>
    <col min="778" max="1024" width="9.625" style="1"/>
    <col min="1025" max="1025" width="4.125" style="1" customWidth="1"/>
    <col min="1026" max="1026" width="10.625" style="1" customWidth="1"/>
    <col min="1027" max="1033" width="9.875" style="1" customWidth="1"/>
    <col min="1034" max="1280" width="9.625" style="1"/>
    <col min="1281" max="1281" width="4.125" style="1" customWidth="1"/>
    <col min="1282" max="1282" width="10.625" style="1" customWidth="1"/>
    <col min="1283" max="1289" width="9.875" style="1" customWidth="1"/>
    <col min="1290" max="1536" width="9.625" style="1"/>
    <col min="1537" max="1537" width="4.125" style="1" customWidth="1"/>
    <col min="1538" max="1538" width="10.625" style="1" customWidth="1"/>
    <col min="1539" max="1545" width="9.875" style="1" customWidth="1"/>
    <col min="1546" max="1792" width="9.625" style="1"/>
    <col min="1793" max="1793" width="4.125" style="1" customWidth="1"/>
    <col min="1794" max="1794" width="10.625" style="1" customWidth="1"/>
    <col min="1795" max="1801" width="9.875" style="1" customWidth="1"/>
    <col min="1802" max="2048" width="9.625" style="1"/>
    <col min="2049" max="2049" width="4.125" style="1" customWidth="1"/>
    <col min="2050" max="2050" width="10.625" style="1" customWidth="1"/>
    <col min="2051" max="2057" width="9.875" style="1" customWidth="1"/>
    <col min="2058" max="2304" width="9.625" style="1"/>
    <col min="2305" max="2305" width="4.125" style="1" customWidth="1"/>
    <col min="2306" max="2306" width="10.625" style="1" customWidth="1"/>
    <col min="2307" max="2313" width="9.875" style="1" customWidth="1"/>
    <col min="2314" max="2560" width="9.625" style="1"/>
    <col min="2561" max="2561" width="4.125" style="1" customWidth="1"/>
    <col min="2562" max="2562" width="10.625" style="1" customWidth="1"/>
    <col min="2563" max="2569" width="9.875" style="1" customWidth="1"/>
    <col min="2570" max="2816" width="9.625" style="1"/>
    <col min="2817" max="2817" width="4.125" style="1" customWidth="1"/>
    <col min="2818" max="2818" width="10.625" style="1" customWidth="1"/>
    <col min="2819" max="2825" width="9.875" style="1" customWidth="1"/>
    <col min="2826" max="3072" width="9.625" style="1"/>
    <col min="3073" max="3073" width="4.125" style="1" customWidth="1"/>
    <col min="3074" max="3074" width="10.625" style="1" customWidth="1"/>
    <col min="3075" max="3081" width="9.875" style="1" customWidth="1"/>
    <col min="3082" max="3328" width="9.625" style="1"/>
    <col min="3329" max="3329" width="4.125" style="1" customWidth="1"/>
    <col min="3330" max="3330" width="10.625" style="1" customWidth="1"/>
    <col min="3331" max="3337" width="9.875" style="1" customWidth="1"/>
    <col min="3338" max="3584" width="9.625" style="1"/>
    <col min="3585" max="3585" width="4.125" style="1" customWidth="1"/>
    <col min="3586" max="3586" width="10.625" style="1" customWidth="1"/>
    <col min="3587" max="3593" width="9.875" style="1" customWidth="1"/>
    <col min="3594" max="3840" width="9.625" style="1"/>
    <col min="3841" max="3841" width="4.125" style="1" customWidth="1"/>
    <col min="3842" max="3842" width="10.625" style="1" customWidth="1"/>
    <col min="3843" max="3849" width="9.875" style="1" customWidth="1"/>
    <col min="3850" max="4096" width="9.625" style="1"/>
    <col min="4097" max="4097" width="4.125" style="1" customWidth="1"/>
    <col min="4098" max="4098" width="10.625" style="1" customWidth="1"/>
    <col min="4099" max="4105" width="9.875" style="1" customWidth="1"/>
    <col min="4106" max="4352" width="9.625" style="1"/>
    <col min="4353" max="4353" width="4.125" style="1" customWidth="1"/>
    <col min="4354" max="4354" width="10.625" style="1" customWidth="1"/>
    <col min="4355" max="4361" width="9.875" style="1" customWidth="1"/>
    <col min="4362" max="4608" width="9.625" style="1"/>
    <col min="4609" max="4609" width="4.125" style="1" customWidth="1"/>
    <col min="4610" max="4610" width="10.625" style="1" customWidth="1"/>
    <col min="4611" max="4617" width="9.875" style="1" customWidth="1"/>
    <col min="4618" max="4864" width="9.625" style="1"/>
    <col min="4865" max="4865" width="4.125" style="1" customWidth="1"/>
    <col min="4866" max="4866" width="10.625" style="1" customWidth="1"/>
    <col min="4867" max="4873" width="9.875" style="1" customWidth="1"/>
    <col min="4874" max="5120" width="9.625" style="1"/>
    <col min="5121" max="5121" width="4.125" style="1" customWidth="1"/>
    <col min="5122" max="5122" width="10.625" style="1" customWidth="1"/>
    <col min="5123" max="5129" width="9.875" style="1" customWidth="1"/>
    <col min="5130" max="5376" width="9.625" style="1"/>
    <col min="5377" max="5377" width="4.125" style="1" customWidth="1"/>
    <col min="5378" max="5378" width="10.625" style="1" customWidth="1"/>
    <col min="5379" max="5385" width="9.875" style="1" customWidth="1"/>
    <col min="5386" max="5632" width="9.625" style="1"/>
    <col min="5633" max="5633" width="4.125" style="1" customWidth="1"/>
    <col min="5634" max="5634" width="10.625" style="1" customWidth="1"/>
    <col min="5635" max="5641" width="9.875" style="1" customWidth="1"/>
    <col min="5642" max="5888" width="9.625" style="1"/>
    <col min="5889" max="5889" width="4.125" style="1" customWidth="1"/>
    <col min="5890" max="5890" width="10.625" style="1" customWidth="1"/>
    <col min="5891" max="5897" width="9.875" style="1" customWidth="1"/>
    <col min="5898" max="6144" width="9.625" style="1"/>
    <col min="6145" max="6145" width="4.125" style="1" customWidth="1"/>
    <col min="6146" max="6146" width="10.625" style="1" customWidth="1"/>
    <col min="6147" max="6153" width="9.875" style="1" customWidth="1"/>
    <col min="6154" max="6400" width="9.625" style="1"/>
    <col min="6401" max="6401" width="4.125" style="1" customWidth="1"/>
    <col min="6402" max="6402" width="10.625" style="1" customWidth="1"/>
    <col min="6403" max="6409" width="9.875" style="1" customWidth="1"/>
    <col min="6410" max="6656" width="9.625" style="1"/>
    <col min="6657" max="6657" width="4.125" style="1" customWidth="1"/>
    <col min="6658" max="6658" width="10.625" style="1" customWidth="1"/>
    <col min="6659" max="6665" width="9.875" style="1" customWidth="1"/>
    <col min="6666" max="6912" width="9.625" style="1"/>
    <col min="6913" max="6913" width="4.125" style="1" customWidth="1"/>
    <col min="6914" max="6914" width="10.625" style="1" customWidth="1"/>
    <col min="6915" max="6921" width="9.875" style="1" customWidth="1"/>
    <col min="6922" max="7168" width="9.625" style="1"/>
    <col min="7169" max="7169" width="4.125" style="1" customWidth="1"/>
    <col min="7170" max="7170" width="10.625" style="1" customWidth="1"/>
    <col min="7171" max="7177" width="9.875" style="1" customWidth="1"/>
    <col min="7178" max="7424" width="9.625" style="1"/>
    <col min="7425" max="7425" width="4.125" style="1" customWidth="1"/>
    <col min="7426" max="7426" width="10.625" style="1" customWidth="1"/>
    <col min="7427" max="7433" width="9.875" style="1" customWidth="1"/>
    <col min="7434" max="7680" width="9.625" style="1"/>
    <col min="7681" max="7681" width="4.125" style="1" customWidth="1"/>
    <col min="7682" max="7682" width="10.625" style="1" customWidth="1"/>
    <col min="7683" max="7689" width="9.875" style="1" customWidth="1"/>
    <col min="7690" max="7936" width="9.625" style="1"/>
    <col min="7937" max="7937" width="4.125" style="1" customWidth="1"/>
    <col min="7938" max="7938" width="10.625" style="1" customWidth="1"/>
    <col min="7939" max="7945" width="9.875" style="1" customWidth="1"/>
    <col min="7946" max="8192" width="9.625" style="1"/>
    <col min="8193" max="8193" width="4.125" style="1" customWidth="1"/>
    <col min="8194" max="8194" width="10.625" style="1" customWidth="1"/>
    <col min="8195" max="8201" width="9.875" style="1" customWidth="1"/>
    <col min="8202" max="8448" width="9.625" style="1"/>
    <col min="8449" max="8449" width="4.125" style="1" customWidth="1"/>
    <col min="8450" max="8450" width="10.625" style="1" customWidth="1"/>
    <col min="8451" max="8457" width="9.875" style="1" customWidth="1"/>
    <col min="8458" max="8704" width="9.625" style="1"/>
    <col min="8705" max="8705" width="4.125" style="1" customWidth="1"/>
    <col min="8706" max="8706" width="10.625" style="1" customWidth="1"/>
    <col min="8707" max="8713" width="9.875" style="1" customWidth="1"/>
    <col min="8714" max="8960" width="9.625" style="1"/>
    <col min="8961" max="8961" width="4.125" style="1" customWidth="1"/>
    <col min="8962" max="8962" width="10.625" style="1" customWidth="1"/>
    <col min="8963" max="8969" width="9.875" style="1" customWidth="1"/>
    <col min="8970" max="9216" width="9.625" style="1"/>
    <col min="9217" max="9217" width="4.125" style="1" customWidth="1"/>
    <col min="9218" max="9218" width="10.625" style="1" customWidth="1"/>
    <col min="9219" max="9225" width="9.875" style="1" customWidth="1"/>
    <col min="9226" max="9472" width="9.625" style="1"/>
    <col min="9473" max="9473" width="4.125" style="1" customWidth="1"/>
    <col min="9474" max="9474" width="10.625" style="1" customWidth="1"/>
    <col min="9475" max="9481" width="9.875" style="1" customWidth="1"/>
    <col min="9482" max="9728" width="9.625" style="1"/>
    <col min="9729" max="9729" width="4.125" style="1" customWidth="1"/>
    <col min="9730" max="9730" width="10.625" style="1" customWidth="1"/>
    <col min="9731" max="9737" width="9.875" style="1" customWidth="1"/>
    <col min="9738" max="9984" width="9.625" style="1"/>
    <col min="9985" max="9985" width="4.125" style="1" customWidth="1"/>
    <col min="9986" max="9986" width="10.625" style="1" customWidth="1"/>
    <col min="9987" max="9993" width="9.875" style="1" customWidth="1"/>
    <col min="9994" max="10240" width="9.625" style="1"/>
    <col min="10241" max="10241" width="4.125" style="1" customWidth="1"/>
    <col min="10242" max="10242" width="10.625" style="1" customWidth="1"/>
    <col min="10243" max="10249" width="9.875" style="1" customWidth="1"/>
    <col min="10250" max="10496" width="9.625" style="1"/>
    <col min="10497" max="10497" width="4.125" style="1" customWidth="1"/>
    <col min="10498" max="10498" width="10.625" style="1" customWidth="1"/>
    <col min="10499" max="10505" width="9.875" style="1" customWidth="1"/>
    <col min="10506" max="10752" width="9.625" style="1"/>
    <col min="10753" max="10753" width="4.125" style="1" customWidth="1"/>
    <col min="10754" max="10754" width="10.625" style="1" customWidth="1"/>
    <col min="10755" max="10761" width="9.875" style="1" customWidth="1"/>
    <col min="10762" max="11008" width="9.625" style="1"/>
    <col min="11009" max="11009" width="4.125" style="1" customWidth="1"/>
    <col min="11010" max="11010" width="10.625" style="1" customWidth="1"/>
    <col min="11011" max="11017" width="9.875" style="1" customWidth="1"/>
    <col min="11018" max="11264" width="9.625" style="1"/>
    <col min="11265" max="11265" width="4.125" style="1" customWidth="1"/>
    <col min="11266" max="11266" width="10.625" style="1" customWidth="1"/>
    <col min="11267" max="11273" width="9.875" style="1" customWidth="1"/>
    <col min="11274" max="11520" width="9.625" style="1"/>
    <col min="11521" max="11521" width="4.125" style="1" customWidth="1"/>
    <col min="11522" max="11522" width="10.625" style="1" customWidth="1"/>
    <col min="11523" max="11529" width="9.875" style="1" customWidth="1"/>
    <col min="11530" max="11776" width="9.625" style="1"/>
    <col min="11777" max="11777" width="4.125" style="1" customWidth="1"/>
    <col min="11778" max="11778" width="10.625" style="1" customWidth="1"/>
    <col min="11779" max="11785" width="9.875" style="1" customWidth="1"/>
    <col min="11786" max="12032" width="9.625" style="1"/>
    <col min="12033" max="12033" width="4.125" style="1" customWidth="1"/>
    <col min="12034" max="12034" width="10.625" style="1" customWidth="1"/>
    <col min="12035" max="12041" width="9.875" style="1" customWidth="1"/>
    <col min="12042" max="12288" width="9.625" style="1"/>
    <col min="12289" max="12289" width="4.125" style="1" customWidth="1"/>
    <col min="12290" max="12290" width="10.625" style="1" customWidth="1"/>
    <col min="12291" max="12297" width="9.875" style="1" customWidth="1"/>
    <col min="12298" max="12544" width="9.625" style="1"/>
    <col min="12545" max="12545" width="4.125" style="1" customWidth="1"/>
    <col min="12546" max="12546" width="10.625" style="1" customWidth="1"/>
    <col min="12547" max="12553" width="9.875" style="1" customWidth="1"/>
    <col min="12554" max="12800" width="9.625" style="1"/>
    <col min="12801" max="12801" width="4.125" style="1" customWidth="1"/>
    <col min="12802" max="12802" width="10.625" style="1" customWidth="1"/>
    <col min="12803" max="12809" width="9.875" style="1" customWidth="1"/>
    <col min="12810" max="13056" width="9.625" style="1"/>
    <col min="13057" max="13057" width="4.125" style="1" customWidth="1"/>
    <col min="13058" max="13058" width="10.625" style="1" customWidth="1"/>
    <col min="13059" max="13065" width="9.875" style="1" customWidth="1"/>
    <col min="13066" max="13312" width="9.625" style="1"/>
    <col min="13313" max="13313" width="4.125" style="1" customWidth="1"/>
    <col min="13314" max="13314" width="10.625" style="1" customWidth="1"/>
    <col min="13315" max="13321" width="9.875" style="1" customWidth="1"/>
    <col min="13322" max="13568" width="9.625" style="1"/>
    <col min="13569" max="13569" width="4.125" style="1" customWidth="1"/>
    <col min="13570" max="13570" width="10.625" style="1" customWidth="1"/>
    <col min="13571" max="13577" width="9.875" style="1" customWidth="1"/>
    <col min="13578" max="13824" width="9.625" style="1"/>
    <col min="13825" max="13825" width="4.125" style="1" customWidth="1"/>
    <col min="13826" max="13826" width="10.625" style="1" customWidth="1"/>
    <col min="13827" max="13833" width="9.875" style="1" customWidth="1"/>
    <col min="13834" max="14080" width="9.625" style="1"/>
    <col min="14081" max="14081" width="4.125" style="1" customWidth="1"/>
    <col min="14082" max="14082" width="10.625" style="1" customWidth="1"/>
    <col min="14083" max="14089" width="9.875" style="1" customWidth="1"/>
    <col min="14090" max="14336" width="9.625" style="1"/>
    <col min="14337" max="14337" width="4.125" style="1" customWidth="1"/>
    <col min="14338" max="14338" width="10.625" style="1" customWidth="1"/>
    <col min="14339" max="14345" width="9.875" style="1" customWidth="1"/>
    <col min="14346" max="14592" width="9.625" style="1"/>
    <col min="14593" max="14593" width="4.125" style="1" customWidth="1"/>
    <col min="14594" max="14594" width="10.625" style="1" customWidth="1"/>
    <col min="14595" max="14601" width="9.875" style="1" customWidth="1"/>
    <col min="14602" max="14848" width="9.625" style="1"/>
    <col min="14849" max="14849" width="4.125" style="1" customWidth="1"/>
    <col min="14850" max="14850" width="10.625" style="1" customWidth="1"/>
    <col min="14851" max="14857" width="9.875" style="1" customWidth="1"/>
    <col min="14858" max="15104" width="9.625" style="1"/>
    <col min="15105" max="15105" width="4.125" style="1" customWidth="1"/>
    <col min="15106" max="15106" width="10.625" style="1" customWidth="1"/>
    <col min="15107" max="15113" width="9.875" style="1" customWidth="1"/>
    <col min="15114" max="15360" width="9.625" style="1"/>
    <col min="15361" max="15361" width="4.125" style="1" customWidth="1"/>
    <col min="15362" max="15362" width="10.625" style="1" customWidth="1"/>
    <col min="15363" max="15369" width="9.875" style="1" customWidth="1"/>
    <col min="15370" max="15616" width="9.625" style="1"/>
    <col min="15617" max="15617" width="4.125" style="1" customWidth="1"/>
    <col min="15618" max="15618" width="10.625" style="1" customWidth="1"/>
    <col min="15619" max="15625" width="9.875" style="1" customWidth="1"/>
    <col min="15626" max="15872" width="9.625" style="1"/>
    <col min="15873" max="15873" width="4.125" style="1" customWidth="1"/>
    <col min="15874" max="15874" width="10.625" style="1" customWidth="1"/>
    <col min="15875" max="15881" width="9.875" style="1" customWidth="1"/>
    <col min="15882" max="16128" width="9.625" style="1"/>
    <col min="16129" max="16129" width="4.125" style="1" customWidth="1"/>
    <col min="16130" max="16130" width="10.625" style="1" customWidth="1"/>
    <col min="16131" max="16137" width="9.875" style="1" customWidth="1"/>
    <col min="16138" max="16384" width="9.625" style="1"/>
  </cols>
  <sheetData>
    <row r="1" spans="1:12" s="1" customFormat="1" ht="21" customHeight="1">
      <c r="A1" s="2" t="s">
        <v>87</v>
      </c>
      <c r="B1" s="2"/>
      <c r="C1" s="2"/>
      <c r="D1" s="2"/>
      <c r="E1" s="2"/>
      <c r="F1" s="2"/>
      <c r="G1" s="2"/>
      <c r="H1" s="40"/>
      <c r="I1" s="40"/>
    </row>
    <row r="2" spans="1:12" s="1" customFormat="1" ht="21" customHeight="1">
      <c r="A2" s="2"/>
      <c r="B2" s="2"/>
      <c r="C2" s="2"/>
      <c r="D2" s="2"/>
      <c r="E2" s="2"/>
      <c r="F2" s="2"/>
      <c r="G2" s="2"/>
      <c r="H2" s="40" t="s">
        <v>88</v>
      </c>
      <c r="I2" s="40"/>
      <c r="K2" s="53"/>
      <c r="L2" s="53"/>
    </row>
    <row r="3" spans="1:12" s="1" customFormat="1" ht="21" customHeight="1">
      <c r="A3" s="3" t="s">
        <v>89</v>
      </c>
      <c r="B3" s="16"/>
      <c r="C3" s="27" t="s">
        <v>90</v>
      </c>
      <c r="D3" s="27" t="s">
        <v>91</v>
      </c>
      <c r="E3" s="27" t="s">
        <v>92</v>
      </c>
      <c r="F3" s="27" t="s">
        <v>93</v>
      </c>
      <c r="G3" s="27" t="s">
        <v>94</v>
      </c>
      <c r="H3" s="27" t="s">
        <v>95</v>
      </c>
      <c r="I3" s="42" t="s">
        <v>96</v>
      </c>
      <c r="K3" s="53"/>
      <c r="L3" s="53"/>
    </row>
    <row r="4" spans="1:12" s="1" customFormat="1" ht="21" customHeight="1">
      <c r="A4" s="4" t="s">
        <v>97</v>
      </c>
      <c r="B4" s="17"/>
      <c r="C4" s="17"/>
      <c r="D4" s="17"/>
      <c r="E4" s="17"/>
      <c r="F4" s="17"/>
      <c r="G4" s="17"/>
      <c r="H4" s="17"/>
      <c r="I4" s="43"/>
    </row>
    <row r="5" spans="1:12" s="1" customFormat="1" ht="21" customHeight="1">
      <c r="A5" s="5"/>
      <c r="B5" s="18" t="s">
        <v>98</v>
      </c>
      <c r="C5" s="28">
        <v>4365</v>
      </c>
      <c r="D5" s="28">
        <v>2951</v>
      </c>
      <c r="E5" s="28">
        <v>2264</v>
      </c>
      <c r="F5" s="28">
        <v>5448</v>
      </c>
      <c r="G5" s="28">
        <v>3307</v>
      </c>
      <c r="H5" s="28">
        <v>1478</v>
      </c>
      <c r="I5" s="44">
        <f>SUM(C5:H5)</f>
        <v>19813</v>
      </c>
    </row>
    <row r="6" spans="1:12" s="1" customFormat="1" ht="21" customHeight="1">
      <c r="A6" s="5"/>
      <c r="B6" s="19" t="s">
        <v>99</v>
      </c>
      <c r="C6" s="29">
        <v>389</v>
      </c>
      <c r="D6" s="29">
        <v>654</v>
      </c>
      <c r="E6" s="29">
        <v>194</v>
      </c>
      <c r="F6" s="29">
        <v>127</v>
      </c>
      <c r="G6" s="29">
        <v>57</v>
      </c>
      <c r="H6" s="29">
        <v>23</v>
      </c>
      <c r="I6" s="45">
        <f>SUM(C6:H6)</f>
        <v>1444</v>
      </c>
    </row>
    <row r="7" spans="1:12" s="1" customFormat="1" ht="21" customHeight="1">
      <c r="A7" s="5"/>
      <c r="B7" s="19" t="s">
        <v>18</v>
      </c>
      <c r="C7" s="29">
        <v>848</v>
      </c>
      <c r="D7" s="29">
        <v>1935</v>
      </c>
      <c r="E7" s="29">
        <v>404</v>
      </c>
      <c r="F7" s="29">
        <v>509</v>
      </c>
      <c r="G7" s="29">
        <v>382</v>
      </c>
      <c r="H7" s="29">
        <v>197</v>
      </c>
      <c r="I7" s="45">
        <f>SUM(C7:H7)</f>
        <v>4275</v>
      </c>
    </row>
    <row r="8" spans="1:12" s="1" customFormat="1" ht="21" customHeight="1">
      <c r="A8" s="5"/>
      <c r="B8" s="20" t="s">
        <v>100</v>
      </c>
      <c r="C8" s="30">
        <v>3</v>
      </c>
      <c r="D8" s="30">
        <v>2</v>
      </c>
      <c r="E8" s="30">
        <v>1</v>
      </c>
      <c r="F8" s="32">
        <v>0</v>
      </c>
      <c r="G8" s="30">
        <v>1</v>
      </c>
      <c r="H8" s="32">
        <v>0</v>
      </c>
      <c r="I8" s="45">
        <f>SUM(C8:H8)</f>
        <v>7</v>
      </c>
    </row>
    <row r="9" spans="1:12" s="1" customFormat="1" ht="21" customHeight="1">
      <c r="A9" s="6"/>
      <c r="B9" s="21" t="s">
        <v>101</v>
      </c>
      <c r="C9" s="31">
        <f t="shared" ref="C9:H9" si="0">SUM(C5:C8)</f>
        <v>5605</v>
      </c>
      <c r="D9" s="31">
        <f t="shared" si="0"/>
        <v>5542</v>
      </c>
      <c r="E9" s="31">
        <f t="shared" si="0"/>
        <v>2863</v>
      </c>
      <c r="F9" s="31">
        <f t="shared" si="0"/>
        <v>6084</v>
      </c>
      <c r="G9" s="31">
        <f t="shared" si="0"/>
        <v>3747</v>
      </c>
      <c r="H9" s="31">
        <f t="shared" si="0"/>
        <v>1698</v>
      </c>
      <c r="I9" s="46">
        <f>SUM(C9:H9)</f>
        <v>25539</v>
      </c>
    </row>
    <row r="10" spans="1:12" s="1" customFormat="1" ht="21" customHeight="1">
      <c r="A10" s="4" t="s">
        <v>102</v>
      </c>
      <c r="B10" s="17"/>
      <c r="C10" s="17"/>
      <c r="D10" s="17"/>
      <c r="E10" s="17"/>
      <c r="F10" s="17"/>
      <c r="G10" s="17"/>
      <c r="H10" s="17"/>
      <c r="I10" s="43"/>
    </row>
    <row r="11" spans="1:12" s="1" customFormat="1" ht="21" customHeight="1">
      <c r="A11" s="5"/>
      <c r="B11" s="18" t="s">
        <v>98</v>
      </c>
      <c r="C11" s="28">
        <v>4206</v>
      </c>
      <c r="D11" s="28">
        <v>2459</v>
      </c>
      <c r="E11" s="28">
        <v>2096</v>
      </c>
      <c r="F11" s="28">
        <v>4916</v>
      </c>
      <c r="G11" s="28">
        <v>3302</v>
      </c>
      <c r="H11" s="28">
        <v>1504</v>
      </c>
      <c r="I11" s="44">
        <f>SUM(C11:H11)</f>
        <v>18483</v>
      </c>
    </row>
    <row r="12" spans="1:12" s="1" customFormat="1" ht="21" customHeight="1">
      <c r="A12" s="5"/>
      <c r="B12" s="19" t="s">
        <v>99</v>
      </c>
      <c r="C12" s="29">
        <v>584</v>
      </c>
      <c r="D12" s="29">
        <v>1299</v>
      </c>
      <c r="E12" s="29">
        <v>1445</v>
      </c>
      <c r="F12" s="29">
        <v>373</v>
      </c>
      <c r="G12" s="29">
        <v>756</v>
      </c>
      <c r="H12" s="29">
        <v>1875</v>
      </c>
      <c r="I12" s="45">
        <f>SUM(C12:H12)</f>
        <v>6332</v>
      </c>
    </row>
    <row r="13" spans="1:12" s="1" customFormat="1" ht="21" customHeight="1">
      <c r="A13" s="5"/>
      <c r="B13" s="19" t="s">
        <v>18</v>
      </c>
      <c r="C13" s="29">
        <v>991</v>
      </c>
      <c r="D13" s="29">
        <v>2429</v>
      </c>
      <c r="E13" s="29">
        <v>778</v>
      </c>
      <c r="F13" s="29">
        <v>568</v>
      </c>
      <c r="G13" s="29">
        <v>487</v>
      </c>
      <c r="H13" s="29">
        <v>283</v>
      </c>
      <c r="I13" s="45">
        <f>SUM(C13:H13)</f>
        <v>5536</v>
      </c>
    </row>
    <row r="14" spans="1:12" s="1" customFormat="1" ht="21" customHeight="1">
      <c r="A14" s="5"/>
      <c r="B14" s="20" t="s">
        <v>100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47">
        <f>SUM(C14:H14)</f>
        <v>0</v>
      </c>
    </row>
    <row r="15" spans="1:12" s="1" customFormat="1" ht="21" customHeight="1">
      <c r="A15" s="6"/>
      <c r="B15" s="21" t="s">
        <v>101</v>
      </c>
      <c r="C15" s="31">
        <f t="shared" ref="C15:H15" si="1">SUM(C11:C14)</f>
        <v>5781</v>
      </c>
      <c r="D15" s="31">
        <f t="shared" si="1"/>
        <v>6187</v>
      </c>
      <c r="E15" s="31">
        <f t="shared" si="1"/>
        <v>4319</v>
      </c>
      <c r="F15" s="31">
        <f t="shared" si="1"/>
        <v>5857</v>
      </c>
      <c r="G15" s="31">
        <f t="shared" si="1"/>
        <v>4545</v>
      </c>
      <c r="H15" s="31">
        <f t="shared" si="1"/>
        <v>3662</v>
      </c>
      <c r="I15" s="46">
        <f>SUM(C15:H15)</f>
        <v>30351</v>
      </c>
    </row>
    <row r="16" spans="1:12" s="1" customFormat="1" ht="21" customHeight="1">
      <c r="A16" s="4" t="s">
        <v>103</v>
      </c>
      <c r="B16" s="17"/>
      <c r="C16" s="17"/>
      <c r="D16" s="17"/>
      <c r="E16" s="17"/>
      <c r="F16" s="17"/>
      <c r="G16" s="17"/>
      <c r="H16" s="17"/>
      <c r="I16" s="43"/>
    </row>
    <row r="17" spans="1:9" s="1" customFormat="1" ht="21" customHeight="1">
      <c r="A17" s="5"/>
      <c r="B17" s="18" t="s">
        <v>98</v>
      </c>
      <c r="C17" s="28">
        <v>3823</v>
      </c>
      <c r="D17" s="28">
        <v>2506</v>
      </c>
      <c r="E17" s="28">
        <v>1707</v>
      </c>
      <c r="F17" s="28">
        <v>4967</v>
      </c>
      <c r="G17" s="28">
        <v>3079</v>
      </c>
      <c r="H17" s="28">
        <v>1396</v>
      </c>
      <c r="I17" s="44">
        <f>SUM(C17:H17)</f>
        <v>17478</v>
      </c>
    </row>
    <row r="18" spans="1:9" s="1" customFormat="1" ht="21" customHeight="1">
      <c r="A18" s="5"/>
      <c r="B18" s="19" t="s">
        <v>99</v>
      </c>
      <c r="C18" s="29">
        <v>833</v>
      </c>
      <c r="D18" s="29">
        <v>1264</v>
      </c>
      <c r="E18" s="29">
        <v>3704</v>
      </c>
      <c r="F18" s="29">
        <v>449</v>
      </c>
      <c r="G18" s="29">
        <v>183</v>
      </c>
      <c r="H18" s="29">
        <v>420</v>
      </c>
      <c r="I18" s="45">
        <f>SUM(C18:H18)</f>
        <v>6853</v>
      </c>
    </row>
    <row r="19" spans="1:9" s="1" customFormat="1" ht="21" customHeight="1">
      <c r="A19" s="5"/>
      <c r="B19" s="19" t="s">
        <v>18</v>
      </c>
      <c r="C19" s="29">
        <v>1183</v>
      </c>
      <c r="D19" s="29">
        <v>2961</v>
      </c>
      <c r="E19" s="29">
        <v>1282</v>
      </c>
      <c r="F19" s="29">
        <v>818</v>
      </c>
      <c r="G19" s="29">
        <v>580</v>
      </c>
      <c r="H19" s="29">
        <v>386</v>
      </c>
      <c r="I19" s="45">
        <f>SUM(C19:H19)</f>
        <v>7210</v>
      </c>
    </row>
    <row r="20" spans="1:9" s="1" customFormat="1" ht="21" customHeight="1">
      <c r="A20" s="5"/>
      <c r="B20" s="20" t="s">
        <v>100</v>
      </c>
      <c r="C20" s="30">
        <v>2</v>
      </c>
      <c r="D20" s="30">
        <v>1</v>
      </c>
      <c r="E20" s="32">
        <v>0</v>
      </c>
      <c r="F20" s="32">
        <v>0</v>
      </c>
      <c r="G20" s="30">
        <v>3</v>
      </c>
      <c r="H20" s="30">
        <v>1</v>
      </c>
      <c r="I20" s="45">
        <f>SUM(C20:H20)</f>
        <v>7</v>
      </c>
    </row>
    <row r="21" spans="1:9" s="1" customFormat="1" ht="21" customHeight="1">
      <c r="A21" s="6"/>
      <c r="B21" s="21" t="s">
        <v>101</v>
      </c>
      <c r="C21" s="31">
        <f t="shared" ref="C21:H21" si="2">SUM(C17:C20)</f>
        <v>5841</v>
      </c>
      <c r="D21" s="31">
        <f t="shared" si="2"/>
        <v>6732</v>
      </c>
      <c r="E21" s="31">
        <f t="shared" si="2"/>
        <v>6693</v>
      </c>
      <c r="F21" s="31">
        <f t="shared" si="2"/>
        <v>6234</v>
      </c>
      <c r="G21" s="31">
        <f t="shared" si="2"/>
        <v>3845</v>
      </c>
      <c r="H21" s="31">
        <f t="shared" si="2"/>
        <v>2203</v>
      </c>
      <c r="I21" s="46">
        <f>SUM(C21:H21)</f>
        <v>31548</v>
      </c>
    </row>
    <row r="22" spans="1:9" s="1" customFormat="1" ht="21" customHeight="1">
      <c r="A22" s="4" t="s">
        <v>66</v>
      </c>
      <c r="B22" s="17"/>
      <c r="C22" s="17"/>
      <c r="D22" s="17"/>
      <c r="E22" s="17"/>
      <c r="F22" s="17"/>
      <c r="G22" s="17"/>
      <c r="H22" s="17"/>
      <c r="I22" s="43"/>
    </row>
    <row r="23" spans="1:9" s="1" customFormat="1" ht="21" customHeight="1">
      <c r="A23" s="5"/>
      <c r="B23" s="18" t="s">
        <v>98</v>
      </c>
      <c r="C23" s="28">
        <v>3250</v>
      </c>
      <c r="D23" s="28">
        <v>2125</v>
      </c>
      <c r="E23" s="28">
        <v>1398</v>
      </c>
      <c r="F23" s="28">
        <v>4020</v>
      </c>
      <c r="G23" s="28">
        <v>2804</v>
      </c>
      <c r="H23" s="28">
        <v>1210</v>
      </c>
      <c r="I23" s="44">
        <f>SUM(C23:H23)</f>
        <v>14807</v>
      </c>
    </row>
    <row r="24" spans="1:9" s="1" customFormat="1" ht="21" customHeight="1">
      <c r="A24" s="5"/>
      <c r="B24" s="19" t="s">
        <v>99</v>
      </c>
      <c r="C24" s="29">
        <v>1244</v>
      </c>
      <c r="D24" s="29">
        <v>1388</v>
      </c>
      <c r="E24" s="29">
        <v>1052</v>
      </c>
      <c r="F24" s="29">
        <v>609</v>
      </c>
      <c r="G24" s="29">
        <v>404</v>
      </c>
      <c r="H24" s="29">
        <v>448</v>
      </c>
      <c r="I24" s="45">
        <f>SUM(C24:H24)</f>
        <v>5145</v>
      </c>
    </row>
    <row r="25" spans="1:9" s="1" customFormat="1" ht="21" customHeight="1">
      <c r="A25" s="5"/>
      <c r="B25" s="19" t="s">
        <v>18</v>
      </c>
      <c r="C25" s="29">
        <v>1322</v>
      </c>
      <c r="D25" s="29">
        <v>3225</v>
      </c>
      <c r="E25" s="29">
        <v>1433</v>
      </c>
      <c r="F25" s="29">
        <v>887</v>
      </c>
      <c r="G25" s="29">
        <v>680</v>
      </c>
      <c r="H25" s="29">
        <v>410</v>
      </c>
      <c r="I25" s="45">
        <f>SUM(C25:H25)</f>
        <v>7957</v>
      </c>
    </row>
    <row r="26" spans="1:9" s="1" customFormat="1" ht="21" customHeight="1">
      <c r="A26" s="5"/>
      <c r="B26" s="20" t="s">
        <v>100</v>
      </c>
      <c r="C26" s="32">
        <v>0</v>
      </c>
      <c r="D26" s="32">
        <v>0</v>
      </c>
      <c r="E26" s="30">
        <v>1</v>
      </c>
      <c r="F26" s="30">
        <v>1</v>
      </c>
      <c r="G26" s="30">
        <v>1</v>
      </c>
      <c r="H26" s="32">
        <v>0</v>
      </c>
      <c r="I26" s="45">
        <f>SUM(C26:H26)</f>
        <v>3</v>
      </c>
    </row>
    <row r="27" spans="1:9" s="1" customFormat="1" ht="21" customHeight="1">
      <c r="A27" s="6"/>
      <c r="B27" s="21" t="s">
        <v>101</v>
      </c>
      <c r="C27" s="31">
        <f t="shared" ref="C27:H27" si="3">SUM(C23:C26)</f>
        <v>5816</v>
      </c>
      <c r="D27" s="31">
        <f t="shared" si="3"/>
        <v>6738</v>
      </c>
      <c r="E27" s="31">
        <f t="shared" si="3"/>
        <v>3884</v>
      </c>
      <c r="F27" s="31">
        <f t="shared" si="3"/>
        <v>5517</v>
      </c>
      <c r="G27" s="31">
        <f t="shared" si="3"/>
        <v>3889</v>
      </c>
      <c r="H27" s="31">
        <f t="shared" si="3"/>
        <v>2068</v>
      </c>
      <c r="I27" s="46">
        <f>SUM(C27:H27)</f>
        <v>27912</v>
      </c>
    </row>
    <row r="28" spans="1:9" s="1" customFormat="1" ht="21" customHeight="1">
      <c r="A28" s="4" t="s">
        <v>104</v>
      </c>
      <c r="B28" s="17"/>
      <c r="C28" s="17"/>
      <c r="D28" s="17"/>
      <c r="E28" s="17"/>
      <c r="F28" s="17"/>
      <c r="G28" s="17"/>
      <c r="H28" s="17"/>
      <c r="I28" s="43"/>
    </row>
    <row r="29" spans="1:9" s="1" customFormat="1" ht="21" customHeight="1">
      <c r="A29" s="5"/>
      <c r="B29" s="18" t="s">
        <v>98</v>
      </c>
      <c r="C29" s="28">
        <v>2651</v>
      </c>
      <c r="D29" s="28">
        <v>1783</v>
      </c>
      <c r="E29" s="28">
        <v>1068</v>
      </c>
      <c r="F29" s="28">
        <v>3620</v>
      </c>
      <c r="G29" s="28">
        <v>2398</v>
      </c>
      <c r="H29" s="28">
        <v>860</v>
      </c>
      <c r="I29" s="44">
        <f>SUM(C29:H29)</f>
        <v>12380</v>
      </c>
    </row>
    <row r="30" spans="1:9" s="1" customFormat="1" ht="21" customHeight="1">
      <c r="A30" s="5"/>
      <c r="B30" s="19" t="s">
        <v>99</v>
      </c>
      <c r="C30" s="29">
        <v>1681</v>
      </c>
      <c r="D30" s="29">
        <v>1871</v>
      </c>
      <c r="E30" s="29">
        <v>835</v>
      </c>
      <c r="F30" s="29">
        <v>887</v>
      </c>
      <c r="G30" s="29">
        <v>522</v>
      </c>
      <c r="H30" s="29">
        <v>819</v>
      </c>
      <c r="I30" s="45">
        <f>SUM(C30:H30)</f>
        <v>6615</v>
      </c>
    </row>
    <row r="31" spans="1:9" s="1" customFormat="1" ht="21" customHeight="1">
      <c r="A31" s="5"/>
      <c r="B31" s="19" t="s">
        <v>18</v>
      </c>
      <c r="C31" s="29">
        <v>1513</v>
      </c>
      <c r="D31" s="29">
        <v>3473</v>
      </c>
      <c r="E31" s="29">
        <v>1445</v>
      </c>
      <c r="F31" s="29">
        <v>1120</v>
      </c>
      <c r="G31" s="29">
        <v>653</v>
      </c>
      <c r="H31" s="29">
        <v>364</v>
      </c>
      <c r="I31" s="45">
        <f>SUM(C31:H31)</f>
        <v>8568</v>
      </c>
    </row>
    <row r="32" spans="1:9" s="1" customFormat="1" ht="21" customHeight="1">
      <c r="A32" s="5"/>
      <c r="B32" s="20" t="s">
        <v>100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47">
        <f>SUM(C32:H32)</f>
        <v>0</v>
      </c>
    </row>
    <row r="33" spans="1:9" s="1" customFormat="1" ht="21" customHeight="1">
      <c r="A33" s="6"/>
      <c r="B33" s="21" t="s">
        <v>101</v>
      </c>
      <c r="C33" s="31">
        <f t="shared" ref="C33:H33" si="4">SUM(C29:C32)</f>
        <v>5845</v>
      </c>
      <c r="D33" s="31">
        <f t="shared" si="4"/>
        <v>7127</v>
      </c>
      <c r="E33" s="31">
        <f t="shared" si="4"/>
        <v>3348</v>
      </c>
      <c r="F33" s="31">
        <f t="shared" si="4"/>
        <v>5627</v>
      </c>
      <c r="G33" s="31">
        <f t="shared" si="4"/>
        <v>3573</v>
      </c>
      <c r="H33" s="31">
        <f t="shared" si="4"/>
        <v>2043</v>
      </c>
      <c r="I33" s="46">
        <f>SUM(C33:H33)</f>
        <v>27563</v>
      </c>
    </row>
    <row r="34" spans="1:9" s="1" customFormat="1" ht="21" customHeight="1">
      <c r="A34" s="4" t="s">
        <v>105</v>
      </c>
      <c r="B34" s="17"/>
      <c r="C34" s="17"/>
      <c r="D34" s="17"/>
      <c r="E34" s="17"/>
      <c r="F34" s="17"/>
      <c r="G34" s="17"/>
      <c r="H34" s="17"/>
      <c r="I34" s="43"/>
    </row>
    <row r="35" spans="1:9" s="1" customFormat="1" ht="21" customHeight="1">
      <c r="A35" s="5"/>
      <c r="B35" s="18" t="s">
        <v>98</v>
      </c>
      <c r="C35" s="28">
        <v>1683</v>
      </c>
      <c r="D35" s="28">
        <v>1181</v>
      </c>
      <c r="E35" s="28">
        <v>628</v>
      </c>
      <c r="F35" s="28">
        <v>2634</v>
      </c>
      <c r="G35" s="28">
        <v>1721</v>
      </c>
      <c r="H35" s="28">
        <v>655</v>
      </c>
      <c r="I35" s="44">
        <f>SUM(C35:H35)</f>
        <v>8502</v>
      </c>
    </row>
    <row r="36" spans="1:9" s="1" customFormat="1" ht="21" customHeight="1">
      <c r="A36" s="5"/>
      <c r="B36" s="19" t="s">
        <v>99</v>
      </c>
      <c r="C36" s="29">
        <v>2321</v>
      </c>
      <c r="D36" s="29">
        <v>2152</v>
      </c>
      <c r="E36" s="29">
        <v>862</v>
      </c>
      <c r="F36" s="29">
        <v>1307</v>
      </c>
      <c r="G36" s="29">
        <v>1000</v>
      </c>
      <c r="H36" s="29">
        <v>591</v>
      </c>
      <c r="I36" s="45">
        <f>SUM(C36:H36)</f>
        <v>8233</v>
      </c>
    </row>
    <row r="37" spans="1:9" s="1" customFormat="1" ht="21" customHeight="1">
      <c r="A37" s="5"/>
      <c r="B37" s="19" t="s">
        <v>18</v>
      </c>
      <c r="C37" s="29">
        <v>1766</v>
      </c>
      <c r="D37" s="29">
        <v>3648</v>
      </c>
      <c r="E37" s="29">
        <v>1717</v>
      </c>
      <c r="F37" s="29">
        <v>1181</v>
      </c>
      <c r="G37" s="29">
        <v>745</v>
      </c>
      <c r="H37" s="29">
        <v>409</v>
      </c>
      <c r="I37" s="45">
        <f>SUM(C37:H37)</f>
        <v>9466</v>
      </c>
    </row>
    <row r="38" spans="1:9" s="1" customFormat="1" ht="21" customHeight="1">
      <c r="A38" s="5"/>
      <c r="B38" s="20" t="s">
        <v>100</v>
      </c>
      <c r="C38" s="30">
        <v>5</v>
      </c>
      <c r="D38" s="30">
        <v>3</v>
      </c>
      <c r="E38" s="30">
        <v>8</v>
      </c>
      <c r="F38" s="30">
        <v>6</v>
      </c>
      <c r="G38" s="30">
        <v>6</v>
      </c>
      <c r="H38" s="30">
        <v>5</v>
      </c>
      <c r="I38" s="45">
        <f>SUM(C38:H38)</f>
        <v>33</v>
      </c>
    </row>
    <row r="39" spans="1:9" s="1" customFormat="1" ht="21" customHeight="1">
      <c r="A39" s="6"/>
      <c r="B39" s="21" t="s">
        <v>101</v>
      </c>
      <c r="C39" s="31">
        <f t="shared" ref="C39:H39" si="5">SUM(C35:C38)</f>
        <v>5775</v>
      </c>
      <c r="D39" s="31">
        <f t="shared" si="5"/>
        <v>6984</v>
      </c>
      <c r="E39" s="31">
        <f t="shared" si="5"/>
        <v>3215</v>
      </c>
      <c r="F39" s="31">
        <f t="shared" si="5"/>
        <v>5128</v>
      </c>
      <c r="G39" s="31">
        <f t="shared" si="5"/>
        <v>3472</v>
      </c>
      <c r="H39" s="31">
        <f t="shared" si="5"/>
        <v>1660</v>
      </c>
      <c r="I39" s="46">
        <f>SUM(C39:H39)</f>
        <v>26234</v>
      </c>
    </row>
    <row r="40" spans="1:9" s="1" customFormat="1" ht="21" customHeight="1">
      <c r="A40" s="4" t="s">
        <v>106</v>
      </c>
      <c r="B40" s="17"/>
      <c r="C40" s="17"/>
      <c r="D40" s="17"/>
      <c r="E40" s="17"/>
      <c r="F40" s="17"/>
      <c r="G40" s="17"/>
      <c r="H40" s="17"/>
      <c r="I40" s="43"/>
    </row>
    <row r="41" spans="1:9" s="1" customFormat="1" ht="21" customHeight="1">
      <c r="A41" s="5"/>
      <c r="B41" s="18" t="s">
        <v>98</v>
      </c>
      <c r="C41" s="28">
        <v>1348</v>
      </c>
      <c r="D41" s="28">
        <v>886</v>
      </c>
      <c r="E41" s="28">
        <v>427</v>
      </c>
      <c r="F41" s="28">
        <v>1883</v>
      </c>
      <c r="G41" s="28">
        <v>982</v>
      </c>
      <c r="H41" s="28">
        <v>403</v>
      </c>
      <c r="I41" s="44">
        <f>SUM(C41:H41)</f>
        <v>5929</v>
      </c>
    </row>
    <row r="42" spans="1:9" s="1" customFormat="1" ht="21" customHeight="1">
      <c r="A42" s="5"/>
      <c r="B42" s="19" t="s">
        <v>99</v>
      </c>
      <c r="C42" s="29">
        <v>2632</v>
      </c>
      <c r="D42" s="29">
        <v>2371</v>
      </c>
      <c r="E42" s="29">
        <v>1182</v>
      </c>
      <c r="F42" s="29">
        <v>1908</v>
      </c>
      <c r="G42" s="29">
        <v>1578</v>
      </c>
      <c r="H42" s="29">
        <v>759</v>
      </c>
      <c r="I42" s="45">
        <f>SUM(C42:H42)</f>
        <v>10430</v>
      </c>
    </row>
    <row r="43" spans="1:9" s="1" customFormat="1" ht="21" customHeight="1">
      <c r="A43" s="5"/>
      <c r="B43" s="19" t="s">
        <v>18</v>
      </c>
      <c r="C43" s="29">
        <v>1891</v>
      </c>
      <c r="D43" s="29">
        <v>3708</v>
      </c>
      <c r="E43" s="29">
        <v>1836</v>
      </c>
      <c r="F43" s="29">
        <v>1456</v>
      </c>
      <c r="G43" s="29">
        <v>860</v>
      </c>
      <c r="H43" s="29">
        <v>390</v>
      </c>
      <c r="I43" s="45">
        <f>SUM(C43:H43)</f>
        <v>10141</v>
      </c>
    </row>
    <row r="44" spans="1:9" s="1" customFormat="1" ht="21" customHeight="1">
      <c r="A44" s="5"/>
      <c r="B44" s="20" t="s">
        <v>100</v>
      </c>
      <c r="C44" s="32">
        <v>0</v>
      </c>
      <c r="D44" s="32">
        <v>1</v>
      </c>
      <c r="E44" s="32">
        <v>0</v>
      </c>
      <c r="F44" s="32">
        <v>5</v>
      </c>
      <c r="G44" s="32">
        <v>2</v>
      </c>
      <c r="H44" s="32">
        <v>0</v>
      </c>
      <c r="I44" s="45">
        <f>SUM(C44:H44)</f>
        <v>8</v>
      </c>
    </row>
    <row r="45" spans="1:9" s="1" customFormat="1" ht="21" customHeight="1">
      <c r="A45" s="6"/>
      <c r="B45" s="21" t="s">
        <v>101</v>
      </c>
      <c r="C45" s="31">
        <f t="shared" ref="C45:H45" si="6">SUM(C41:C44)</f>
        <v>5871</v>
      </c>
      <c r="D45" s="31">
        <f t="shared" si="6"/>
        <v>6966</v>
      </c>
      <c r="E45" s="31">
        <f t="shared" si="6"/>
        <v>3445</v>
      </c>
      <c r="F45" s="31">
        <f t="shared" si="6"/>
        <v>5252</v>
      </c>
      <c r="G45" s="31">
        <f t="shared" si="6"/>
        <v>3422</v>
      </c>
      <c r="H45" s="31">
        <f t="shared" si="6"/>
        <v>1552</v>
      </c>
      <c r="I45" s="46">
        <f>SUM(C45:H45)</f>
        <v>26508</v>
      </c>
    </row>
    <row r="46" spans="1:9" s="1" customFormat="1" ht="21" customHeight="1">
      <c r="A46" s="7" t="s">
        <v>107</v>
      </c>
      <c r="B46" s="22"/>
      <c r="C46" s="22"/>
      <c r="D46" s="22"/>
      <c r="E46" s="22"/>
      <c r="F46" s="22"/>
      <c r="G46" s="22"/>
      <c r="H46" s="22"/>
      <c r="I46" s="48"/>
    </row>
    <row r="47" spans="1:9" s="1" customFormat="1" ht="21" customHeight="1">
      <c r="A47" s="5"/>
      <c r="B47" s="18" t="s">
        <v>98</v>
      </c>
      <c r="C47" s="28">
        <v>1057</v>
      </c>
      <c r="D47" s="28">
        <v>747</v>
      </c>
      <c r="E47" s="28">
        <v>342</v>
      </c>
      <c r="F47" s="28">
        <v>1451</v>
      </c>
      <c r="G47" s="28">
        <v>802</v>
      </c>
      <c r="H47" s="28">
        <v>289</v>
      </c>
      <c r="I47" s="44">
        <f>SUM(C47:H47)</f>
        <v>4688</v>
      </c>
    </row>
    <row r="48" spans="1:9" s="1" customFormat="1" ht="21" customHeight="1">
      <c r="A48" s="5"/>
      <c r="B48" s="19" t="s">
        <v>99</v>
      </c>
      <c r="C48" s="29">
        <v>2562</v>
      </c>
      <c r="D48" s="29">
        <v>2490</v>
      </c>
      <c r="E48" s="29">
        <v>1264</v>
      </c>
      <c r="F48" s="29">
        <v>2097</v>
      </c>
      <c r="G48" s="29">
        <v>1539</v>
      </c>
      <c r="H48" s="29">
        <v>829</v>
      </c>
      <c r="I48" s="45">
        <f>SUM(C48:H48)</f>
        <v>10781</v>
      </c>
    </row>
    <row r="49" spans="1:9" s="1" customFormat="1" ht="21" customHeight="1">
      <c r="A49" s="5"/>
      <c r="B49" s="19" t="s">
        <v>18</v>
      </c>
      <c r="C49" s="29">
        <v>1922</v>
      </c>
      <c r="D49" s="29">
        <v>3613</v>
      </c>
      <c r="E49" s="29">
        <v>1860</v>
      </c>
      <c r="F49" s="29">
        <v>1512</v>
      </c>
      <c r="G49" s="29">
        <v>861</v>
      </c>
      <c r="H49" s="29">
        <v>399</v>
      </c>
      <c r="I49" s="45">
        <f>SUM(C49:H49)</f>
        <v>10167</v>
      </c>
    </row>
    <row r="50" spans="1:9" s="1" customFormat="1" ht="21" customHeight="1">
      <c r="A50" s="5"/>
      <c r="B50" s="20" t="s">
        <v>100</v>
      </c>
      <c r="C50" s="32">
        <v>0</v>
      </c>
      <c r="D50" s="32">
        <v>7</v>
      </c>
      <c r="E50" s="32">
        <v>1</v>
      </c>
      <c r="F50" s="32">
        <v>0</v>
      </c>
      <c r="G50" s="32">
        <v>0</v>
      </c>
      <c r="H50" s="30">
        <v>5</v>
      </c>
      <c r="I50" s="45">
        <f>SUM(C50:H50)</f>
        <v>13</v>
      </c>
    </row>
    <row r="51" spans="1:9" s="1" customFormat="1" ht="21" customHeight="1">
      <c r="A51" s="6"/>
      <c r="B51" s="21" t="s">
        <v>101</v>
      </c>
      <c r="C51" s="31">
        <f t="shared" ref="C51:H51" si="7">SUM(C47:C50)</f>
        <v>5541</v>
      </c>
      <c r="D51" s="31">
        <f t="shared" si="7"/>
        <v>6857</v>
      </c>
      <c r="E51" s="31">
        <f t="shared" si="7"/>
        <v>3467</v>
      </c>
      <c r="F51" s="31">
        <f t="shared" si="7"/>
        <v>5060</v>
      </c>
      <c r="G51" s="31">
        <f t="shared" si="7"/>
        <v>3202</v>
      </c>
      <c r="H51" s="31">
        <f t="shared" si="7"/>
        <v>1522</v>
      </c>
      <c r="I51" s="46">
        <f>SUM(C51:H51)</f>
        <v>25649</v>
      </c>
    </row>
    <row r="52" spans="1:9" s="1" customFormat="1" ht="21" customHeight="1">
      <c r="A52" s="7" t="s">
        <v>109</v>
      </c>
      <c r="B52" s="22"/>
      <c r="C52" s="22"/>
      <c r="D52" s="22"/>
      <c r="E52" s="22"/>
      <c r="F52" s="22"/>
      <c r="G52" s="22"/>
      <c r="H52" s="22"/>
      <c r="I52" s="48"/>
    </row>
    <row r="53" spans="1:9" s="1" customFormat="1" ht="21" customHeight="1">
      <c r="A53" s="8"/>
      <c r="B53" s="18" t="s">
        <v>98</v>
      </c>
      <c r="C53" s="28">
        <v>822</v>
      </c>
      <c r="D53" s="28">
        <v>541</v>
      </c>
      <c r="E53" s="28">
        <v>254</v>
      </c>
      <c r="F53" s="28">
        <v>881</v>
      </c>
      <c r="G53" s="28">
        <v>538</v>
      </c>
      <c r="H53" s="28">
        <v>201</v>
      </c>
      <c r="I53" s="44">
        <f>SUM(C53:H53)</f>
        <v>3237</v>
      </c>
    </row>
    <row r="54" spans="1:9" s="1" customFormat="1" ht="21" customHeight="1">
      <c r="A54" s="8"/>
      <c r="B54" s="19" t="s">
        <v>99</v>
      </c>
      <c r="C54" s="29">
        <v>2576</v>
      </c>
      <c r="D54" s="29">
        <v>2634</v>
      </c>
      <c r="E54" s="29">
        <v>1326</v>
      </c>
      <c r="F54" s="29">
        <v>2351</v>
      </c>
      <c r="G54" s="29">
        <v>1656</v>
      </c>
      <c r="H54" s="29">
        <v>728</v>
      </c>
      <c r="I54" s="45">
        <f>SUM(C54:H54)</f>
        <v>11271</v>
      </c>
    </row>
    <row r="55" spans="1:9" s="1" customFormat="1" ht="21" customHeight="1">
      <c r="A55" s="8"/>
      <c r="B55" s="19" t="s">
        <v>18</v>
      </c>
      <c r="C55" s="29">
        <v>1974</v>
      </c>
      <c r="D55" s="29">
        <v>3775</v>
      </c>
      <c r="E55" s="29">
        <v>1961</v>
      </c>
      <c r="F55" s="29">
        <v>1657</v>
      </c>
      <c r="G55" s="29">
        <v>934</v>
      </c>
      <c r="H55" s="29">
        <v>392</v>
      </c>
      <c r="I55" s="45">
        <f>SUM(C55:H55)</f>
        <v>10693</v>
      </c>
    </row>
    <row r="56" spans="1:9" s="1" customFormat="1" ht="21" customHeight="1">
      <c r="A56" s="8"/>
      <c r="B56" s="20" t="s">
        <v>100</v>
      </c>
      <c r="C56" s="32">
        <v>0</v>
      </c>
      <c r="D56" s="32">
        <v>1</v>
      </c>
      <c r="E56" s="32">
        <v>4</v>
      </c>
      <c r="F56" s="32">
        <v>2</v>
      </c>
      <c r="G56" s="32">
        <v>3</v>
      </c>
      <c r="H56" s="32">
        <v>0</v>
      </c>
      <c r="I56" s="47">
        <f>SUM(C56:H56)</f>
        <v>10</v>
      </c>
    </row>
    <row r="57" spans="1:9" s="1" customFormat="1" ht="21" customHeight="1">
      <c r="A57" s="9"/>
      <c r="B57" s="21" t="s">
        <v>101</v>
      </c>
      <c r="C57" s="31">
        <f t="shared" ref="C57:H57" si="8">SUM(C53:C56)</f>
        <v>5372</v>
      </c>
      <c r="D57" s="31">
        <f t="shared" si="8"/>
        <v>6951</v>
      </c>
      <c r="E57" s="31">
        <f t="shared" si="8"/>
        <v>3545</v>
      </c>
      <c r="F57" s="31">
        <f t="shared" si="8"/>
        <v>4891</v>
      </c>
      <c r="G57" s="31">
        <f t="shared" si="8"/>
        <v>3131</v>
      </c>
      <c r="H57" s="31">
        <f t="shared" si="8"/>
        <v>1321</v>
      </c>
      <c r="I57" s="46">
        <f>SUM(C57:H57)</f>
        <v>25211</v>
      </c>
    </row>
    <row r="58" spans="1:9" s="1" customFormat="1" ht="21" customHeight="1">
      <c r="A58" s="4" t="s">
        <v>108</v>
      </c>
      <c r="B58" s="17"/>
      <c r="C58" s="17"/>
      <c r="D58" s="17"/>
      <c r="E58" s="17"/>
      <c r="F58" s="17"/>
      <c r="G58" s="17"/>
      <c r="H58" s="17"/>
      <c r="I58" s="43"/>
    </row>
    <row r="59" spans="1:9" s="1" customFormat="1" ht="21" customHeight="1">
      <c r="A59" s="5"/>
      <c r="B59" s="18" t="s">
        <v>98</v>
      </c>
      <c r="C59" s="28">
        <v>693</v>
      </c>
      <c r="D59" s="28">
        <v>487</v>
      </c>
      <c r="E59" s="28">
        <v>229</v>
      </c>
      <c r="F59" s="28">
        <v>679</v>
      </c>
      <c r="G59" s="28">
        <v>460</v>
      </c>
      <c r="H59" s="28">
        <v>171</v>
      </c>
      <c r="I59" s="44">
        <f>SUM(C59:H59)</f>
        <v>2719</v>
      </c>
    </row>
    <row r="60" spans="1:9" s="1" customFormat="1" ht="21" customHeight="1">
      <c r="A60" s="5"/>
      <c r="B60" s="19" t="s">
        <v>99</v>
      </c>
      <c r="C60" s="29">
        <v>2546</v>
      </c>
      <c r="D60" s="29">
        <v>2595</v>
      </c>
      <c r="E60" s="29">
        <v>1364</v>
      </c>
      <c r="F60" s="29">
        <v>2338</v>
      </c>
      <c r="G60" s="29">
        <v>1450</v>
      </c>
      <c r="H60" s="29">
        <v>626</v>
      </c>
      <c r="I60" s="45">
        <f>SUM(C60:H60)</f>
        <v>10919</v>
      </c>
    </row>
    <row r="61" spans="1:9" s="1" customFormat="1" ht="21" customHeight="1">
      <c r="A61" s="5"/>
      <c r="B61" s="19" t="s">
        <v>18</v>
      </c>
      <c r="C61" s="29">
        <v>1994</v>
      </c>
      <c r="D61" s="29">
        <v>3982</v>
      </c>
      <c r="E61" s="29">
        <v>2108</v>
      </c>
      <c r="F61" s="29">
        <v>1798</v>
      </c>
      <c r="G61" s="29">
        <v>1011</v>
      </c>
      <c r="H61" s="29">
        <v>398</v>
      </c>
      <c r="I61" s="45">
        <f>SUM(C61:H61)</f>
        <v>11291</v>
      </c>
    </row>
    <row r="62" spans="1:9" s="1" customFormat="1" ht="21" customHeight="1">
      <c r="A62" s="5"/>
      <c r="B62" s="20" t="s">
        <v>100</v>
      </c>
      <c r="C62" s="32">
        <v>0</v>
      </c>
      <c r="D62" s="30">
        <v>5</v>
      </c>
      <c r="E62" s="30">
        <v>5</v>
      </c>
      <c r="F62" s="30">
        <v>2</v>
      </c>
      <c r="G62" s="30">
        <v>2</v>
      </c>
      <c r="H62" s="30">
        <v>5</v>
      </c>
      <c r="I62" s="45">
        <f>SUM(C62:H62)</f>
        <v>19</v>
      </c>
    </row>
    <row r="63" spans="1:9" s="1" customFormat="1" ht="21" customHeight="1">
      <c r="A63" s="6"/>
      <c r="B63" s="21" t="s">
        <v>101</v>
      </c>
      <c r="C63" s="31">
        <f t="shared" ref="C63:H63" si="9">SUM(C59:C62)</f>
        <v>5233</v>
      </c>
      <c r="D63" s="31">
        <f t="shared" si="9"/>
        <v>7069</v>
      </c>
      <c r="E63" s="31">
        <f t="shared" si="9"/>
        <v>3706</v>
      </c>
      <c r="F63" s="31">
        <f t="shared" si="9"/>
        <v>4817</v>
      </c>
      <c r="G63" s="31">
        <f t="shared" si="9"/>
        <v>2923</v>
      </c>
      <c r="H63" s="31">
        <f t="shared" si="9"/>
        <v>1200</v>
      </c>
      <c r="I63" s="46">
        <f>SUM(C63:H63)</f>
        <v>24948</v>
      </c>
    </row>
    <row r="64" spans="1:9" s="1" customFormat="1" ht="21" customHeight="1">
      <c r="A64" s="4" t="s">
        <v>110</v>
      </c>
      <c r="B64" s="17"/>
      <c r="C64" s="17"/>
      <c r="D64" s="17"/>
      <c r="E64" s="17"/>
      <c r="F64" s="17"/>
      <c r="G64" s="17"/>
      <c r="H64" s="17"/>
      <c r="I64" s="43"/>
    </row>
    <row r="65" spans="1:10" s="1" customFormat="1" ht="21" customHeight="1">
      <c r="A65" s="8"/>
      <c r="B65" s="18" t="s">
        <v>98</v>
      </c>
      <c r="C65" s="28">
        <v>638</v>
      </c>
      <c r="D65" s="28">
        <v>438</v>
      </c>
      <c r="E65" s="28">
        <v>177</v>
      </c>
      <c r="F65" s="28">
        <v>521</v>
      </c>
      <c r="G65" s="28">
        <v>380</v>
      </c>
      <c r="H65" s="28">
        <v>162</v>
      </c>
      <c r="I65" s="44">
        <f>SUM(C65:H65)</f>
        <v>2316</v>
      </c>
    </row>
    <row r="66" spans="1:10" s="1" customFormat="1" ht="21" customHeight="1">
      <c r="A66" s="8"/>
      <c r="B66" s="19" t="s">
        <v>99</v>
      </c>
      <c r="C66" s="29">
        <v>2240</v>
      </c>
      <c r="D66" s="29">
        <v>2437</v>
      </c>
      <c r="E66" s="29">
        <v>1305</v>
      </c>
      <c r="F66" s="29">
        <v>2148</v>
      </c>
      <c r="G66" s="29">
        <v>1188</v>
      </c>
      <c r="H66" s="29">
        <v>478</v>
      </c>
      <c r="I66" s="45">
        <f>SUM(C66:H66)</f>
        <v>9796</v>
      </c>
    </row>
    <row r="67" spans="1:10" s="1" customFormat="1" ht="21" customHeight="1">
      <c r="A67" s="8"/>
      <c r="B67" s="19" t="s">
        <v>18</v>
      </c>
      <c r="C67" s="29">
        <v>2086</v>
      </c>
      <c r="D67" s="29">
        <v>3929</v>
      </c>
      <c r="E67" s="29">
        <v>2148</v>
      </c>
      <c r="F67" s="29">
        <v>1872</v>
      </c>
      <c r="G67" s="29">
        <v>993</v>
      </c>
      <c r="H67" s="29">
        <v>390</v>
      </c>
      <c r="I67" s="45">
        <f>SUM(C67:H67)</f>
        <v>11418</v>
      </c>
    </row>
    <row r="68" spans="1:10" s="1" customFormat="1" ht="21" customHeight="1">
      <c r="A68" s="8"/>
      <c r="B68" s="20" t="s">
        <v>100</v>
      </c>
      <c r="C68" s="30">
        <v>3</v>
      </c>
      <c r="D68" s="30">
        <v>8</v>
      </c>
      <c r="E68" s="32">
        <v>0</v>
      </c>
      <c r="F68" s="32">
        <v>9</v>
      </c>
      <c r="G68" s="32">
        <v>0</v>
      </c>
      <c r="H68" s="32">
        <v>0</v>
      </c>
      <c r="I68" s="45">
        <f>SUM(C68:H68)</f>
        <v>20</v>
      </c>
    </row>
    <row r="69" spans="1:10" s="1" customFormat="1" ht="21" customHeight="1">
      <c r="A69" s="9"/>
      <c r="B69" s="21" t="s">
        <v>101</v>
      </c>
      <c r="C69" s="31">
        <f t="shared" ref="C69:H69" si="10">SUM(C65:C68)</f>
        <v>4967</v>
      </c>
      <c r="D69" s="31">
        <f t="shared" si="10"/>
        <v>6812</v>
      </c>
      <c r="E69" s="31">
        <f t="shared" si="10"/>
        <v>3630</v>
      </c>
      <c r="F69" s="31">
        <f t="shared" si="10"/>
        <v>4550</v>
      </c>
      <c r="G69" s="31">
        <f t="shared" si="10"/>
        <v>2561</v>
      </c>
      <c r="H69" s="31">
        <f t="shared" si="10"/>
        <v>1030</v>
      </c>
      <c r="I69" s="46">
        <f>SUM(C69:H69)</f>
        <v>23550</v>
      </c>
    </row>
    <row r="70" spans="1:10" s="1" customFormat="1" ht="21" customHeight="1">
      <c r="A70" s="10" t="s">
        <v>111</v>
      </c>
      <c r="B70" s="23"/>
      <c r="C70" s="23"/>
      <c r="D70" s="23"/>
      <c r="E70" s="23"/>
      <c r="F70" s="23"/>
      <c r="G70" s="23"/>
      <c r="H70" s="23"/>
      <c r="I70" s="49"/>
    </row>
    <row r="71" spans="1:10" s="1" customFormat="1" ht="21" customHeight="1">
      <c r="A71" s="7"/>
      <c r="B71" s="24"/>
      <c r="C71" s="33" t="s">
        <v>112</v>
      </c>
      <c r="D71" s="33" t="s">
        <v>15</v>
      </c>
      <c r="E71" s="38" t="s">
        <v>113</v>
      </c>
      <c r="F71" s="38" t="s">
        <v>114</v>
      </c>
      <c r="G71" s="33"/>
      <c r="H71" s="33"/>
      <c r="I71" s="50"/>
    </row>
    <row r="72" spans="1:10" s="1" customFormat="1" ht="21" customHeight="1">
      <c r="A72" s="8"/>
      <c r="B72" s="18" t="s">
        <v>98</v>
      </c>
      <c r="C72" s="28">
        <v>2574</v>
      </c>
      <c r="D72" s="28">
        <v>2184</v>
      </c>
      <c r="E72" s="28">
        <v>1803</v>
      </c>
      <c r="F72" s="28">
        <v>1591</v>
      </c>
      <c r="G72" s="28"/>
      <c r="H72" s="28"/>
      <c r="I72" s="44"/>
    </row>
    <row r="73" spans="1:10" s="1" customFormat="1" ht="21" customHeight="1">
      <c r="A73" s="8"/>
      <c r="B73" s="19" t="s">
        <v>99</v>
      </c>
      <c r="C73" s="29">
        <v>8620</v>
      </c>
      <c r="D73" s="29">
        <v>6690</v>
      </c>
      <c r="E73" s="29">
        <v>6399</v>
      </c>
      <c r="F73" s="29">
        <v>5736</v>
      </c>
      <c r="G73" s="29"/>
      <c r="H73" s="29"/>
      <c r="I73" s="45"/>
    </row>
    <row r="74" spans="1:10" s="1" customFormat="1" ht="21" customHeight="1">
      <c r="A74" s="8"/>
      <c r="B74" s="19" t="s">
        <v>18</v>
      </c>
      <c r="C74" s="29">
        <v>11466</v>
      </c>
      <c r="D74" s="29">
        <v>10945</v>
      </c>
      <c r="E74" s="29">
        <v>10696</v>
      </c>
      <c r="F74" s="29">
        <v>10016</v>
      </c>
      <c r="G74" s="29"/>
      <c r="H74" s="29"/>
      <c r="I74" s="45"/>
    </row>
    <row r="75" spans="1:10" s="1" customFormat="1" ht="21" customHeight="1">
      <c r="A75" s="8"/>
      <c r="B75" s="20" t="s">
        <v>100</v>
      </c>
      <c r="C75" s="30">
        <v>80</v>
      </c>
      <c r="D75" s="30">
        <v>253</v>
      </c>
      <c r="E75" s="32">
        <v>289</v>
      </c>
      <c r="F75" s="32">
        <v>603</v>
      </c>
      <c r="G75" s="32"/>
      <c r="H75" s="32"/>
      <c r="I75" s="45"/>
    </row>
    <row r="76" spans="1:10" s="1" customFormat="1" ht="21" customHeight="1">
      <c r="A76" s="11"/>
      <c r="B76" s="25" t="s">
        <v>101</v>
      </c>
      <c r="C76" s="34">
        <f>SUM(C72:C75)</f>
        <v>22740</v>
      </c>
      <c r="D76" s="34">
        <f>SUM(D72:D75)</f>
        <v>20072</v>
      </c>
      <c r="E76" s="34">
        <v>19187</v>
      </c>
      <c r="F76" s="34">
        <v>17946</v>
      </c>
      <c r="G76" s="34"/>
      <c r="H76" s="34"/>
      <c r="I76" s="51"/>
    </row>
    <row r="77" spans="1:10" ht="21" customHeight="1">
      <c r="A77" s="12"/>
      <c r="B77" s="26"/>
      <c r="C77" s="26"/>
      <c r="D77" s="26"/>
      <c r="E77" s="26"/>
      <c r="F77" s="26"/>
      <c r="H77" s="41"/>
      <c r="I77" s="41" t="s">
        <v>115</v>
      </c>
    </row>
    <row r="78" spans="1:10" ht="21" customHeight="1">
      <c r="A78" s="13" t="s">
        <v>116</v>
      </c>
      <c r="C78" s="35"/>
      <c r="D78" s="35"/>
      <c r="E78" s="35"/>
      <c r="F78" s="35"/>
      <c r="G78" s="35"/>
      <c r="H78" s="35"/>
      <c r="I78" s="35"/>
    </row>
    <row r="79" spans="1:10" ht="21" customHeight="1">
      <c r="A79" s="13" t="s">
        <v>117</v>
      </c>
      <c r="C79" s="35"/>
      <c r="D79" s="35"/>
      <c r="E79" s="35"/>
      <c r="F79" s="35"/>
      <c r="G79" s="35"/>
      <c r="H79" s="35"/>
      <c r="I79" s="35"/>
    </row>
    <row r="80" spans="1:10" ht="21" customHeight="1">
      <c r="A80" s="13" t="s">
        <v>118</v>
      </c>
      <c r="C80" s="35"/>
      <c r="D80" s="35"/>
      <c r="E80" s="35"/>
      <c r="F80" s="35"/>
      <c r="G80" s="35"/>
      <c r="H80" s="35"/>
      <c r="I80" s="35"/>
    </row>
    <row r="81" spans="1:9" ht="21" customHeight="1">
      <c r="A81" s="13" t="s">
        <v>119</v>
      </c>
      <c r="C81" s="35"/>
      <c r="D81" s="35"/>
      <c r="E81" s="35"/>
      <c r="F81" s="35"/>
      <c r="G81" s="35"/>
      <c r="H81" s="35"/>
      <c r="I81" s="35"/>
    </row>
    <row r="82" spans="1:9" ht="18.75" customHeight="1">
      <c r="A82" s="14" t="s">
        <v>120</v>
      </c>
      <c r="B82" s="14"/>
      <c r="C82" s="14"/>
      <c r="D82" s="14"/>
      <c r="E82" s="14"/>
      <c r="F82" s="14"/>
      <c r="G82" s="14"/>
      <c r="H82" s="14"/>
      <c r="I82" s="35"/>
    </row>
    <row r="83" spans="1:9" ht="20.25" customHeight="1">
      <c r="C83" s="35"/>
      <c r="D83" s="35"/>
      <c r="E83" s="35"/>
      <c r="F83" s="35"/>
      <c r="G83" s="35"/>
      <c r="H83" s="35"/>
      <c r="I83" s="35"/>
    </row>
    <row r="84" spans="1:9" ht="21" customHeight="1">
      <c r="C84" s="36"/>
      <c r="D84" s="36"/>
      <c r="E84" s="35"/>
      <c r="F84" s="35"/>
      <c r="G84" s="35"/>
      <c r="H84" s="35"/>
      <c r="I84" s="35"/>
    </row>
    <row r="85" spans="1:9" ht="21" customHeight="1">
      <c r="C85" s="35"/>
      <c r="D85" s="36"/>
      <c r="E85" s="36"/>
      <c r="F85" s="36"/>
      <c r="G85" s="36"/>
      <c r="H85" s="36"/>
      <c r="I85" s="35"/>
    </row>
    <row r="86" spans="1:9" ht="21" customHeight="1">
      <c r="C86" s="36"/>
      <c r="D86" s="35"/>
      <c r="E86" s="35"/>
      <c r="F86" s="35"/>
      <c r="G86" s="36"/>
      <c r="H86" s="35"/>
      <c r="I86" s="35"/>
    </row>
    <row r="87" spans="1:9" ht="21" customHeight="1">
      <c r="C87" s="35"/>
      <c r="D87" s="35"/>
      <c r="E87" s="36"/>
      <c r="F87" s="36"/>
      <c r="G87" s="35"/>
      <c r="H87" s="35"/>
      <c r="I87" s="35"/>
    </row>
    <row r="88" spans="1:9" ht="21" customHeight="1">
      <c r="C88" s="35"/>
      <c r="D88" s="35"/>
      <c r="E88" s="35"/>
      <c r="F88" s="35"/>
      <c r="G88" s="35"/>
      <c r="H88" s="35"/>
      <c r="I88" s="35"/>
    </row>
    <row r="89" spans="1:9" ht="21" customHeight="1">
      <c r="A89" s="15"/>
      <c r="B89" s="15"/>
      <c r="C89" s="35"/>
      <c r="D89" s="36"/>
      <c r="E89" s="35"/>
      <c r="F89" s="35"/>
      <c r="G89" s="35"/>
      <c r="H89" s="35"/>
      <c r="I89" s="35"/>
    </row>
    <row r="90" spans="1:9" ht="21" customHeight="1">
      <c r="C90" s="37"/>
      <c r="D90" s="37"/>
      <c r="E90" s="37"/>
      <c r="F90" s="37"/>
      <c r="G90" s="37"/>
      <c r="H90" s="37"/>
      <c r="I90" s="52"/>
    </row>
    <row r="91" spans="1:9" ht="21" customHeight="1">
      <c r="C91" s="37"/>
      <c r="D91" s="37"/>
      <c r="E91" s="37"/>
      <c r="F91" s="37"/>
      <c r="G91" s="37"/>
      <c r="H91" s="37"/>
      <c r="I91" s="52"/>
    </row>
    <row r="92" spans="1:9" ht="21" customHeight="1">
      <c r="C92" s="37"/>
      <c r="D92" s="37"/>
      <c r="E92" s="37"/>
      <c r="F92" s="37"/>
      <c r="G92" s="37"/>
      <c r="H92" s="37"/>
      <c r="I92" s="52"/>
    </row>
    <row r="93" spans="1:9" ht="21" customHeight="1">
      <c r="C93" s="37"/>
      <c r="D93" s="37"/>
      <c r="E93" s="37"/>
      <c r="F93" s="37"/>
      <c r="G93" s="37"/>
      <c r="H93" s="37"/>
      <c r="I93" s="52"/>
    </row>
    <row r="94" spans="1:9" ht="21" customHeight="1">
      <c r="G94" s="39"/>
      <c r="H94" s="39"/>
      <c r="I94" s="39"/>
    </row>
  </sheetData>
  <mergeCells count="30">
    <mergeCell ref="A1:G1"/>
    <mergeCell ref="H1:I1"/>
    <mergeCell ref="H2:I2"/>
    <mergeCell ref="A3:B3"/>
    <mergeCell ref="A4:I4"/>
    <mergeCell ref="A10:I10"/>
    <mergeCell ref="A16:I16"/>
    <mergeCell ref="A22:I22"/>
    <mergeCell ref="A28:I28"/>
    <mergeCell ref="A34:I34"/>
    <mergeCell ref="A40:I40"/>
    <mergeCell ref="A46:I46"/>
    <mergeCell ref="A52:I52"/>
    <mergeCell ref="A58:I58"/>
    <mergeCell ref="A64:I64"/>
    <mergeCell ref="A70:I70"/>
    <mergeCell ref="A82:H82"/>
    <mergeCell ref="K2:L3"/>
    <mergeCell ref="A5:A9"/>
    <mergeCell ref="A11:A15"/>
    <mergeCell ref="A17:A21"/>
    <mergeCell ref="A23:A27"/>
    <mergeCell ref="A29:A33"/>
    <mergeCell ref="A35:A39"/>
    <mergeCell ref="A41:A45"/>
    <mergeCell ref="A47:A51"/>
    <mergeCell ref="A53:A57"/>
    <mergeCell ref="A59:A63"/>
    <mergeCell ref="A65:A69"/>
    <mergeCell ref="A72:A76"/>
  </mergeCells>
  <phoneticPr fontId="2"/>
  <hyperlinks>
    <hyperlink ref="A82:H82" location="'産業別就業人口（詳細）'!A1"/>
  </hyperlinks>
  <pageMargins left="0.78740157480314954" right="0.78740157480314954" top="0.98425196850393704" bottom="0.98425196850393704" header="0.51200000000000001" footer="0.51200000000000001"/>
  <pageSetup paperSize="9" scale="92" firstPageNumber="0" fitToWidth="1" fitToHeight="0" orientation="portrait" usePrinterDefaults="1" useFirstPageNumber="1" horizontalDpi="300" verticalDpi="300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A391"/>
  <sheetViews>
    <sheetView showGridLines="0" zoomScale="90" zoomScaleNormal="90" zoomScaleSheetLayoutView="75" workbookViewId="0"/>
  </sheetViews>
  <sheetFormatPr defaultRowHeight="21.95" customHeight="1"/>
  <cols>
    <col min="1" max="1" width="4" style="54" customWidth="1"/>
    <col min="2" max="2" width="8.875" style="54" customWidth="1"/>
    <col min="3" max="3" width="8.625" style="54" customWidth="1"/>
    <col min="4" max="4" width="7" style="54" bestFit="1" customWidth="1"/>
    <col min="5" max="6" width="8.625" style="54" customWidth="1"/>
    <col min="7" max="7" width="6" style="54" bestFit="1" customWidth="1"/>
    <col min="8" max="9" width="8" style="54" bestFit="1" customWidth="1"/>
    <col min="10" max="10" width="8.625" style="54" customWidth="1"/>
    <col min="11" max="11" width="9" style="54" customWidth="1"/>
    <col min="12" max="12" width="7" style="54" bestFit="1" customWidth="1"/>
    <col min="13" max="14" width="8" style="54" bestFit="1" customWidth="1"/>
    <col min="15" max="15" width="8.625" style="54" bestFit="1" customWidth="1"/>
    <col min="16" max="16" width="8.125" style="54" customWidth="1"/>
    <col min="17" max="17" width="8.875" style="54" customWidth="1"/>
    <col min="18" max="24" width="9" style="54" customWidth="1"/>
    <col min="25" max="25" width="9.125" style="54" customWidth="1"/>
    <col min="26" max="256" width="9" style="54" customWidth="1"/>
    <col min="257" max="257" width="4" style="54" customWidth="1"/>
    <col min="258" max="258" width="8.875" style="54" customWidth="1"/>
    <col min="259" max="259" width="8.625" style="54" customWidth="1"/>
    <col min="260" max="260" width="7" style="54" bestFit="1" customWidth="1"/>
    <col min="261" max="262" width="8.625" style="54" customWidth="1"/>
    <col min="263" max="263" width="6" style="54" bestFit="1" customWidth="1"/>
    <col min="264" max="265" width="8" style="54" bestFit="1" customWidth="1"/>
    <col min="266" max="266" width="8.625" style="54" customWidth="1"/>
    <col min="267" max="267" width="9" style="54" customWidth="1"/>
    <col min="268" max="268" width="7" style="54" bestFit="1" customWidth="1"/>
    <col min="269" max="270" width="8" style="54" bestFit="1" customWidth="1"/>
    <col min="271" max="271" width="8.625" style="54" bestFit="1" customWidth="1"/>
    <col min="272" max="272" width="8.125" style="54" customWidth="1"/>
    <col min="273" max="273" width="8.875" style="54" customWidth="1"/>
    <col min="274" max="280" width="9" style="54" customWidth="1"/>
    <col min="281" max="281" width="9.125" style="54" customWidth="1"/>
    <col min="282" max="512" width="9" style="54" customWidth="1"/>
    <col min="513" max="513" width="4" style="54" customWidth="1"/>
    <col min="514" max="514" width="8.875" style="54" customWidth="1"/>
    <col min="515" max="515" width="8.625" style="54" customWidth="1"/>
    <col min="516" max="516" width="7" style="54" bestFit="1" customWidth="1"/>
    <col min="517" max="518" width="8.625" style="54" customWidth="1"/>
    <col min="519" max="519" width="6" style="54" bestFit="1" customWidth="1"/>
    <col min="520" max="521" width="8" style="54" bestFit="1" customWidth="1"/>
    <col min="522" max="522" width="8.625" style="54" customWidth="1"/>
    <col min="523" max="523" width="9" style="54" customWidth="1"/>
    <col min="524" max="524" width="7" style="54" bestFit="1" customWidth="1"/>
    <col min="525" max="526" width="8" style="54" bestFit="1" customWidth="1"/>
    <col min="527" max="527" width="8.625" style="54" bestFit="1" customWidth="1"/>
    <col min="528" max="528" width="8.125" style="54" customWidth="1"/>
    <col min="529" max="529" width="8.875" style="54" customWidth="1"/>
    <col min="530" max="536" width="9" style="54" customWidth="1"/>
    <col min="537" max="537" width="9.125" style="54" customWidth="1"/>
    <col min="538" max="768" width="9" style="54" customWidth="1"/>
    <col min="769" max="769" width="4" style="54" customWidth="1"/>
    <col min="770" max="770" width="8.875" style="54" customWidth="1"/>
    <col min="771" max="771" width="8.625" style="54" customWidth="1"/>
    <col min="772" max="772" width="7" style="54" bestFit="1" customWidth="1"/>
    <col min="773" max="774" width="8.625" style="54" customWidth="1"/>
    <col min="775" max="775" width="6" style="54" bestFit="1" customWidth="1"/>
    <col min="776" max="777" width="8" style="54" bestFit="1" customWidth="1"/>
    <col min="778" max="778" width="8.625" style="54" customWidth="1"/>
    <col min="779" max="779" width="9" style="54" customWidth="1"/>
    <col min="780" max="780" width="7" style="54" bestFit="1" customWidth="1"/>
    <col min="781" max="782" width="8" style="54" bestFit="1" customWidth="1"/>
    <col min="783" max="783" width="8.625" style="54" bestFit="1" customWidth="1"/>
    <col min="784" max="784" width="8.125" style="54" customWidth="1"/>
    <col min="785" max="785" width="8.875" style="54" customWidth="1"/>
    <col min="786" max="792" width="9" style="54" customWidth="1"/>
    <col min="793" max="793" width="9.125" style="54" customWidth="1"/>
    <col min="794" max="1024" width="9" style="54" customWidth="1"/>
    <col min="1025" max="1025" width="4" style="54" customWidth="1"/>
    <col min="1026" max="1026" width="8.875" style="54" customWidth="1"/>
    <col min="1027" max="1027" width="8.625" style="54" customWidth="1"/>
    <col min="1028" max="1028" width="7" style="54" bestFit="1" customWidth="1"/>
    <col min="1029" max="1030" width="8.625" style="54" customWidth="1"/>
    <col min="1031" max="1031" width="6" style="54" bestFit="1" customWidth="1"/>
    <col min="1032" max="1033" width="8" style="54" bestFit="1" customWidth="1"/>
    <col min="1034" max="1034" width="8.625" style="54" customWidth="1"/>
    <col min="1035" max="1035" width="9" style="54" customWidth="1"/>
    <col min="1036" max="1036" width="7" style="54" bestFit="1" customWidth="1"/>
    <col min="1037" max="1038" width="8" style="54" bestFit="1" customWidth="1"/>
    <col min="1039" max="1039" width="8.625" style="54" bestFit="1" customWidth="1"/>
    <col min="1040" max="1040" width="8.125" style="54" customWidth="1"/>
    <col min="1041" max="1041" width="8.875" style="54" customWidth="1"/>
    <col min="1042" max="1048" width="9" style="54" customWidth="1"/>
    <col min="1049" max="1049" width="9.125" style="54" customWidth="1"/>
    <col min="1050" max="1280" width="9" style="54" customWidth="1"/>
    <col min="1281" max="1281" width="4" style="54" customWidth="1"/>
    <col min="1282" max="1282" width="8.875" style="54" customWidth="1"/>
    <col min="1283" max="1283" width="8.625" style="54" customWidth="1"/>
    <col min="1284" max="1284" width="7" style="54" bestFit="1" customWidth="1"/>
    <col min="1285" max="1286" width="8.625" style="54" customWidth="1"/>
    <col min="1287" max="1287" width="6" style="54" bestFit="1" customWidth="1"/>
    <col min="1288" max="1289" width="8" style="54" bestFit="1" customWidth="1"/>
    <col min="1290" max="1290" width="8.625" style="54" customWidth="1"/>
    <col min="1291" max="1291" width="9" style="54" customWidth="1"/>
    <col min="1292" max="1292" width="7" style="54" bestFit="1" customWidth="1"/>
    <col min="1293" max="1294" width="8" style="54" bestFit="1" customWidth="1"/>
    <col min="1295" max="1295" width="8.625" style="54" bestFit="1" customWidth="1"/>
    <col min="1296" max="1296" width="8.125" style="54" customWidth="1"/>
    <col min="1297" max="1297" width="8.875" style="54" customWidth="1"/>
    <col min="1298" max="1304" width="9" style="54" customWidth="1"/>
    <col min="1305" max="1305" width="9.125" style="54" customWidth="1"/>
    <col min="1306" max="1536" width="9" style="54" customWidth="1"/>
    <col min="1537" max="1537" width="4" style="54" customWidth="1"/>
    <col min="1538" max="1538" width="8.875" style="54" customWidth="1"/>
    <col min="1539" max="1539" width="8.625" style="54" customWidth="1"/>
    <col min="1540" max="1540" width="7" style="54" bestFit="1" customWidth="1"/>
    <col min="1541" max="1542" width="8.625" style="54" customWidth="1"/>
    <col min="1543" max="1543" width="6" style="54" bestFit="1" customWidth="1"/>
    <col min="1544" max="1545" width="8" style="54" bestFit="1" customWidth="1"/>
    <col min="1546" max="1546" width="8.625" style="54" customWidth="1"/>
    <col min="1547" max="1547" width="9" style="54" customWidth="1"/>
    <col min="1548" max="1548" width="7" style="54" bestFit="1" customWidth="1"/>
    <col min="1549" max="1550" width="8" style="54" bestFit="1" customWidth="1"/>
    <col min="1551" max="1551" width="8.625" style="54" bestFit="1" customWidth="1"/>
    <col min="1552" max="1552" width="8.125" style="54" customWidth="1"/>
    <col min="1553" max="1553" width="8.875" style="54" customWidth="1"/>
    <col min="1554" max="1560" width="9" style="54" customWidth="1"/>
    <col min="1561" max="1561" width="9.125" style="54" customWidth="1"/>
    <col min="1562" max="1792" width="9" style="54" customWidth="1"/>
    <col min="1793" max="1793" width="4" style="54" customWidth="1"/>
    <col min="1794" max="1794" width="8.875" style="54" customWidth="1"/>
    <col min="1795" max="1795" width="8.625" style="54" customWidth="1"/>
    <col min="1796" max="1796" width="7" style="54" bestFit="1" customWidth="1"/>
    <col min="1797" max="1798" width="8.625" style="54" customWidth="1"/>
    <col min="1799" max="1799" width="6" style="54" bestFit="1" customWidth="1"/>
    <col min="1800" max="1801" width="8" style="54" bestFit="1" customWidth="1"/>
    <col min="1802" max="1802" width="8.625" style="54" customWidth="1"/>
    <col min="1803" max="1803" width="9" style="54" customWidth="1"/>
    <col min="1804" max="1804" width="7" style="54" bestFit="1" customWidth="1"/>
    <col min="1805" max="1806" width="8" style="54" bestFit="1" customWidth="1"/>
    <col min="1807" max="1807" width="8.625" style="54" bestFit="1" customWidth="1"/>
    <col min="1808" max="1808" width="8.125" style="54" customWidth="1"/>
    <col min="1809" max="1809" width="8.875" style="54" customWidth="1"/>
    <col min="1810" max="1816" width="9" style="54" customWidth="1"/>
    <col min="1817" max="1817" width="9.125" style="54" customWidth="1"/>
    <col min="1818" max="2048" width="9" style="54" customWidth="1"/>
    <col min="2049" max="2049" width="4" style="54" customWidth="1"/>
    <col min="2050" max="2050" width="8.875" style="54" customWidth="1"/>
    <col min="2051" max="2051" width="8.625" style="54" customWidth="1"/>
    <col min="2052" max="2052" width="7" style="54" bestFit="1" customWidth="1"/>
    <col min="2053" max="2054" width="8.625" style="54" customWidth="1"/>
    <col min="2055" max="2055" width="6" style="54" bestFit="1" customWidth="1"/>
    <col min="2056" max="2057" width="8" style="54" bestFit="1" customWidth="1"/>
    <col min="2058" max="2058" width="8.625" style="54" customWidth="1"/>
    <col min="2059" max="2059" width="9" style="54" customWidth="1"/>
    <col min="2060" max="2060" width="7" style="54" bestFit="1" customWidth="1"/>
    <col min="2061" max="2062" width="8" style="54" bestFit="1" customWidth="1"/>
    <col min="2063" max="2063" width="8.625" style="54" bestFit="1" customWidth="1"/>
    <col min="2064" max="2064" width="8.125" style="54" customWidth="1"/>
    <col min="2065" max="2065" width="8.875" style="54" customWidth="1"/>
    <col min="2066" max="2072" width="9" style="54" customWidth="1"/>
    <col min="2073" max="2073" width="9.125" style="54" customWidth="1"/>
    <col min="2074" max="2304" width="9" style="54" customWidth="1"/>
    <col min="2305" max="2305" width="4" style="54" customWidth="1"/>
    <col min="2306" max="2306" width="8.875" style="54" customWidth="1"/>
    <col min="2307" max="2307" width="8.625" style="54" customWidth="1"/>
    <col min="2308" max="2308" width="7" style="54" bestFit="1" customWidth="1"/>
    <col min="2309" max="2310" width="8.625" style="54" customWidth="1"/>
    <col min="2311" max="2311" width="6" style="54" bestFit="1" customWidth="1"/>
    <col min="2312" max="2313" width="8" style="54" bestFit="1" customWidth="1"/>
    <col min="2314" max="2314" width="8.625" style="54" customWidth="1"/>
    <col min="2315" max="2315" width="9" style="54" customWidth="1"/>
    <col min="2316" max="2316" width="7" style="54" bestFit="1" customWidth="1"/>
    <col min="2317" max="2318" width="8" style="54" bestFit="1" customWidth="1"/>
    <col min="2319" max="2319" width="8.625" style="54" bestFit="1" customWidth="1"/>
    <col min="2320" max="2320" width="8.125" style="54" customWidth="1"/>
    <col min="2321" max="2321" width="8.875" style="54" customWidth="1"/>
    <col min="2322" max="2328" width="9" style="54" customWidth="1"/>
    <col min="2329" max="2329" width="9.125" style="54" customWidth="1"/>
    <col min="2330" max="2560" width="9" style="54" customWidth="1"/>
    <col min="2561" max="2561" width="4" style="54" customWidth="1"/>
    <col min="2562" max="2562" width="8.875" style="54" customWidth="1"/>
    <col min="2563" max="2563" width="8.625" style="54" customWidth="1"/>
    <col min="2564" max="2564" width="7" style="54" bestFit="1" customWidth="1"/>
    <col min="2565" max="2566" width="8.625" style="54" customWidth="1"/>
    <col min="2567" max="2567" width="6" style="54" bestFit="1" customWidth="1"/>
    <col min="2568" max="2569" width="8" style="54" bestFit="1" customWidth="1"/>
    <col min="2570" max="2570" width="8.625" style="54" customWidth="1"/>
    <col min="2571" max="2571" width="9" style="54" customWidth="1"/>
    <col min="2572" max="2572" width="7" style="54" bestFit="1" customWidth="1"/>
    <col min="2573" max="2574" width="8" style="54" bestFit="1" customWidth="1"/>
    <col min="2575" max="2575" width="8.625" style="54" bestFit="1" customWidth="1"/>
    <col min="2576" max="2576" width="8.125" style="54" customWidth="1"/>
    <col min="2577" max="2577" width="8.875" style="54" customWidth="1"/>
    <col min="2578" max="2584" width="9" style="54" customWidth="1"/>
    <col min="2585" max="2585" width="9.125" style="54" customWidth="1"/>
    <col min="2586" max="2816" width="9" style="54" customWidth="1"/>
    <col min="2817" max="2817" width="4" style="54" customWidth="1"/>
    <col min="2818" max="2818" width="8.875" style="54" customWidth="1"/>
    <col min="2819" max="2819" width="8.625" style="54" customWidth="1"/>
    <col min="2820" max="2820" width="7" style="54" bestFit="1" customWidth="1"/>
    <col min="2821" max="2822" width="8.625" style="54" customWidth="1"/>
    <col min="2823" max="2823" width="6" style="54" bestFit="1" customWidth="1"/>
    <col min="2824" max="2825" width="8" style="54" bestFit="1" customWidth="1"/>
    <col min="2826" max="2826" width="8.625" style="54" customWidth="1"/>
    <col min="2827" max="2827" width="9" style="54" customWidth="1"/>
    <col min="2828" max="2828" width="7" style="54" bestFit="1" customWidth="1"/>
    <col min="2829" max="2830" width="8" style="54" bestFit="1" customWidth="1"/>
    <col min="2831" max="2831" width="8.625" style="54" bestFit="1" customWidth="1"/>
    <col min="2832" max="2832" width="8.125" style="54" customWidth="1"/>
    <col min="2833" max="2833" width="8.875" style="54" customWidth="1"/>
    <col min="2834" max="2840" width="9" style="54" customWidth="1"/>
    <col min="2841" max="2841" width="9.125" style="54" customWidth="1"/>
    <col min="2842" max="3072" width="9" style="54" customWidth="1"/>
    <col min="3073" max="3073" width="4" style="54" customWidth="1"/>
    <col min="3074" max="3074" width="8.875" style="54" customWidth="1"/>
    <col min="3075" max="3075" width="8.625" style="54" customWidth="1"/>
    <col min="3076" max="3076" width="7" style="54" bestFit="1" customWidth="1"/>
    <col min="3077" max="3078" width="8.625" style="54" customWidth="1"/>
    <col min="3079" max="3079" width="6" style="54" bestFit="1" customWidth="1"/>
    <col min="3080" max="3081" width="8" style="54" bestFit="1" customWidth="1"/>
    <col min="3082" max="3082" width="8.625" style="54" customWidth="1"/>
    <col min="3083" max="3083" width="9" style="54" customWidth="1"/>
    <col min="3084" max="3084" width="7" style="54" bestFit="1" customWidth="1"/>
    <col min="3085" max="3086" width="8" style="54" bestFit="1" customWidth="1"/>
    <col min="3087" max="3087" width="8.625" style="54" bestFit="1" customWidth="1"/>
    <col min="3088" max="3088" width="8.125" style="54" customWidth="1"/>
    <col min="3089" max="3089" width="8.875" style="54" customWidth="1"/>
    <col min="3090" max="3096" width="9" style="54" customWidth="1"/>
    <col min="3097" max="3097" width="9.125" style="54" customWidth="1"/>
    <col min="3098" max="3328" width="9" style="54" customWidth="1"/>
    <col min="3329" max="3329" width="4" style="54" customWidth="1"/>
    <col min="3330" max="3330" width="8.875" style="54" customWidth="1"/>
    <col min="3331" max="3331" width="8.625" style="54" customWidth="1"/>
    <col min="3332" max="3332" width="7" style="54" bestFit="1" customWidth="1"/>
    <col min="3333" max="3334" width="8.625" style="54" customWidth="1"/>
    <col min="3335" max="3335" width="6" style="54" bestFit="1" customWidth="1"/>
    <col min="3336" max="3337" width="8" style="54" bestFit="1" customWidth="1"/>
    <col min="3338" max="3338" width="8.625" style="54" customWidth="1"/>
    <col min="3339" max="3339" width="9" style="54" customWidth="1"/>
    <col min="3340" max="3340" width="7" style="54" bestFit="1" customWidth="1"/>
    <col min="3341" max="3342" width="8" style="54" bestFit="1" customWidth="1"/>
    <col min="3343" max="3343" width="8.625" style="54" bestFit="1" customWidth="1"/>
    <col min="3344" max="3344" width="8.125" style="54" customWidth="1"/>
    <col min="3345" max="3345" width="8.875" style="54" customWidth="1"/>
    <col min="3346" max="3352" width="9" style="54" customWidth="1"/>
    <col min="3353" max="3353" width="9.125" style="54" customWidth="1"/>
    <col min="3354" max="3584" width="9" style="54" customWidth="1"/>
    <col min="3585" max="3585" width="4" style="54" customWidth="1"/>
    <col min="3586" max="3586" width="8.875" style="54" customWidth="1"/>
    <col min="3587" max="3587" width="8.625" style="54" customWidth="1"/>
    <col min="3588" max="3588" width="7" style="54" bestFit="1" customWidth="1"/>
    <col min="3589" max="3590" width="8.625" style="54" customWidth="1"/>
    <col min="3591" max="3591" width="6" style="54" bestFit="1" customWidth="1"/>
    <col min="3592" max="3593" width="8" style="54" bestFit="1" customWidth="1"/>
    <col min="3594" max="3594" width="8.625" style="54" customWidth="1"/>
    <col min="3595" max="3595" width="9" style="54" customWidth="1"/>
    <col min="3596" max="3596" width="7" style="54" bestFit="1" customWidth="1"/>
    <col min="3597" max="3598" width="8" style="54" bestFit="1" customWidth="1"/>
    <col min="3599" max="3599" width="8.625" style="54" bestFit="1" customWidth="1"/>
    <col min="3600" max="3600" width="8.125" style="54" customWidth="1"/>
    <col min="3601" max="3601" width="8.875" style="54" customWidth="1"/>
    <col min="3602" max="3608" width="9" style="54" customWidth="1"/>
    <col min="3609" max="3609" width="9.125" style="54" customWidth="1"/>
    <col min="3610" max="3840" width="9" style="54" customWidth="1"/>
    <col min="3841" max="3841" width="4" style="54" customWidth="1"/>
    <col min="3842" max="3842" width="8.875" style="54" customWidth="1"/>
    <col min="3843" max="3843" width="8.625" style="54" customWidth="1"/>
    <col min="3844" max="3844" width="7" style="54" bestFit="1" customWidth="1"/>
    <col min="3845" max="3846" width="8.625" style="54" customWidth="1"/>
    <col min="3847" max="3847" width="6" style="54" bestFit="1" customWidth="1"/>
    <col min="3848" max="3849" width="8" style="54" bestFit="1" customWidth="1"/>
    <col min="3850" max="3850" width="8.625" style="54" customWidth="1"/>
    <col min="3851" max="3851" width="9" style="54" customWidth="1"/>
    <col min="3852" max="3852" width="7" style="54" bestFit="1" customWidth="1"/>
    <col min="3853" max="3854" width="8" style="54" bestFit="1" customWidth="1"/>
    <col min="3855" max="3855" width="8.625" style="54" bestFit="1" customWidth="1"/>
    <col min="3856" max="3856" width="8.125" style="54" customWidth="1"/>
    <col min="3857" max="3857" width="8.875" style="54" customWidth="1"/>
    <col min="3858" max="3864" width="9" style="54" customWidth="1"/>
    <col min="3865" max="3865" width="9.125" style="54" customWidth="1"/>
    <col min="3866" max="4096" width="9" style="54" customWidth="1"/>
    <col min="4097" max="4097" width="4" style="54" customWidth="1"/>
    <col min="4098" max="4098" width="8.875" style="54" customWidth="1"/>
    <col min="4099" max="4099" width="8.625" style="54" customWidth="1"/>
    <col min="4100" max="4100" width="7" style="54" bestFit="1" customWidth="1"/>
    <col min="4101" max="4102" width="8.625" style="54" customWidth="1"/>
    <col min="4103" max="4103" width="6" style="54" bestFit="1" customWidth="1"/>
    <col min="4104" max="4105" width="8" style="54" bestFit="1" customWidth="1"/>
    <col min="4106" max="4106" width="8.625" style="54" customWidth="1"/>
    <col min="4107" max="4107" width="9" style="54" customWidth="1"/>
    <col min="4108" max="4108" width="7" style="54" bestFit="1" customWidth="1"/>
    <col min="4109" max="4110" width="8" style="54" bestFit="1" customWidth="1"/>
    <col min="4111" max="4111" width="8.625" style="54" bestFit="1" customWidth="1"/>
    <col min="4112" max="4112" width="8.125" style="54" customWidth="1"/>
    <col min="4113" max="4113" width="8.875" style="54" customWidth="1"/>
    <col min="4114" max="4120" width="9" style="54" customWidth="1"/>
    <col min="4121" max="4121" width="9.125" style="54" customWidth="1"/>
    <col min="4122" max="4352" width="9" style="54" customWidth="1"/>
    <col min="4353" max="4353" width="4" style="54" customWidth="1"/>
    <col min="4354" max="4354" width="8.875" style="54" customWidth="1"/>
    <col min="4355" max="4355" width="8.625" style="54" customWidth="1"/>
    <col min="4356" max="4356" width="7" style="54" bestFit="1" customWidth="1"/>
    <col min="4357" max="4358" width="8.625" style="54" customWidth="1"/>
    <col min="4359" max="4359" width="6" style="54" bestFit="1" customWidth="1"/>
    <col min="4360" max="4361" width="8" style="54" bestFit="1" customWidth="1"/>
    <col min="4362" max="4362" width="8.625" style="54" customWidth="1"/>
    <col min="4363" max="4363" width="9" style="54" customWidth="1"/>
    <col min="4364" max="4364" width="7" style="54" bestFit="1" customWidth="1"/>
    <col min="4365" max="4366" width="8" style="54" bestFit="1" customWidth="1"/>
    <col min="4367" max="4367" width="8.625" style="54" bestFit="1" customWidth="1"/>
    <col min="4368" max="4368" width="8.125" style="54" customWidth="1"/>
    <col min="4369" max="4369" width="8.875" style="54" customWidth="1"/>
    <col min="4370" max="4376" width="9" style="54" customWidth="1"/>
    <col min="4377" max="4377" width="9.125" style="54" customWidth="1"/>
    <col min="4378" max="4608" width="9" style="54" customWidth="1"/>
    <col min="4609" max="4609" width="4" style="54" customWidth="1"/>
    <col min="4610" max="4610" width="8.875" style="54" customWidth="1"/>
    <col min="4611" max="4611" width="8.625" style="54" customWidth="1"/>
    <col min="4612" max="4612" width="7" style="54" bestFit="1" customWidth="1"/>
    <col min="4613" max="4614" width="8.625" style="54" customWidth="1"/>
    <col min="4615" max="4615" width="6" style="54" bestFit="1" customWidth="1"/>
    <col min="4616" max="4617" width="8" style="54" bestFit="1" customWidth="1"/>
    <col min="4618" max="4618" width="8.625" style="54" customWidth="1"/>
    <col min="4619" max="4619" width="9" style="54" customWidth="1"/>
    <col min="4620" max="4620" width="7" style="54" bestFit="1" customWidth="1"/>
    <col min="4621" max="4622" width="8" style="54" bestFit="1" customWidth="1"/>
    <col min="4623" max="4623" width="8.625" style="54" bestFit="1" customWidth="1"/>
    <col min="4624" max="4624" width="8.125" style="54" customWidth="1"/>
    <col min="4625" max="4625" width="8.875" style="54" customWidth="1"/>
    <col min="4626" max="4632" width="9" style="54" customWidth="1"/>
    <col min="4633" max="4633" width="9.125" style="54" customWidth="1"/>
    <col min="4634" max="4864" width="9" style="54" customWidth="1"/>
    <col min="4865" max="4865" width="4" style="54" customWidth="1"/>
    <col min="4866" max="4866" width="8.875" style="54" customWidth="1"/>
    <col min="4867" max="4867" width="8.625" style="54" customWidth="1"/>
    <col min="4868" max="4868" width="7" style="54" bestFit="1" customWidth="1"/>
    <col min="4869" max="4870" width="8.625" style="54" customWidth="1"/>
    <col min="4871" max="4871" width="6" style="54" bestFit="1" customWidth="1"/>
    <col min="4872" max="4873" width="8" style="54" bestFit="1" customWidth="1"/>
    <col min="4874" max="4874" width="8.625" style="54" customWidth="1"/>
    <col min="4875" max="4875" width="9" style="54" customWidth="1"/>
    <col min="4876" max="4876" width="7" style="54" bestFit="1" customWidth="1"/>
    <col min="4877" max="4878" width="8" style="54" bestFit="1" customWidth="1"/>
    <col min="4879" max="4879" width="8.625" style="54" bestFit="1" customWidth="1"/>
    <col min="4880" max="4880" width="8.125" style="54" customWidth="1"/>
    <col min="4881" max="4881" width="8.875" style="54" customWidth="1"/>
    <col min="4882" max="4888" width="9" style="54" customWidth="1"/>
    <col min="4889" max="4889" width="9.125" style="54" customWidth="1"/>
    <col min="4890" max="5120" width="9" style="54" customWidth="1"/>
    <col min="5121" max="5121" width="4" style="54" customWidth="1"/>
    <col min="5122" max="5122" width="8.875" style="54" customWidth="1"/>
    <col min="5123" max="5123" width="8.625" style="54" customWidth="1"/>
    <col min="5124" max="5124" width="7" style="54" bestFit="1" customWidth="1"/>
    <col min="5125" max="5126" width="8.625" style="54" customWidth="1"/>
    <col min="5127" max="5127" width="6" style="54" bestFit="1" customWidth="1"/>
    <col min="5128" max="5129" width="8" style="54" bestFit="1" customWidth="1"/>
    <col min="5130" max="5130" width="8.625" style="54" customWidth="1"/>
    <col min="5131" max="5131" width="9" style="54" customWidth="1"/>
    <col min="5132" max="5132" width="7" style="54" bestFit="1" customWidth="1"/>
    <col min="5133" max="5134" width="8" style="54" bestFit="1" customWidth="1"/>
    <col min="5135" max="5135" width="8.625" style="54" bestFit="1" customWidth="1"/>
    <col min="5136" max="5136" width="8.125" style="54" customWidth="1"/>
    <col min="5137" max="5137" width="8.875" style="54" customWidth="1"/>
    <col min="5138" max="5144" width="9" style="54" customWidth="1"/>
    <col min="5145" max="5145" width="9.125" style="54" customWidth="1"/>
    <col min="5146" max="5376" width="9" style="54" customWidth="1"/>
    <col min="5377" max="5377" width="4" style="54" customWidth="1"/>
    <col min="5378" max="5378" width="8.875" style="54" customWidth="1"/>
    <col min="5379" max="5379" width="8.625" style="54" customWidth="1"/>
    <col min="5380" max="5380" width="7" style="54" bestFit="1" customWidth="1"/>
    <col min="5381" max="5382" width="8.625" style="54" customWidth="1"/>
    <col min="5383" max="5383" width="6" style="54" bestFit="1" customWidth="1"/>
    <col min="5384" max="5385" width="8" style="54" bestFit="1" customWidth="1"/>
    <col min="5386" max="5386" width="8.625" style="54" customWidth="1"/>
    <col min="5387" max="5387" width="9" style="54" customWidth="1"/>
    <col min="5388" max="5388" width="7" style="54" bestFit="1" customWidth="1"/>
    <col min="5389" max="5390" width="8" style="54" bestFit="1" customWidth="1"/>
    <col min="5391" max="5391" width="8.625" style="54" bestFit="1" customWidth="1"/>
    <col min="5392" max="5392" width="8.125" style="54" customWidth="1"/>
    <col min="5393" max="5393" width="8.875" style="54" customWidth="1"/>
    <col min="5394" max="5400" width="9" style="54" customWidth="1"/>
    <col min="5401" max="5401" width="9.125" style="54" customWidth="1"/>
    <col min="5402" max="5632" width="9" style="54" customWidth="1"/>
    <col min="5633" max="5633" width="4" style="54" customWidth="1"/>
    <col min="5634" max="5634" width="8.875" style="54" customWidth="1"/>
    <col min="5635" max="5635" width="8.625" style="54" customWidth="1"/>
    <col min="5636" max="5636" width="7" style="54" bestFit="1" customWidth="1"/>
    <col min="5637" max="5638" width="8.625" style="54" customWidth="1"/>
    <col min="5639" max="5639" width="6" style="54" bestFit="1" customWidth="1"/>
    <col min="5640" max="5641" width="8" style="54" bestFit="1" customWidth="1"/>
    <col min="5642" max="5642" width="8.625" style="54" customWidth="1"/>
    <col min="5643" max="5643" width="9" style="54" customWidth="1"/>
    <col min="5644" max="5644" width="7" style="54" bestFit="1" customWidth="1"/>
    <col min="5645" max="5646" width="8" style="54" bestFit="1" customWidth="1"/>
    <col min="5647" max="5647" width="8.625" style="54" bestFit="1" customWidth="1"/>
    <col min="5648" max="5648" width="8.125" style="54" customWidth="1"/>
    <col min="5649" max="5649" width="8.875" style="54" customWidth="1"/>
    <col min="5650" max="5656" width="9" style="54" customWidth="1"/>
    <col min="5657" max="5657" width="9.125" style="54" customWidth="1"/>
    <col min="5658" max="5888" width="9" style="54" customWidth="1"/>
    <col min="5889" max="5889" width="4" style="54" customWidth="1"/>
    <col min="5890" max="5890" width="8.875" style="54" customWidth="1"/>
    <col min="5891" max="5891" width="8.625" style="54" customWidth="1"/>
    <col min="5892" max="5892" width="7" style="54" bestFit="1" customWidth="1"/>
    <col min="5893" max="5894" width="8.625" style="54" customWidth="1"/>
    <col min="5895" max="5895" width="6" style="54" bestFit="1" customWidth="1"/>
    <col min="5896" max="5897" width="8" style="54" bestFit="1" customWidth="1"/>
    <col min="5898" max="5898" width="8.625" style="54" customWidth="1"/>
    <col min="5899" max="5899" width="9" style="54" customWidth="1"/>
    <col min="5900" max="5900" width="7" style="54" bestFit="1" customWidth="1"/>
    <col min="5901" max="5902" width="8" style="54" bestFit="1" customWidth="1"/>
    <col min="5903" max="5903" width="8.625" style="54" bestFit="1" customWidth="1"/>
    <col min="5904" max="5904" width="8.125" style="54" customWidth="1"/>
    <col min="5905" max="5905" width="8.875" style="54" customWidth="1"/>
    <col min="5906" max="5912" width="9" style="54" customWidth="1"/>
    <col min="5913" max="5913" width="9.125" style="54" customWidth="1"/>
    <col min="5914" max="6144" width="9" style="54" customWidth="1"/>
    <col min="6145" max="6145" width="4" style="54" customWidth="1"/>
    <col min="6146" max="6146" width="8.875" style="54" customWidth="1"/>
    <col min="6147" max="6147" width="8.625" style="54" customWidth="1"/>
    <col min="6148" max="6148" width="7" style="54" bestFit="1" customWidth="1"/>
    <col min="6149" max="6150" width="8.625" style="54" customWidth="1"/>
    <col min="6151" max="6151" width="6" style="54" bestFit="1" customWidth="1"/>
    <col min="6152" max="6153" width="8" style="54" bestFit="1" customWidth="1"/>
    <col min="6154" max="6154" width="8.625" style="54" customWidth="1"/>
    <col min="6155" max="6155" width="9" style="54" customWidth="1"/>
    <col min="6156" max="6156" width="7" style="54" bestFit="1" customWidth="1"/>
    <col min="6157" max="6158" width="8" style="54" bestFit="1" customWidth="1"/>
    <col min="6159" max="6159" width="8.625" style="54" bestFit="1" customWidth="1"/>
    <col min="6160" max="6160" width="8.125" style="54" customWidth="1"/>
    <col min="6161" max="6161" width="8.875" style="54" customWidth="1"/>
    <col min="6162" max="6168" width="9" style="54" customWidth="1"/>
    <col min="6169" max="6169" width="9.125" style="54" customWidth="1"/>
    <col min="6170" max="6400" width="9" style="54" customWidth="1"/>
    <col min="6401" max="6401" width="4" style="54" customWidth="1"/>
    <col min="6402" max="6402" width="8.875" style="54" customWidth="1"/>
    <col min="6403" max="6403" width="8.625" style="54" customWidth="1"/>
    <col min="6404" max="6404" width="7" style="54" bestFit="1" customWidth="1"/>
    <col min="6405" max="6406" width="8.625" style="54" customWidth="1"/>
    <col min="6407" max="6407" width="6" style="54" bestFit="1" customWidth="1"/>
    <col min="6408" max="6409" width="8" style="54" bestFit="1" customWidth="1"/>
    <col min="6410" max="6410" width="8.625" style="54" customWidth="1"/>
    <col min="6411" max="6411" width="9" style="54" customWidth="1"/>
    <col min="6412" max="6412" width="7" style="54" bestFit="1" customWidth="1"/>
    <col min="6413" max="6414" width="8" style="54" bestFit="1" customWidth="1"/>
    <col min="6415" max="6415" width="8.625" style="54" bestFit="1" customWidth="1"/>
    <col min="6416" max="6416" width="8.125" style="54" customWidth="1"/>
    <col min="6417" max="6417" width="8.875" style="54" customWidth="1"/>
    <col min="6418" max="6424" width="9" style="54" customWidth="1"/>
    <col min="6425" max="6425" width="9.125" style="54" customWidth="1"/>
    <col min="6426" max="6656" width="9" style="54" customWidth="1"/>
    <col min="6657" max="6657" width="4" style="54" customWidth="1"/>
    <col min="6658" max="6658" width="8.875" style="54" customWidth="1"/>
    <col min="6659" max="6659" width="8.625" style="54" customWidth="1"/>
    <col min="6660" max="6660" width="7" style="54" bestFit="1" customWidth="1"/>
    <col min="6661" max="6662" width="8.625" style="54" customWidth="1"/>
    <col min="6663" max="6663" width="6" style="54" bestFit="1" customWidth="1"/>
    <col min="6664" max="6665" width="8" style="54" bestFit="1" customWidth="1"/>
    <col min="6666" max="6666" width="8.625" style="54" customWidth="1"/>
    <col min="6667" max="6667" width="9" style="54" customWidth="1"/>
    <col min="6668" max="6668" width="7" style="54" bestFit="1" customWidth="1"/>
    <col min="6669" max="6670" width="8" style="54" bestFit="1" customWidth="1"/>
    <col min="6671" max="6671" width="8.625" style="54" bestFit="1" customWidth="1"/>
    <col min="6672" max="6672" width="8.125" style="54" customWidth="1"/>
    <col min="6673" max="6673" width="8.875" style="54" customWidth="1"/>
    <col min="6674" max="6680" width="9" style="54" customWidth="1"/>
    <col min="6681" max="6681" width="9.125" style="54" customWidth="1"/>
    <col min="6682" max="6912" width="9" style="54" customWidth="1"/>
    <col min="6913" max="6913" width="4" style="54" customWidth="1"/>
    <col min="6914" max="6914" width="8.875" style="54" customWidth="1"/>
    <col min="6915" max="6915" width="8.625" style="54" customWidth="1"/>
    <col min="6916" max="6916" width="7" style="54" bestFit="1" customWidth="1"/>
    <col min="6917" max="6918" width="8.625" style="54" customWidth="1"/>
    <col min="6919" max="6919" width="6" style="54" bestFit="1" customWidth="1"/>
    <col min="6920" max="6921" width="8" style="54" bestFit="1" customWidth="1"/>
    <col min="6922" max="6922" width="8.625" style="54" customWidth="1"/>
    <col min="6923" max="6923" width="9" style="54" customWidth="1"/>
    <col min="6924" max="6924" width="7" style="54" bestFit="1" customWidth="1"/>
    <col min="6925" max="6926" width="8" style="54" bestFit="1" customWidth="1"/>
    <col min="6927" max="6927" width="8.625" style="54" bestFit="1" customWidth="1"/>
    <col min="6928" max="6928" width="8.125" style="54" customWidth="1"/>
    <col min="6929" max="6929" width="8.875" style="54" customWidth="1"/>
    <col min="6930" max="6936" width="9" style="54" customWidth="1"/>
    <col min="6937" max="6937" width="9.125" style="54" customWidth="1"/>
    <col min="6938" max="7168" width="9" style="54" customWidth="1"/>
    <col min="7169" max="7169" width="4" style="54" customWidth="1"/>
    <col min="7170" max="7170" width="8.875" style="54" customWidth="1"/>
    <col min="7171" max="7171" width="8.625" style="54" customWidth="1"/>
    <col min="7172" max="7172" width="7" style="54" bestFit="1" customWidth="1"/>
    <col min="7173" max="7174" width="8.625" style="54" customWidth="1"/>
    <col min="7175" max="7175" width="6" style="54" bestFit="1" customWidth="1"/>
    <col min="7176" max="7177" width="8" style="54" bestFit="1" customWidth="1"/>
    <col min="7178" max="7178" width="8.625" style="54" customWidth="1"/>
    <col min="7179" max="7179" width="9" style="54" customWidth="1"/>
    <col min="7180" max="7180" width="7" style="54" bestFit="1" customWidth="1"/>
    <col min="7181" max="7182" width="8" style="54" bestFit="1" customWidth="1"/>
    <col min="7183" max="7183" width="8.625" style="54" bestFit="1" customWidth="1"/>
    <col min="7184" max="7184" width="8.125" style="54" customWidth="1"/>
    <col min="7185" max="7185" width="8.875" style="54" customWidth="1"/>
    <col min="7186" max="7192" width="9" style="54" customWidth="1"/>
    <col min="7193" max="7193" width="9.125" style="54" customWidth="1"/>
    <col min="7194" max="7424" width="9" style="54" customWidth="1"/>
    <col min="7425" max="7425" width="4" style="54" customWidth="1"/>
    <col min="7426" max="7426" width="8.875" style="54" customWidth="1"/>
    <col min="7427" max="7427" width="8.625" style="54" customWidth="1"/>
    <col min="7428" max="7428" width="7" style="54" bestFit="1" customWidth="1"/>
    <col min="7429" max="7430" width="8.625" style="54" customWidth="1"/>
    <col min="7431" max="7431" width="6" style="54" bestFit="1" customWidth="1"/>
    <col min="7432" max="7433" width="8" style="54" bestFit="1" customWidth="1"/>
    <col min="7434" max="7434" width="8.625" style="54" customWidth="1"/>
    <col min="7435" max="7435" width="9" style="54" customWidth="1"/>
    <col min="7436" max="7436" width="7" style="54" bestFit="1" customWidth="1"/>
    <col min="7437" max="7438" width="8" style="54" bestFit="1" customWidth="1"/>
    <col min="7439" max="7439" width="8.625" style="54" bestFit="1" customWidth="1"/>
    <col min="7440" max="7440" width="8.125" style="54" customWidth="1"/>
    <col min="7441" max="7441" width="8.875" style="54" customWidth="1"/>
    <col min="7442" max="7448" width="9" style="54" customWidth="1"/>
    <col min="7449" max="7449" width="9.125" style="54" customWidth="1"/>
    <col min="7450" max="7680" width="9" style="54" customWidth="1"/>
    <col min="7681" max="7681" width="4" style="54" customWidth="1"/>
    <col min="7682" max="7682" width="8.875" style="54" customWidth="1"/>
    <col min="7683" max="7683" width="8.625" style="54" customWidth="1"/>
    <col min="7684" max="7684" width="7" style="54" bestFit="1" customWidth="1"/>
    <col min="7685" max="7686" width="8.625" style="54" customWidth="1"/>
    <col min="7687" max="7687" width="6" style="54" bestFit="1" customWidth="1"/>
    <col min="7688" max="7689" width="8" style="54" bestFit="1" customWidth="1"/>
    <col min="7690" max="7690" width="8.625" style="54" customWidth="1"/>
    <col min="7691" max="7691" width="9" style="54" customWidth="1"/>
    <col min="7692" max="7692" width="7" style="54" bestFit="1" customWidth="1"/>
    <col min="7693" max="7694" width="8" style="54" bestFit="1" customWidth="1"/>
    <col min="7695" max="7695" width="8.625" style="54" bestFit="1" customWidth="1"/>
    <col min="7696" max="7696" width="8.125" style="54" customWidth="1"/>
    <col min="7697" max="7697" width="8.875" style="54" customWidth="1"/>
    <col min="7698" max="7704" width="9" style="54" customWidth="1"/>
    <col min="7705" max="7705" width="9.125" style="54" customWidth="1"/>
    <col min="7706" max="7936" width="9" style="54" customWidth="1"/>
    <col min="7937" max="7937" width="4" style="54" customWidth="1"/>
    <col min="7938" max="7938" width="8.875" style="54" customWidth="1"/>
    <col min="7939" max="7939" width="8.625" style="54" customWidth="1"/>
    <col min="7940" max="7940" width="7" style="54" bestFit="1" customWidth="1"/>
    <col min="7941" max="7942" width="8.625" style="54" customWidth="1"/>
    <col min="7943" max="7943" width="6" style="54" bestFit="1" customWidth="1"/>
    <col min="7944" max="7945" width="8" style="54" bestFit="1" customWidth="1"/>
    <col min="7946" max="7946" width="8.625" style="54" customWidth="1"/>
    <col min="7947" max="7947" width="9" style="54" customWidth="1"/>
    <col min="7948" max="7948" width="7" style="54" bestFit="1" customWidth="1"/>
    <col min="7949" max="7950" width="8" style="54" bestFit="1" customWidth="1"/>
    <col min="7951" max="7951" width="8.625" style="54" bestFit="1" customWidth="1"/>
    <col min="7952" max="7952" width="8.125" style="54" customWidth="1"/>
    <col min="7953" max="7953" width="8.875" style="54" customWidth="1"/>
    <col min="7954" max="7960" width="9" style="54" customWidth="1"/>
    <col min="7961" max="7961" width="9.125" style="54" customWidth="1"/>
    <col min="7962" max="8192" width="9" style="54" customWidth="1"/>
    <col min="8193" max="8193" width="4" style="54" customWidth="1"/>
    <col min="8194" max="8194" width="8.875" style="54" customWidth="1"/>
    <col min="8195" max="8195" width="8.625" style="54" customWidth="1"/>
    <col min="8196" max="8196" width="7" style="54" bestFit="1" customWidth="1"/>
    <col min="8197" max="8198" width="8.625" style="54" customWidth="1"/>
    <col min="8199" max="8199" width="6" style="54" bestFit="1" customWidth="1"/>
    <col min="8200" max="8201" width="8" style="54" bestFit="1" customWidth="1"/>
    <col min="8202" max="8202" width="8.625" style="54" customWidth="1"/>
    <col min="8203" max="8203" width="9" style="54" customWidth="1"/>
    <col min="8204" max="8204" width="7" style="54" bestFit="1" customWidth="1"/>
    <col min="8205" max="8206" width="8" style="54" bestFit="1" customWidth="1"/>
    <col min="8207" max="8207" width="8.625" style="54" bestFit="1" customWidth="1"/>
    <col min="8208" max="8208" width="8.125" style="54" customWidth="1"/>
    <col min="8209" max="8209" width="8.875" style="54" customWidth="1"/>
    <col min="8210" max="8216" width="9" style="54" customWidth="1"/>
    <col min="8217" max="8217" width="9.125" style="54" customWidth="1"/>
    <col min="8218" max="8448" width="9" style="54" customWidth="1"/>
    <col min="8449" max="8449" width="4" style="54" customWidth="1"/>
    <col min="8450" max="8450" width="8.875" style="54" customWidth="1"/>
    <col min="8451" max="8451" width="8.625" style="54" customWidth="1"/>
    <col min="8452" max="8452" width="7" style="54" bestFit="1" customWidth="1"/>
    <col min="8453" max="8454" width="8.625" style="54" customWidth="1"/>
    <col min="8455" max="8455" width="6" style="54" bestFit="1" customWidth="1"/>
    <col min="8456" max="8457" width="8" style="54" bestFit="1" customWidth="1"/>
    <col min="8458" max="8458" width="8.625" style="54" customWidth="1"/>
    <col min="8459" max="8459" width="9" style="54" customWidth="1"/>
    <col min="8460" max="8460" width="7" style="54" bestFit="1" customWidth="1"/>
    <col min="8461" max="8462" width="8" style="54" bestFit="1" customWidth="1"/>
    <col min="8463" max="8463" width="8.625" style="54" bestFit="1" customWidth="1"/>
    <col min="8464" max="8464" width="8.125" style="54" customWidth="1"/>
    <col min="8465" max="8465" width="8.875" style="54" customWidth="1"/>
    <col min="8466" max="8472" width="9" style="54" customWidth="1"/>
    <col min="8473" max="8473" width="9.125" style="54" customWidth="1"/>
    <col min="8474" max="8704" width="9" style="54" customWidth="1"/>
    <col min="8705" max="8705" width="4" style="54" customWidth="1"/>
    <col min="8706" max="8706" width="8.875" style="54" customWidth="1"/>
    <col min="8707" max="8707" width="8.625" style="54" customWidth="1"/>
    <col min="8708" max="8708" width="7" style="54" bestFit="1" customWidth="1"/>
    <col min="8709" max="8710" width="8.625" style="54" customWidth="1"/>
    <col min="8711" max="8711" width="6" style="54" bestFit="1" customWidth="1"/>
    <col min="8712" max="8713" width="8" style="54" bestFit="1" customWidth="1"/>
    <col min="8714" max="8714" width="8.625" style="54" customWidth="1"/>
    <col min="8715" max="8715" width="9" style="54" customWidth="1"/>
    <col min="8716" max="8716" width="7" style="54" bestFit="1" customWidth="1"/>
    <col min="8717" max="8718" width="8" style="54" bestFit="1" customWidth="1"/>
    <col min="8719" max="8719" width="8.625" style="54" bestFit="1" customWidth="1"/>
    <col min="8720" max="8720" width="8.125" style="54" customWidth="1"/>
    <col min="8721" max="8721" width="8.875" style="54" customWidth="1"/>
    <col min="8722" max="8728" width="9" style="54" customWidth="1"/>
    <col min="8729" max="8729" width="9.125" style="54" customWidth="1"/>
    <col min="8730" max="8960" width="9" style="54" customWidth="1"/>
    <col min="8961" max="8961" width="4" style="54" customWidth="1"/>
    <col min="8962" max="8962" width="8.875" style="54" customWidth="1"/>
    <col min="8963" max="8963" width="8.625" style="54" customWidth="1"/>
    <col min="8964" max="8964" width="7" style="54" bestFit="1" customWidth="1"/>
    <col min="8965" max="8966" width="8.625" style="54" customWidth="1"/>
    <col min="8967" max="8967" width="6" style="54" bestFit="1" customWidth="1"/>
    <col min="8968" max="8969" width="8" style="54" bestFit="1" customWidth="1"/>
    <col min="8970" max="8970" width="8.625" style="54" customWidth="1"/>
    <col min="8971" max="8971" width="9" style="54" customWidth="1"/>
    <col min="8972" max="8972" width="7" style="54" bestFit="1" customWidth="1"/>
    <col min="8973" max="8974" width="8" style="54" bestFit="1" customWidth="1"/>
    <col min="8975" max="8975" width="8.625" style="54" bestFit="1" customWidth="1"/>
    <col min="8976" max="8976" width="8.125" style="54" customWidth="1"/>
    <col min="8977" max="8977" width="8.875" style="54" customWidth="1"/>
    <col min="8978" max="8984" width="9" style="54" customWidth="1"/>
    <col min="8985" max="8985" width="9.125" style="54" customWidth="1"/>
    <col min="8986" max="9216" width="9" style="54" customWidth="1"/>
    <col min="9217" max="9217" width="4" style="54" customWidth="1"/>
    <col min="9218" max="9218" width="8.875" style="54" customWidth="1"/>
    <col min="9219" max="9219" width="8.625" style="54" customWidth="1"/>
    <col min="9220" max="9220" width="7" style="54" bestFit="1" customWidth="1"/>
    <col min="9221" max="9222" width="8.625" style="54" customWidth="1"/>
    <col min="9223" max="9223" width="6" style="54" bestFit="1" customWidth="1"/>
    <col min="9224" max="9225" width="8" style="54" bestFit="1" customWidth="1"/>
    <col min="9226" max="9226" width="8.625" style="54" customWidth="1"/>
    <col min="9227" max="9227" width="9" style="54" customWidth="1"/>
    <col min="9228" max="9228" width="7" style="54" bestFit="1" customWidth="1"/>
    <col min="9229" max="9230" width="8" style="54" bestFit="1" customWidth="1"/>
    <col min="9231" max="9231" width="8.625" style="54" bestFit="1" customWidth="1"/>
    <col min="9232" max="9232" width="8.125" style="54" customWidth="1"/>
    <col min="9233" max="9233" width="8.875" style="54" customWidth="1"/>
    <col min="9234" max="9240" width="9" style="54" customWidth="1"/>
    <col min="9241" max="9241" width="9.125" style="54" customWidth="1"/>
    <col min="9242" max="9472" width="9" style="54" customWidth="1"/>
    <col min="9473" max="9473" width="4" style="54" customWidth="1"/>
    <col min="9474" max="9474" width="8.875" style="54" customWidth="1"/>
    <col min="9475" max="9475" width="8.625" style="54" customWidth="1"/>
    <col min="9476" max="9476" width="7" style="54" bestFit="1" customWidth="1"/>
    <col min="9477" max="9478" width="8.625" style="54" customWidth="1"/>
    <col min="9479" max="9479" width="6" style="54" bestFit="1" customWidth="1"/>
    <col min="9480" max="9481" width="8" style="54" bestFit="1" customWidth="1"/>
    <col min="9482" max="9482" width="8.625" style="54" customWidth="1"/>
    <col min="9483" max="9483" width="9" style="54" customWidth="1"/>
    <col min="9484" max="9484" width="7" style="54" bestFit="1" customWidth="1"/>
    <col min="9485" max="9486" width="8" style="54" bestFit="1" customWidth="1"/>
    <col min="9487" max="9487" width="8.625" style="54" bestFit="1" customWidth="1"/>
    <col min="9488" max="9488" width="8.125" style="54" customWidth="1"/>
    <col min="9489" max="9489" width="8.875" style="54" customWidth="1"/>
    <col min="9490" max="9496" width="9" style="54" customWidth="1"/>
    <col min="9497" max="9497" width="9.125" style="54" customWidth="1"/>
    <col min="9498" max="9728" width="9" style="54" customWidth="1"/>
    <col min="9729" max="9729" width="4" style="54" customWidth="1"/>
    <col min="9730" max="9730" width="8.875" style="54" customWidth="1"/>
    <col min="9731" max="9731" width="8.625" style="54" customWidth="1"/>
    <col min="9732" max="9732" width="7" style="54" bestFit="1" customWidth="1"/>
    <col min="9733" max="9734" width="8.625" style="54" customWidth="1"/>
    <col min="9735" max="9735" width="6" style="54" bestFit="1" customWidth="1"/>
    <col min="9736" max="9737" width="8" style="54" bestFit="1" customWidth="1"/>
    <col min="9738" max="9738" width="8.625" style="54" customWidth="1"/>
    <col min="9739" max="9739" width="9" style="54" customWidth="1"/>
    <col min="9740" max="9740" width="7" style="54" bestFit="1" customWidth="1"/>
    <col min="9741" max="9742" width="8" style="54" bestFit="1" customWidth="1"/>
    <col min="9743" max="9743" width="8.625" style="54" bestFit="1" customWidth="1"/>
    <col min="9744" max="9744" width="8.125" style="54" customWidth="1"/>
    <col min="9745" max="9745" width="8.875" style="54" customWidth="1"/>
    <col min="9746" max="9752" width="9" style="54" customWidth="1"/>
    <col min="9753" max="9753" width="9.125" style="54" customWidth="1"/>
    <col min="9754" max="9984" width="9" style="54" customWidth="1"/>
    <col min="9985" max="9985" width="4" style="54" customWidth="1"/>
    <col min="9986" max="9986" width="8.875" style="54" customWidth="1"/>
    <col min="9987" max="9987" width="8.625" style="54" customWidth="1"/>
    <col min="9988" max="9988" width="7" style="54" bestFit="1" customWidth="1"/>
    <col min="9989" max="9990" width="8.625" style="54" customWidth="1"/>
    <col min="9991" max="9991" width="6" style="54" bestFit="1" customWidth="1"/>
    <col min="9992" max="9993" width="8" style="54" bestFit="1" customWidth="1"/>
    <col min="9994" max="9994" width="8.625" style="54" customWidth="1"/>
    <col min="9995" max="9995" width="9" style="54" customWidth="1"/>
    <col min="9996" max="9996" width="7" style="54" bestFit="1" customWidth="1"/>
    <col min="9997" max="9998" width="8" style="54" bestFit="1" customWidth="1"/>
    <col min="9999" max="9999" width="8.625" style="54" bestFit="1" customWidth="1"/>
    <col min="10000" max="10000" width="8.125" style="54" customWidth="1"/>
    <col min="10001" max="10001" width="8.875" style="54" customWidth="1"/>
    <col min="10002" max="10008" width="9" style="54" customWidth="1"/>
    <col min="10009" max="10009" width="9.125" style="54" customWidth="1"/>
    <col min="10010" max="10240" width="9" style="54" customWidth="1"/>
    <col min="10241" max="10241" width="4" style="54" customWidth="1"/>
    <col min="10242" max="10242" width="8.875" style="54" customWidth="1"/>
    <col min="10243" max="10243" width="8.625" style="54" customWidth="1"/>
    <col min="10244" max="10244" width="7" style="54" bestFit="1" customWidth="1"/>
    <col min="10245" max="10246" width="8.625" style="54" customWidth="1"/>
    <col min="10247" max="10247" width="6" style="54" bestFit="1" customWidth="1"/>
    <col min="10248" max="10249" width="8" style="54" bestFit="1" customWidth="1"/>
    <col min="10250" max="10250" width="8.625" style="54" customWidth="1"/>
    <col min="10251" max="10251" width="9" style="54" customWidth="1"/>
    <col min="10252" max="10252" width="7" style="54" bestFit="1" customWidth="1"/>
    <col min="10253" max="10254" width="8" style="54" bestFit="1" customWidth="1"/>
    <col min="10255" max="10255" width="8.625" style="54" bestFit="1" customWidth="1"/>
    <col min="10256" max="10256" width="8.125" style="54" customWidth="1"/>
    <col min="10257" max="10257" width="8.875" style="54" customWidth="1"/>
    <col min="10258" max="10264" width="9" style="54" customWidth="1"/>
    <col min="10265" max="10265" width="9.125" style="54" customWidth="1"/>
    <col min="10266" max="10496" width="9" style="54" customWidth="1"/>
    <col min="10497" max="10497" width="4" style="54" customWidth="1"/>
    <col min="10498" max="10498" width="8.875" style="54" customWidth="1"/>
    <col min="10499" max="10499" width="8.625" style="54" customWidth="1"/>
    <col min="10500" max="10500" width="7" style="54" bestFit="1" customWidth="1"/>
    <col min="10501" max="10502" width="8.625" style="54" customWidth="1"/>
    <col min="10503" max="10503" width="6" style="54" bestFit="1" customWidth="1"/>
    <col min="10504" max="10505" width="8" style="54" bestFit="1" customWidth="1"/>
    <col min="10506" max="10506" width="8.625" style="54" customWidth="1"/>
    <col min="10507" max="10507" width="9" style="54" customWidth="1"/>
    <col min="10508" max="10508" width="7" style="54" bestFit="1" customWidth="1"/>
    <col min="10509" max="10510" width="8" style="54" bestFit="1" customWidth="1"/>
    <col min="10511" max="10511" width="8.625" style="54" bestFit="1" customWidth="1"/>
    <col min="10512" max="10512" width="8.125" style="54" customWidth="1"/>
    <col min="10513" max="10513" width="8.875" style="54" customWidth="1"/>
    <col min="10514" max="10520" width="9" style="54" customWidth="1"/>
    <col min="10521" max="10521" width="9.125" style="54" customWidth="1"/>
    <col min="10522" max="10752" width="9" style="54" customWidth="1"/>
    <col min="10753" max="10753" width="4" style="54" customWidth="1"/>
    <col min="10754" max="10754" width="8.875" style="54" customWidth="1"/>
    <col min="10755" max="10755" width="8.625" style="54" customWidth="1"/>
    <col min="10756" max="10756" width="7" style="54" bestFit="1" customWidth="1"/>
    <col min="10757" max="10758" width="8.625" style="54" customWidth="1"/>
    <col min="10759" max="10759" width="6" style="54" bestFit="1" customWidth="1"/>
    <col min="10760" max="10761" width="8" style="54" bestFit="1" customWidth="1"/>
    <col min="10762" max="10762" width="8.625" style="54" customWidth="1"/>
    <col min="10763" max="10763" width="9" style="54" customWidth="1"/>
    <col min="10764" max="10764" width="7" style="54" bestFit="1" customWidth="1"/>
    <col min="10765" max="10766" width="8" style="54" bestFit="1" customWidth="1"/>
    <col min="10767" max="10767" width="8.625" style="54" bestFit="1" customWidth="1"/>
    <col min="10768" max="10768" width="8.125" style="54" customWidth="1"/>
    <col min="10769" max="10769" width="8.875" style="54" customWidth="1"/>
    <col min="10770" max="10776" width="9" style="54" customWidth="1"/>
    <col min="10777" max="10777" width="9.125" style="54" customWidth="1"/>
    <col min="10778" max="11008" width="9" style="54" customWidth="1"/>
    <col min="11009" max="11009" width="4" style="54" customWidth="1"/>
    <col min="11010" max="11010" width="8.875" style="54" customWidth="1"/>
    <col min="11011" max="11011" width="8.625" style="54" customWidth="1"/>
    <col min="11012" max="11012" width="7" style="54" bestFit="1" customWidth="1"/>
    <col min="11013" max="11014" width="8.625" style="54" customWidth="1"/>
    <col min="11015" max="11015" width="6" style="54" bestFit="1" customWidth="1"/>
    <col min="11016" max="11017" width="8" style="54" bestFit="1" customWidth="1"/>
    <col min="11018" max="11018" width="8.625" style="54" customWidth="1"/>
    <col min="11019" max="11019" width="9" style="54" customWidth="1"/>
    <col min="11020" max="11020" width="7" style="54" bestFit="1" customWidth="1"/>
    <col min="11021" max="11022" width="8" style="54" bestFit="1" customWidth="1"/>
    <col min="11023" max="11023" width="8.625" style="54" bestFit="1" customWidth="1"/>
    <col min="11024" max="11024" width="8.125" style="54" customWidth="1"/>
    <col min="11025" max="11025" width="8.875" style="54" customWidth="1"/>
    <col min="11026" max="11032" width="9" style="54" customWidth="1"/>
    <col min="11033" max="11033" width="9.125" style="54" customWidth="1"/>
    <col min="11034" max="11264" width="9" style="54" customWidth="1"/>
    <col min="11265" max="11265" width="4" style="54" customWidth="1"/>
    <col min="11266" max="11266" width="8.875" style="54" customWidth="1"/>
    <col min="11267" max="11267" width="8.625" style="54" customWidth="1"/>
    <col min="11268" max="11268" width="7" style="54" bestFit="1" customWidth="1"/>
    <col min="11269" max="11270" width="8.625" style="54" customWidth="1"/>
    <col min="11271" max="11271" width="6" style="54" bestFit="1" customWidth="1"/>
    <col min="11272" max="11273" width="8" style="54" bestFit="1" customWidth="1"/>
    <col min="11274" max="11274" width="8.625" style="54" customWidth="1"/>
    <col min="11275" max="11275" width="9" style="54" customWidth="1"/>
    <col min="11276" max="11276" width="7" style="54" bestFit="1" customWidth="1"/>
    <col min="11277" max="11278" width="8" style="54" bestFit="1" customWidth="1"/>
    <col min="11279" max="11279" width="8.625" style="54" bestFit="1" customWidth="1"/>
    <col min="11280" max="11280" width="8.125" style="54" customWidth="1"/>
    <col min="11281" max="11281" width="8.875" style="54" customWidth="1"/>
    <col min="11282" max="11288" width="9" style="54" customWidth="1"/>
    <col min="11289" max="11289" width="9.125" style="54" customWidth="1"/>
    <col min="11290" max="11520" width="9" style="54" customWidth="1"/>
    <col min="11521" max="11521" width="4" style="54" customWidth="1"/>
    <col min="11522" max="11522" width="8.875" style="54" customWidth="1"/>
    <col min="11523" max="11523" width="8.625" style="54" customWidth="1"/>
    <col min="11524" max="11524" width="7" style="54" bestFit="1" customWidth="1"/>
    <col min="11525" max="11526" width="8.625" style="54" customWidth="1"/>
    <col min="11527" max="11527" width="6" style="54" bestFit="1" customWidth="1"/>
    <col min="11528" max="11529" width="8" style="54" bestFit="1" customWidth="1"/>
    <col min="11530" max="11530" width="8.625" style="54" customWidth="1"/>
    <col min="11531" max="11531" width="9" style="54" customWidth="1"/>
    <col min="11532" max="11532" width="7" style="54" bestFit="1" customWidth="1"/>
    <col min="11533" max="11534" width="8" style="54" bestFit="1" customWidth="1"/>
    <col min="11535" max="11535" width="8.625" style="54" bestFit="1" customWidth="1"/>
    <col min="11536" max="11536" width="8.125" style="54" customWidth="1"/>
    <col min="11537" max="11537" width="8.875" style="54" customWidth="1"/>
    <col min="11538" max="11544" width="9" style="54" customWidth="1"/>
    <col min="11545" max="11545" width="9.125" style="54" customWidth="1"/>
    <col min="11546" max="11776" width="9" style="54" customWidth="1"/>
    <col min="11777" max="11777" width="4" style="54" customWidth="1"/>
    <col min="11778" max="11778" width="8.875" style="54" customWidth="1"/>
    <col min="11779" max="11779" width="8.625" style="54" customWidth="1"/>
    <col min="11780" max="11780" width="7" style="54" bestFit="1" customWidth="1"/>
    <col min="11781" max="11782" width="8.625" style="54" customWidth="1"/>
    <col min="11783" max="11783" width="6" style="54" bestFit="1" customWidth="1"/>
    <col min="11784" max="11785" width="8" style="54" bestFit="1" customWidth="1"/>
    <col min="11786" max="11786" width="8.625" style="54" customWidth="1"/>
    <col min="11787" max="11787" width="9" style="54" customWidth="1"/>
    <col min="11788" max="11788" width="7" style="54" bestFit="1" customWidth="1"/>
    <col min="11789" max="11790" width="8" style="54" bestFit="1" customWidth="1"/>
    <col min="11791" max="11791" width="8.625" style="54" bestFit="1" customWidth="1"/>
    <col min="11792" max="11792" width="8.125" style="54" customWidth="1"/>
    <col min="11793" max="11793" width="8.875" style="54" customWidth="1"/>
    <col min="11794" max="11800" width="9" style="54" customWidth="1"/>
    <col min="11801" max="11801" width="9.125" style="54" customWidth="1"/>
    <col min="11802" max="12032" width="9" style="54" customWidth="1"/>
    <col min="12033" max="12033" width="4" style="54" customWidth="1"/>
    <col min="12034" max="12034" width="8.875" style="54" customWidth="1"/>
    <col min="12035" max="12035" width="8.625" style="54" customWidth="1"/>
    <col min="12036" max="12036" width="7" style="54" bestFit="1" customWidth="1"/>
    <col min="12037" max="12038" width="8.625" style="54" customWidth="1"/>
    <col min="12039" max="12039" width="6" style="54" bestFit="1" customWidth="1"/>
    <col min="12040" max="12041" width="8" style="54" bestFit="1" customWidth="1"/>
    <col min="12042" max="12042" width="8.625" style="54" customWidth="1"/>
    <col min="12043" max="12043" width="9" style="54" customWidth="1"/>
    <col min="12044" max="12044" width="7" style="54" bestFit="1" customWidth="1"/>
    <col min="12045" max="12046" width="8" style="54" bestFit="1" customWidth="1"/>
    <col min="12047" max="12047" width="8.625" style="54" bestFit="1" customWidth="1"/>
    <col min="12048" max="12048" width="8.125" style="54" customWidth="1"/>
    <col min="12049" max="12049" width="8.875" style="54" customWidth="1"/>
    <col min="12050" max="12056" width="9" style="54" customWidth="1"/>
    <col min="12057" max="12057" width="9.125" style="54" customWidth="1"/>
    <col min="12058" max="12288" width="9" style="54" customWidth="1"/>
    <col min="12289" max="12289" width="4" style="54" customWidth="1"/>
    <col min="12290" max="12290" width="8.875" style="54" customWidth="1"/>
    <col min="12291" max="12291" width="8.625" style="54" customWidth="1"/>
    <col min="12292" max="12292" width="7" style="54" bestFit="1" customWidth="1"/>
    <col min="12293" max="12294" width="8.625" style="54" customWidth="1"/>
    <col min="12295" max="12295" width="6" style="54" bestFit="1" customWidth="1"/>
    <col min="12296" max="12297" width="8" style="54" bestFit="1" customWidth="1"/>
    <col min="12298" max="12298" width="8.625" style="54" customWidth="1"/>
    <col min="12299" max="12299" width="9" style="54" customWidth="1"/>
    <col min="12300" max="12300" width="7" style="54" bestFit="1" customWidth="1"/>
    <col min="12301" max="12302" width="8" style="54" bestFit="1" customWidth="1"/>
    <col min="12303" max="12303" width="8.625" style="54" bestFit="1" customWidth="1"/>
    <col min="12304" max="12304" width="8.125" style="54" customWidth="1"/>
    <col min="12305" max="12305" width="8.875" style="54" customWidth="1"/>
    <col min="12306" max="12312" width="9" style="54" customWidth="1"/>
    <col min="12313" max="12313" width="9.125" style="54" customWidth="1"/>
    <col min="12314" max="12544" width="9" style="54" customWidth="1"/>
    <col min="12545" max="12545" width="4" style="54" customWidth="1"/>
    <col min="12546" max="12546" width="8.875" style="54" customWidth="1"/>
    <col min="12547" max="12547" width="8.625" style="54" customWidth="1"/>
    <col min="12548" max="12548" width="7" style="54" bestFit="1" customWidth="1"/>
    <col min="12549" max="12550" width="8.625" style="54" customWidth="1"/>
    <col min="12551" max="12551" width="6" style="54" bestFit="1" customWidth="1"/>
    <col min="12552" max="12553" width="8" style="54" bestFit="1" customWidth="1"/>
    <col min="12554" max="12554" width="8.625" style="54" customWidth="1"/>
    <col min="12555" max="12555" width="9" style="54" customWidth="1"/>
    <col min="12556" max="12556" width="7" style="54" bestFit="1" customWidth="1"/>
    <col min="12557" max="12558" width="8" style="54" bestFit="1" customWidth="1"/>
    <col min="12559" max="12559" width="8.625" style="54" bestFit="1" customWidth="1"/>
    <col min="12560" max="12560" width="8.125" style="54" customWidth="1"/>
    <col min="12561" max="12561" width="8.875" style="54" customWidth="1"/>
    <col min="12562" max="12568" width="9" style="54" customWidth="1"/>
    <col min="12569" max="12569" width="9.125" style="54" customWidth="1"/>
    <col min="12570" max="12800" width="9" style="54" customWidth="1"/>
    <col min="12801" max="12801" width="4" style="54" customWidth="1"/>
    <col min="12802" max="12802" width="8.875" style="54" customWidth="1"/>
    <col min="12803" max="12803" width="8.625" style="54" customWidth="1"/>
    <col min="12804" max="12804" width="7" style="54" bestFit="1" customWidth="1"/>
    <col min="12805" max="12806" width="8.625" style="54" customWidth="1"/>
    <col min="12807" max="12807" width="6" style="54" bestFit="1" customWidth="1"/>
    <col min="12808" max="12809" width="8" style="54" bestFit="1" customWidth="1"/>
    <col min="12810" max="12810" width="8.625" style="54" customWidth="1"/>
    <col min="12811" max="12811" width="9" style="54" customWidth="1"/>
    <col min="12812" max="12812" width="7" style="54" bestFit="1" customWidth="1"/>
    <col min="12813" max="12814" width="8" style="54" bestFit="1" customWidth="1"/>
    <col min="12815" max="12815" width="8.625" style="54" bestFit="1" customWidth="1"/>
    <col min="12816" max="12816" width="8.125" style="54" customWidth="1"/>
    <col min="12817" max="12817" width="8.875" style="54" customWidth="1"/>
    <col min="12818" max="12824" width="9" style="54" customWidth="1"/>
    <col min="12825" max="12825" width="9.125" style="54" customWidth="1"/>
    <col min="12826" max="13056" width="9" style="54" customWidth="1"/>
    <col min="13057" max="13057" width="4" style="54" customWidth="1"/>
    <col min="13058" max="13058" width="8.875" style="54" customWidth="1"/>
    <col min="13059" max="13059" width="8.625" style="54" customWidth="1"/>
    <col min="13060" max="13060" width="7" style="54" bestFit="1" customWidth="1"/>
    <col min="13061" max="13062" width="8.625" style="54" customWidth="1"/>
    <col min="13063" max="13063" width="6" style="54" bestFit="1" customWidth="1"/>
    <col min="13064" max="13065" width="8" style="54" bestFit="1" customWidth="1"/>
    <col min="13066" max="13066" width="8.625" style="54" customWidth="1"/>
    <col min="13067" max="13067" width="9" style="54" customWidth="1"/>
    <col min="13068" max="13068" width="7" style="54" bestFit="1" customWidth="1"/>
    <col min="13069" max="13070" width="8" style="54" bestFit="1" customWidth="1"/>
    <col min="13071" max="13071" width="8.625" style="54" bestFit="1" customWidth="1"/>
    <col min="13072" max="13072" width="8.125" style="54" customWidth="1"/>
    <col min="13073" max="13073" width="8.875" style="54" customWidth="1"/>
    <col min="13074" max="13080" width="9" style="54" customWidth="1"/>
    <col min="13081" max="13081" width="9.125" style="54" customWidth="1"/>
    <col min="13082" max="13312" width="9" style="54" customWidth="1"/>
    <col min="13313" max="13313" width="4" style="54" customWidth="1"/>
    <col min="13314" max="13314" width="8.875" style="54" customWidth="1"/>
    <col min="13315" max="13315" width="8.625" style="54" customWidth="1"/>
    <col min="13316" max="13316" width="7" style="54" bestFit="1" customWidth="1"/>
    <col min="13317" max="13318" width="8.625" style="54" customWidth="1"/>
    <col min="13319" max="13319" width="6" style="54" bestFit="1" customWidth="1"/>
    <col min="13320" max="13321" width="8" style="54" bestFit="1" customWidth="1"/>
    <col min="13322" max="13322" width="8.625" style="54" customWidth="1"/>
    <col min="13323" max="13323" width="9" style="54" customWidth="1"/>
    <col min="13324" max="13324" width="7" style="54" bestFit="1" customWidth="1"/>
    <col min="13325" max="13326" width="8" style="54" bestFit="1" customWidth="1"/>
    <col min="13327" max="13327" width="8.625" style="54" bestFit="1" customWidth="1"/>
    <col min="13328" max="13328" width="8.125" style="54" customWidth="1"/>
    <col min="13329" max="13329" width="8.875" style="54" customWidth="1"/>
    <col min="13330" max="13336" width="9" style="54" customWidth="1"/>
    <col min="13337" max="13337" width="9.125" style="54" customWidth="1"/>
    <col min="13338" max="13568" width="9" style="54" customWidth="1"/>
    <col min="13569" max="13569" width="4" style="54" customWidth="1"/>
    <col min="13570" max="13570" width="8.875" style="54" customWidth="1"/>
    <col min="13571" max="13571" width="8.625" style="54" customWidth="1"/>
    <col min="13572" max="13572" width="7" style="54" bestFit="1" customWidth="1"/>
    <col min="13573" max="13574" width="8.625" style="54" customWidth="1"/>
    <col min="13575" max="13575" width="6" style="54" bestFit="1" customWidth="1"/>
    <col min="13576" max="13577" width="8" style="54" bestFit="1" customWidth="1"/>
    <col min="13578" max="13578" width="8.625" style="54" customWidth="1"/>
    <col min="13579" max="13579" width="9" style="54" customWidth="1"/>
    <col min="13580" max="13580" width="7" style="54" bestFit="1" customWidth="1"/>
    <col min="13581" max="13582" width="8" style="54" bestFit="1" customWidth="1"/>
    <col min="13583" max="13583" width="8.625" style="54" bestFit="1" customWidth="1"/>
    <col min="13584" max="13584" width="8.125" style="54" customWidth="1"/>
    <col min="13585" max="13585" width="8.875" style="54" customWidth="1"/>
    <col min="13586" max="13592" width="9" style="54" customWidth="1"/>
    <col min="13593" max="13593" width="9.125" style="54" customWidth="1"/>
    <col min="13594" max="13824" width="9" style="54" customWidth="1"/>
    <col min="13825" max="13825" width="4" style="54" customWidth="1"/>
    <col min="13826" max="13826" width="8.875" style="54" customWidth="1"/>
    <col min="13827" max="13827" width="8.625" style="54" customWidth="1"/>
    <col min="13828" max="13828" width="7" style="54" bestFit="1" customWidth="1"/>
    <col min="13829" max="13830" width="8.625" style="54" customWidth="1"/>
    <col min="13831" max="13831" width="6" style="54" bestFit="1" customWidth="1"/>
    <col min="13832" max="13833" width="8" style="54" bestFit="1" customWidth="1"/>
    <col min="13834" max="13834" width="8.625" style="54" customWidth="1"/>
    <col min="13835" max="13835" width="9" style="54" customWidth="1"/>
    <col min="13836" max="13836" width="7" style="54" bestFit="1" customWidth="1"/>
    <col min="13837" max="13838" width="8" style="54" bestFit="1" customWidth="1"/>
    <col min="13839" max="13839" width="8.625" style="54" bestFit="1" customWidth="1"/>
    <col min="13840" max="13840" width="8.125" style="54" customWidth="1"/>
    <col min="13841" max="13841" width="8.875" style="54" customWidth="1"/>
    <col min="13842" max="13848" width="9" style="54" customWidth="1"/>
    <col min="13849" max="13849" width="9.125" style="54" customWidth="1"/>
    <col min="13850" max="14080" width="9" style="54" customWidth="1"/>
    <col min="14081" max="14081" width="4" style="54" customWidth="1"/>
    <col min="14082" max="14082" width="8.875" style="54" customWidth="1"/>
    <col min="14083" max="14083" width="8.625" style="54" customWidth="1"/>
    <col min="14084" max="14084" width="7" style="54" bestFit="1" customWidth="1"/>
    <col min="14085" max="14086" width="8.625" style="54" customWidth="1"/>
    <col min="14087" max="14087" width="6" style="54" bestFit="1" customWidth="1"/>
    <col min="14088" max="14089" width="8" style="54" bestFit="1" customWidth="1"/>
    <col min="14090" max="14090" width="8.625" style="54" customWidth="1"/>
    <col min="14091" max="14091" width="9" style="54" customWidth="1"/>
    <col min="14092" max="14092" width="7" style="54" bestFit="1" customWidth="1"/>
    <col min="14093" max="14094" width="8" style="54" bestFit="1" customWidth="1"/>
    <col min="14095" max="14095" width="8.625" style="54" bestFit="1" customWidth="1"/>
    <col min="14096" max="14096" width="8.125" style="54" customWidth="1"/>
    <col min="14097" max="14097" width="8.875" style="54" customWidth="1"/>
    <col min="14098" max="14104" width="9" style="54" customWidth="1"/>
    <col min="14105" max="14105" width="9.125" style="54" customWidth="1"/>
    <col min="14106" max="14336" width="9" style="54" customWidth="1"/>
    <col min="14337" max="14337" width="4" style="54" customWidth="1"/>
    <col min="14338" max="14338" width="8.875" style="54" customWidth="1"/>
    <col min="14339" max="14339" width="8.625" style="54" customWidth="1"/>
    <col min="14340" max="14340" width="7" style="54" bestFit="1" customWidth="1"/>
    <col min="14341" max="14342" width="8.625" style="54" customWidth="1"/>
    <col min="14343" max="14343" width="6" style="54" bestFit="1" customWidth="1"/>
    <col min="14344" max="14345" width="8" style="54" bestFit="1" customWidth="1"/>
    <col min="14346" max="14346" width="8.625" style="54" customWidth="1"/>
    <col min="14347" max="14347" width="9" style="54" customWidth="1"/>
    <col min="14348" max="14348" width="7" style="54" bestFit="1" customWidth="1"/>
    <col min="14349" max="14350" width="8" style="54" bestFit="1" customWidth="1"/>
    <col min="14351" max="14351" width="8.625" style="54" bestFit="1" customWidth="1"/>
    <col min="14352" max="14352" width="8.125" style="54" customWidth="1"/>
    <col min="14353" max="14353" width="8.875" style="54" customWidth="1"/>
    <col min="14354" max="14360" width="9" style="54" customWidth="1"/>
    <col min="14361" max="14361" width="9.125" style="54" customWidth="1"/>
    <col min="14362" max="14592" width="9" style="54" customWidth="1"/>
    <col min="14593" max="14593" width="4" style="54" customWidth="1"/>
    <col min="14594" max="14594" width="8.875" style="54" customWidth="1"/>
    <col min="14595" max="14595" width="8.625" style="54" customWidth="1"/>
    <col min="14596" max="14596" width="7" style="54" bestFit="1" customWidth="1"/>
    <col min="14597" max="14598" width="8.625" style="54" customWidth="1"/>
    <col min="14599" max="14599" width="6" style="54" bestFit="1" customWidth="1"/>
    <col min="14600" max="14601" width="8" style="54" bestFit="1" customWidth="1"/>
    <col min="14602" max="14602" width="8.625" style="54" customWidth="1"/>
    <col min="14603" max="14603" width="9" style="54" customWidth="1"/>
    <col min="14604" max="14604" width="7" style="54" bestFit="1" customWidth="1"/>
    <col min="14605" max="14606" width="8" style="54" bestFit="1" customWidth="1"/>
    <col min="14607" max="14607" width="8.625" style="54" bestFit="1" customWidth="1"/>
    <col min="14608" max="14608" width="8.125" style="54" customWidth="1"/>
    <col min="14609" max="14609" width="8.875" style="54" customWidth="1"/>
    <col min="14610" max="14616" width="9" style="54" customWidth="1"/>
    <col min="14617" max="14617" width="9.125" style="54" customWidth="1"/>
    <col min="14618" max="14848" width="9" style="54" customWidth="1"/>
    <col min="14849" max="14849" width="4" style="54" customWidth="1"/>
    <col min="14850" max="14850" width="8.875" style="54" customWidth="1"/>
    <col min="14851" max="14851" width="8.625" style="54" customWidth="1"/>
    <col min="14852" max="14852" width="7" style="54" bestFit="1" customWidth="1"/>
    <col min="14853" max="14854" width="8.625" style="54" customWidth="1"/>
    <col min="14855" max="14855" width="6" style="54" bestFit="1" customWidth="1"/>
    <col min="14856" max="14857" width="8" style="54" bestFit="1" customWidth="1"/>
    <col min="14858" max="14858" width="8.625" style="54" customWidth="1"/>
    <col min="14859" max="14859" width="9" style="54" customWidth="1"/>
    <col min="14860" max="14860" width="7" style="54" bestFit="1" customWidth="1"/>
    <col min="14861" max="14862" width="8" style="54" bestFit="1" customWidth="1"/>
    <col min="14863" max="14863" width="8.625" style="54" bestFit="1" customWidth="1"/>
    <col min="14864" max="14864" width="8.125" style="54" customWidth="1"/>
    <col min="14865" max="14865" width="8.875" style="54" customWidth="1"/>
    <col min="14866" max="14872" width="9" style="54" customWidth="1"/>
    <col min="14873" max="14873" width="9.125" style="54" customWidth="1"/>
    <col min="14874" max="15104" width="9" style="54" customWidth="1"/>
    <col min="15105" max="15105" width="4" style="54" customWidth="1"/>
    <col min="15106" max="15106" width="8.875" style="54" customWidth="1"/>
    <col min="15107" max="15107" width="8.625" style="54" customWidth="1"/>
    <col min="15108" max="15108" width="7" style="54" bestFit="1" customWidth="1"/>
    <col min="15109" max="15110" width="8.625" style="54" customWidth="1"/>
    <col min="15111" max="15111" width="6" style="54" bestFit="1" customWidth="1"/>
    <col min="15112" max="15113" width="8" style="54" bestFit="1" customWidth="1"/>
    <col min="15114" max="15114" width="8.625" style="54" customWidth="1"/>
    <col min="15115" max="15115" width="9" style="54" customWidth="1"/>
    <col min="15116" max="15116" width="7" style="54" bestFit="1" customWidth="1"/>
    <col min="15117" max="15118" width="8" style="54" bestFit="1" customWidth="1"/>
    <col min="15119" max="15119" width="8.625" style="54" bestFit="1" customWidth="1"/>
    <col min="15120" max="15120" width="8.125" style="54" customWidth="1"/>
    <col min="15121" max="15121" width="8.875" style="54" customWidth="1"/>
    <col min="15122" max="15128" width="9" style="54" customWidth="1"/>
    <col min="15129" max="15129" width="9.125" style="54" customWidth="1"/>
    <col min="15130" max="15360" width="9" style="54" customWidth="1"/>
    <col min="15361" max="15361" width="4" style="54" customWidth="1"/>
    <col min="15362" max="15362" width="8.875" style="54" customWidth="1"/>
    <col min="15363" max="15363" width="8.625" style="54" customWidth="1"/>
    <col min="15364" max="15364" width="7" style="54" bestFit="1" customWidth="1"/>
    <col min="15365" max="15366" width="8.625" style="54" customWidth="1"/>
    <col min="15367" max="15367" width="6" style="54" bestFit="1" customWidth="1"/>
    <col min="15368" max="15369" width="8" style="54" bestFit="1" customWidth="1"/>
    <col min="15370" max="15370" width="8.625" style="54" customWidth="1"/>
    <col min="15371" max="15371" width="9" style="54" customWidth="1"/>
    <col min="15372" max="15372" width="7" style="54" bestFit="1" customWidth="1"/>
    <col min="15373" max="15374" width="8" style="54" bestFit="1" customWidth="1"/>
    <col min="15375" max="15375" width="8.625" style="54" bestFit="1" customWidth="1"/>
    <col min="15376" max="15376" width="8.125" style="54" customWidth="1"/>
    <col min="15377" max="15377" width="8.875" style="54" customWidth="1"/>
    <col min="15378" max="15384" width="9" style="54" customWidth="1"/>
    <col min="15385" max="15385" width="9.125" style="54" customWidth="1"/>
    <col min="15386" max="15616" width="9" style="54" customWidth="1"/>
    <col min="15617" max="15617" width="4" style="54" customWidth="1"/>
    <col min="15618" max="15618" width="8.875" style="54" customWidth="1"/>
    <col min="15619" max="15619" width="8.625" style="54" customWidth="1"/>
    <col min="15620" max="15620" width="7" style="54" bestFit="1" customWidth="1"/>
    <col min="15621" max="15622" width="8.625" style="54" customWidth="1"/>
    <col min="15623" max="15623" width="6" style="54" bestFit="1" customWidth="1"/>
    <col min="15624" max="15625" width="8" style="54" bestFit="1" customWidth="1"/>
    <col min="15626" max="15626" width="8.625" style="54" customWidth="1"/>
    <col min="15627" max="15627" width="9" style="54" customWidth="1"/>
    <col min="15628" max="15628" width="7" style="54" bestFit="1" customWidth="1"/>
    <col min="15629" max="15630" width="8" style="54" bestFit="1" customWidth="1"/>
    <col min="15631" max="15631" width="8.625" style="54" bestFit="1" customWidth="1"/>
    <col min="15632" max="15632" width="8.125" style="54" customWidth="1"/>
    <col min="15633" max="15633" width="8.875" style="54" customWidth="1"/>
    <col min="15634" max="15640" width="9" style="54" customWidth="1"/>
    <col min="15641" max="15641" width="9.125" style="54" customWidth="1"/>
    <col min="15642" max="15872" width="9" style="54" customWidth="1"/>
    <col min="15873" max="15873" width="4" style="54" customWidth="1"/>
    <col min="15874" max="15874" width="8.875" style="54" customWidth="1"/>
    <col min="15875" max="15875" width="8.625" style="54" customWidth="1"/>
    <col min="15876" max="15876" width="7" style="54" bestFit="1" customWidth="1"/>
    <col min="15877" max="15878" width="8.625" style="54" customWidth="1"/>
    <col min="15879" max="15879" width="6" style="54" bestFit="1" customWidth="1"/>
    <col min="15880" max="15881" width="8" style="54" bestFit="1" customWidth="1"/>
    <col min="15882" max="15882" width="8.625" style="54" customWidth="1"/>
    <col min="15883" max="15883" width="9" style="54" customWidth="1"/>
    <col min="15884" max="15884" width="7" style="54" bestFit="1" customWidth="1"/>
    <col min="15885" max="15886" width="8" style="54" bestFit="1" customWidth="1"/>
    <col min="15887" max="15887" width="8.625" style="54" bestFit="1" customWidth="1"/>
    <col min="15888" max="15888" width="8.125" style="54" customWidth="1"/>
    <col min="15889" max="15889" width="8.875" style="54" customWidth="1"/>
    <col min="15890" max="15896" width="9" style="54" customWidth="1"/>
    <col min="15897" max="15897" width="9.125" style="54" customWidth="1"/>
    <col min="15898" max="16128" width="9" style="54" customWidth="1"/>
    <col min="16129" max="16129" width="4" style="54" customWidth="1"/>
    <col min="16130" max="16130" width="8.875" style="54" customWidth="1"/>
    <col min="16131" max="16131" width="8.625" style="54" customWidth="1"/>
    <col min="16132" max="16132" width="7" style="54" bestFit="1" customWidth="1"/>
    <col min="16133" max="16134" width="8.625" style="54" customWidth="1"/>
    <col min="16135" max="16135" width="6" style="54" bestFit="1" customWidth="1"/>
    <col min="16136" max="16137" width="8" style="54" bestFit="1" customWidth="1"/>
    <col min="16138" max="16138" width="8.625" style="54" customWidth="1"/>
    <col min="16139" max="16139" width="9" style="54" customWidth="1"/>
    <col min="16140" max="16140" width="7" style="54" bestFit="1" customWidth="1"/>
    <col min="16141" max="16142" width="8" style="54" bestFit="1" customWidth="1"/>
    <col min="16143" max="16143" width="8.625" style="54" bestFit="1" customWidth="1"/>
    <col min="16144" max="16144" width="8.125" style="54" customWidth="1"/>
    <col min="16145" max="16145" width="8.875" style="54" customWidth="1"/>
    <col min="16146" max="16152" width="9" style="54" customWidth="1"/>
    <col min="16153" max="16153" width="9.125" style="54" customWidth="1"/>
    <col min="16154" max="16384" width="9" style="54" customWidth="1"/>
  </cols>
  <sheetData>
    <row r="1" spans="1:20" ht="24.75" customHeight="1">
      <c r="A1" s="54" t="s">
        <v>8</v>
      </c>
    </row>
    <row r="2" spans="1:20" s="55" customFormat="1" ht="21">
      <c r="A2" s="54" t="s">
        <v>9</v>
      </c>
      <c r="B2" s="60"/>
      <c r="C2" s="60"/>
      <c r="D2" s="60"/>
      <c r="E2" s="60"/>
      <c r="F2" s="60"/>
      <c r="G2" s="120"/>
      <c r="H2" s="120"/>
      <c r="I2" s="120"/>
      <c r="J2" s="120"/>
      <c r="L2" s="60"/>
      <c r="M2" s="145"/>
      <c r="N2" s="145"/>
      <c r="O2" s="120"/>
      <c r="P2" s="120" t="s">
        <v>13</v>
      </c>
      <c r="Q2" s="120"/>
      <c r="R2" s="120"/>
      <c r="S2" s="120"/>
      <c r="T2" s="120"/>
    </row>
    <row r="3" spans="1:20" s="56" customFormat="1" ht="21.95" customHeight="1">
      <c r="A3" s="61" t="s">
        <v>22</v>
      </c>
      <c r="B3" s="68"/>
      <c r="C3" s="78" t="s">
        <v>20</v>
      </c>
      <c r="D3" s="91"/>
      <c r="E3" s="91"/>
      <c r="F3" s="70"/>
      <c r="G3" s="78" t="s">
        <v>23</v>
      </c>
      <c r="H3" s="91"/>
      <c r="I3" s="91"/>
      <c r="J3" s="70"/>
      <c r="K3" s="127" t="s">
        <v>17</v>
      </c>
      <c r="L3" s="137"/>
      <c r="M3" s="137"/>
      <c r="N3" s="137"/>
      <c r="O3" s="137"/>
      <c r="P3" s="137"/>
      <c r="Q3" s="137"/>
      <c r="R3" s="178"/>
      <c r="S3" s="182" t="s">
        <v>5</v>
      </c>
      <c r="T3" s="205" t="s">
        <v>0</v>
      </c>
    </row>
    <row r="4" spans="1:20" s="57" customFormat="1" ht="45" customHeight="1">
      <c r="A4" s="62"/>
      <c r="B4" s="69"/>
      <c r="C4" s="79" t="s">
        <v>24</v>
      </c>
      <c r="D4" s="92" t="s">
        <v>25</v>
      </c>
      <c r="E4" s="92" t="s">
        <v>26</v>
      </c>
      <c r="F4" s="111" t="s">
        <v>3</v>
      </c>
      <c r="G4" s="79" t="s">
        <v>30</v>
      </c>
      <c r="H4" s="102" t="s">
        <v>31</v>
      </c>
      <c r="I4" s="102" t="s">
        <v>32</v>
      </c>
      <c r="J4" s="111" t="s">
        <v>3</v>
      </c>
      <c r="K4" s="128" t="s">
        <v>33</v>
      </c>
      <c r="L4" s="138"/>
      <c r="M4" s="146" t="s">
        <v>35</v>
      </c>
      <c r="N4" s="148" t="s">
        <v>7</v>
      </c>
      <c r="O4" s="164"/>
      <c r="P4" s="102" t="s">
        <v>16</v>
      </c>
      <c r="Q4" s="102" t="s">
        <v>37</v>
      </c>
      <c r="R4" s="111" t="s">
        <v>3</v>
      </c>
      <c r="S4" s="183"/>
      <c r="T4" s="206"/>
    </row>
    <row r="5" spans="1:20" s="56" customFormat="1" ht="23.1" customHeight="1">
      <c r="A5" s="63" t="s">
        <v>38</v>
      </c>
      <c r="B5" s="70" t="s">
        <v>14</v>
      </c>
      <c r="C5" s="80">
        <v>2382</v>
      </c>
      <c r="D5" s="93">
        <v>9</v>
      </c>
      <c r="E5" s="93">
        <v>8</v>
      </c>
      <c r="F5" s="112">
        <f>SUM(C5:E5)</f>
        <v>2399</v>
      </c>
      <c r="G5" s="80">
        <v>5</v>
      </c>
      <c r="H5" s="93">
        <v>245</v>
      </c>
      <c r="I5" s="93">
        <v>313</v>
      </c>
      <c r="J5" s="112">
        <f>SUM(G5:I5)</f>
        <v>563</v>
      </c>
      <c r="K5" s="129">
        <v>118</v>
      </c>
      <c r="L5" s="139"/>
      <c r="M5" s="93">
        <v>160</v>
      </c>
      <c r="N5" s="149">
        <v>14</v>
      </c>
      <c r="O5" s="139"/>
      <c r="P5" s="93">
        <v>165</v>
      </c>
      <c r="Q5" s="93">
        <v>52</v>
      </c>
      <c r="R5" s="112">
        <f>SUM(K5:Q5)</f>
        <v>509</v>
      </c>
      <c r="S5" s="184">
        <v>2</v>
      </c>
      <c r="T5" s="184">
        <f>F5+J5+R5+S5</f>
        <v>3473</v>
      </c>
    </row>
    <row r="6" spans="1:20" s="56" customFormat="1" ht="23.1" customHeight="1">
      <c r="A6" s="64"/>
      <c r="B6" s="71" t="s">
        <v>39</v>
      </c>
      <c r="C6" s="81">
        <v>1966</v>
      </c>
      <c r="D6" s="94">
        <v>0</v>
      </c>
      <c r="E6" s="94">
        <v>0</v>
      </c>
      <c r="F6" s="113">
        <f>SUM(C6:E6)</f>
        <v>1966</v>
      </c>
      <c r="G6" s="81">
        <v>1</v>
      </c>
      <c r="H6" s="95">
        <v>10</v>
      </c>
      <c r="I6" s="95">
        <v>76</v>
      </c>
      <c r="J6" s="113">
        <f>SUM(G6:I6)</f>
        <v>87</v>
      </c>
      <c r="K6" s="130">
        <v>15</v>
      </c>
      <c r="L6" s="140"/>
      <c r="M6" s="95">
        <v>151</v>
      </c>
      <c r="N6" s="150">
        <v>9</v>
      </c>
      <c r="O6" s="140"/>
      <c r="P6" s="95">
        <v>141</v>
      </c>
      <c r="Q6" s="95">
        <v>23</v>
      </c>
      <c r="R6" s="113">
        <f>SUM(K6:Q6)</f>
        <v>339</v>
      </c>
      <c r="S6" s="185">
        <v>1</v>
      </c>
      <c r="T6" s="185">
        <f>F6+J6+R6+S6</f>
        <v>2393</v>
      </c>
    </row>
    <row r="7" spans="1:20" s="56" customFormat="1" ht="23.1" customHeight="1">
      <c r="A7" s="64"/>
      <c r="B7" s="71" t="s">
        <v>41</v>
      </c>
      <c r="C7" s="81">
        <f>SUM(C5:C6)</f>
        <v>4348</v>
      </c>
      <c r="D7" s="95">
        <f>SUM(D5:D6)</f>
        <v>9</v>
      </c>
      <c r="E7" s="95">
        <f>SUM(E5:E6)</f>
        <v>8</v>
      </c>
      <c r="F7" s="113">
        <f>SUM(C7:E7)</f>
        <v>4365</v>
      </c>
      <c r="G7" s="81">
        <f>SUM(G5:G6)</f>
        <v>6</v>
      </c>
      <c r="H7" s="95">
        <f>SUM(H5:H6)</f>
        <v>255</v>
      </c>
      <c r="I7" s="95">
        <f>SUM(I5:I6)</f>
        <v>389</v>
      </c>
      <c r="J7" s="113">
        <f>SUM(G7:I7)</f>
        <v>650</v>
      </c>
      <c r="K7" s="130">
        <f>SUM(K5:K6)</f>
        <v>133</v>
      </c>
      <c r="L7" s="140"/>
      <c r="M7" s="95">
        <f>SUM(M5:M6)</f>
        <v>311</v>
      </c>
      <c r="N7" s="150">
        <f>SUM(N5:N6)</f>
        <v>23</v>
      </c>
      <c r="O7" s="140"/>
      <c r="P7" s="95">
        <f>SUM(P5:P6)</f>
        <v>306</v>
      </c>
      <c r="Q7" s="95">
        <f>SUM(Q5:Q6)</f>
        <v>75</v>
      </c>
      <c r="R7" s="113">
        <f>SUM(K7:Q7)</f>
        <v>848</v>
      </c>
      <c r="S7" s="185">
        <f>SUM(S5:S6)</f>
        <v>3</v>
      </c>
      <c r="T7" s="201">
        <f>SUM(T5:T6)</f>
        <v>5866</v>
      </c>
    </row>
    <row r="8" spans="1:20" ht="23.1" customHeight="1">
      <c r="A8" s="65"/>
      <c r="B8" s="72" t="s">
        <v>42</v>
      </c>
      <c r="C8" s="82">
        <f>C7/T7*100</f>
        <v>74.122059324923285</v>
      </c>
      <c r="D8" s="96">
        <f>D7/T7*100</f>
        <v>0.15342652574156154</v>
      </c>
      <c r="E8" s="96">
        <f>E7/T7*100</f>
        <v>0.13637913399249915</v>
      </c>
      <c r="F8" s="114">
        <f>F7/T7*100</f>
        <v>74.411864984657356</v>
      </c>
      <c r="G8" s="82">
        <f>G7/T7*100</f>
        <v>0.10228435049437436</v>
      </c>
      <c r="H8" s="96">
        <f>H7/T7*100</f>
        <v>4.3470848960109105</v>
      </c>
      <c r="I8" s="96">
        <f>I7/T7*100</f>
        <v>6.6314353903852705</v>
      </c>
      <c r="J8" s="114">
        <f>J7/T7*100</f>
        <v>11.080804636890555</v>
      </c>
      <c r="K8" s="131">
        <f>K7/T7*100</f>
        <v>2.2673031026252981</v>
      </c>
      <c r="L8" s="141"/>
      <c r="M8" s="96">
        <f>M7/T7*100</f>
        <v>5.3017388339584048</v>
      </c>
      <c r="N8" s="133">
        <f>N7/T7*100</f>
        <v>0.39209001022843509</v>
      </c>
      <c r="O8" s="141"/>
      <c r="P8" s="96">
        <f>P7/T7*100</f>
        <v>5.2165018752130923</v>
      </c>
      <c r="Q8" s="96">
        <f>Q7/T7*100</f>
        <v>1.2785543811796796</v>
      </c>
      <c r="R8" s="114">
        <f>R7/T7*100</f>
        <v>14.456188203204908</v>
      </c>
      <c r="S8" s="186">
        <f>S7/T7*100</f>
        <v>5.1142175247187178e-002</v>
      </c>
      <c r="T8" s="202">
        <v>100</v>
      </c>
    </row>
    <row r="9" spans="1:20" ht="23.1" customHeight="1">
      <c r="A9" s="63" t="s">
        <v>2</v>
      </c>
      <c r="B9" s="70" t="s">
        <v>14</v>
      </c>
      <c r="C9" s="80">
        <v>1641</v>
      </c>
      <c r="D9" s="93">
        <v>11</v>
      </c>
      <c r="E9" s="93">
        <v>14</v>
      </c>
      <c r="F9" s="112">
        <f>SUM(C9:E9)</f>
        <v>1666</v>
      </c>
      <c r="G9" s="80">
        <v>15</v>
      </c>
      <c r="H9" s="93">
        <v>318</v>
      </c>
      <c r="I9" s="93">
        <v>308</v>
      </c>
      <c r="J9" s="112">
        <f>SUM(G9:I9)</f>
        <v>641</v>
      </c>
      <c r="K9" s="129">
        <v>281</v>
      </c>
      <c r="L9" s="139"/>
      <c r="M9" s="93">
        <v>491</v>
      </c>
      <c r="N9" s="149">
        <v>31</v>
      </c>
      <c r="O9" s="139"/>
      <c r="P9" s="93">
        <v>273</v>
      </c>
      <c r="Q9" s="93">
        <v>105</v>
      </c>
      <c r="R9" s="112">
        <v>1181</v>
      </c>
      <c r="S9" s="184">
        <v>2</v>
      </c>
      <c r="T9" s="184">
        <f>F9+J9+R9+S9</f>
        <v>3490</v>
      </c>
    </row>
    <row r="10" spans="1:20" ht="23.1" customHeight="1">
      <c r="A10" s="64"/>
      <c r="B10" s="71" t="s">
        <v>39</v>
      </c>
      <c r="C10" s="81">
        <v>1284</v>
      </c>
      <c r="D10" s="95">
        <v>1</v>
      </c>
      <c r="E10" s="94">
        <v>0</v>
      </c>
      <c r="F10" s="113">
        <f>SUM(C10:E10)</f>
        <v>1285</v>
      </c>
      <c r="G10" s="81">
        <v>3</v>
      </c>
      <c r="H10" s="95">
        <v>8</v>
      </c>
      <c r="I10" s="95">
        <v>346</v>
      </c>
      <c r="J10" s="113">
        <f>SUM(G10:I10)</f>
        <v>357</v>
      </c>
      <c r="K10" s="130">
        <v>38</v>
      </c>
      <c r="L10" s="140"/>
      <c r="M10" s="95">
        <v>400</v>
      </c>
      <c r="N10" s="150">
        <v>7</v>
      </c>
      <c r="O10" s="140"/>
      <c r="P10" s="95">
        <v>280</v>
      </c>
      <c r="Q10" s="95">
        <v>29</v>
      </c>
      <c r="R10" s="113">
        <f>SUM(K10:Q10)</f>
        <v>754</v>
      </c>
      <c r="S10" s="187">
        <v>0</v>
      </c>
      <c r="T10" s="185">
        <f>F10+J10+R10+S10</f>
        <v>2396</v>
      </c>
    </row>
    <row r="11" spans="1:20" ht="23.1" customHeight="1">
      <c r="A11" s="64"/>
      <c r="B11" s="71" t="s">
        <v>41</v>
      </c>
      <c r="C11" s="81">
        <f t="shared" ref="C11:I11" si="0">SUM(C9:C10)</f>
        <v>2925</v>
      </c>
      <c r="D11" s="95">
        <f t="shared" si="0"/>
        <v>12</v>
      </c>
      <c r="E11" s="95">
        <f t="shared" si="0"/>
        <v>14</v>
      </c>
      <c r="F11" s="113">
        <f t="shared" si="0"/>
        <v>2951</v>
      </c>
      <c r="G11" s="81">
        <f t="shared" si="0"/>
        <v>18</v>
      </c>
      <c r="H11" s="95">
        <f t="shared" si="0"/>
        <v>326</v>
      </c>
      <c r="I11" s="95">
        <f t="shared" si="0"/>
        <v>654</v>
      </c>
      <c r="J11" s="113">
        <f>SUM(G11:I11)</f>
        <v>998</v>
      </c>
      <c r="K11" s="130">
        <f>SUM(K9:K10)</f>
        <v>319</v>
      </c>
      <c r="L11" s="140"/>
      <c r="M11" s="95">
        <f>SUM(M9:M10)</f>
        <v>891</v>
      </c>
      <c r="N11" s="150">
        <f>SUM(N9:N10)</f>
        <v>38</v>
      </c>
      <c r="O11" s="140"/>
      <c r="P11" s="95">
        <f>SUM(P9:P10)</f>
        <v>553</v>
      </c>
      <c r="Q11" s="95">
        <f>SUM(Q9:Q10)</f>
        <v>134</v>
      </c>
      <c r="R11" s="113">
        <f>SUM(K11:Q11)</f>
        <v>1935</v>
      </c>
      <c r="S11" s="185">
        <f>SUM(S9:S10)</f>
        <v>2</v>
      </c>
      <c r="T11" s="201">
        <f>SUM(T9:T10)</f>
        <v>5886</v>
      </c>
    </row>
    <row r="12" spans="1:20" ht="23.1" customHeight="1">
      <c r="A12" s="65"/>
      <c r="B12" s="72" t="s">
        <v>42</v>
      </c>
      <c r="C12" s="82">
        <f>C11/T11*100</f>
        <v>49.694189602446478</v>
      </c>
      <c r="D12" s="96">
        <f>D11/T11*100</f>
        <v>0.20387359836901123</v>
      </c>
      <c r="E12" s="96">
        <f>E11/T11*100</f>
        <v>0.23785253143051308</v>
      </c>
      <c r="F12" s="114">
        <f>F11/T11*100</f>
        <v>50.135915732246005</v>
      </c>
      <c r="G12" s="82">
        <f>G11/T11*100</f>
        <v>0.3058103975535168</v>
      </c>
      <c r="H12" s="96">
        <f>H11/T11*100</f>
        <v>5.5385660890248047</v>
      </c>
      <c r="I12" s="96">
        <f>I11/T11*100</f>
        <v>11.111111111111111</v>
      </c>
      <c r="J12" s="114">
        <f>J11/T11*100</f>
        <v>16.955487597689434</v>
      </c>
      <c r="K12" s="131">
        <f>K11/T11*100</f>
        <v>5.4196398233095477</v>
      </c>
      <c r="L12" s="141"/>
      <c r="M12" s="96">
        <f>M11/T11*100</f>
        <v>15.137614678899084</v>
      </c>
      <c r="N12" s="133">
        <f>N11/T11*100</f>
        <v>0.6455997281685355</v>
      </c>
      <c r="O12" s="141"/>
      <c r="P12" s="96">
        <f>P11/T11*100</f>
        <v>9.395174991505268</v>
      </c>
      <c r="Q12" s="96">
        <f>Q11/T11*100</f>
        <v>2.2765885151206251</v>
      </c>
      <c r="R12" s="114">
        <f>R11/T11*100</f>
        <v>32.874617737003057</v>
      </c>
      <c r="S12" s="186">
        <f>S11/T11*100</f>
        <v>3.3978933061501869e-002</v>
      </c>
      <c r="T12" s="202">
        <v>100</v>
      </c>
    </row>
    <row r="13" spans="1:20" ht="23.1" customHeight="1">
      <c r="A13" s="63" t="s">
        <v>21</v>
      </c>
      <c r="B13" s="70" t="s">
        <v>14</v>
      </c>
      <c r="C13" s="80">
        <v>1011</v>
      </c>
      <c r="D13" s="93">
        <v>161</v>
      </c>
      <c r="E13" s="103">
        <v>0</v>
      </c>
      <c r="F13" s="112">
        <f>SUM(C13:E13)</f>
        <v>1172</v>
      </c>
      <c r="G13" s="80">
        <v>2</v>
      </c>
      <c r="H13" s="93">
        <v>80</v>
      </c>
      <c r="I13" s="93">
        <v>116</v>
      </c>
      <c r="J13" s="112">
        <f>SUM(G13:I13)</f>
        <v>198</v>
      </c>
      <c r="K13" s="129">
        <v>66</v>
      </c>
      <c r="L13" s="139"/>
      <c r="M13" s="93">
        <v>58</v>
      </c>
      <c r="N13" s="149">
        <v>7</v>
      </c>
      <c r="O13" s="139"/>
      <c r="P13" s="93">
        <v>80</v>
      </c>
      <c r="Q13" s="93">
        <v>23</v>
      </c>
      <c r="R13" s="112">
        <f>SUM(K13:Q13)</f>
        <v>234</v>
      </c>
      <c r="S13" s="188">
        <v>0</v>
      </c>
      <c r="T13" s="184">
        <f>F13+J13+R13+S13</f>
        <v>1604</v>
      </c>
    </row>
    <row r="14" spans="1:20" ht="23.1" customHeight="1">
      <c r="A14" s="64"/>
      <c r="B14" s="71" t="s">
        <v>39</v>
      </c>
      <c r="C14" s="81">
        <v>1022</v>
      </c>
      <c r="D14" s="95">
        <v>70</v>
      </c>
      <c r="E14" s="94">
        <v>0</v>
      </c>
      <c r="F14" s="113">
        <f>SUM(C14:E14)</f>
        <v>1092</v>
      </c>
      <c r="G14" s="121">
        <v>0</v>
      </c>
      <c r="H14" s="95">
        <v>6</v>
      </c>
      <c r="I14" s="95">
        <v>78</v>
      </c>
      <c r="J14" s="113">
        <f>SUM(G14:I14)</f>
        <v>84</v>
      </c>
      <c r="K14" s="130">
        <v>11</v>
      </c>
      <c r="L14" s="140"/>
      <c r="M14" s="95">
        <v>59</v>
      </c>
      <c r="N14" s="150">
        <v>3</v>
      </c>
      <c r="O14" s="140"/>
      <c r="P14" s="95">
        <v>90</v>
      </c>
      <c r="Q14" s="95">
        <v>7</v>
      </c>
      <c r="R14" s="113">
        <f>SUM(K14:Q14)</f>
        <v>170</v>
      </c>
      <c r="S14" s="185">
        <v>1</v>
      </c>
      <c r="T14" s="185">
        <f>F14+J14+R14+S14</f>
        <v>1347</v>
      </c>
    </row>
    <row r="15" spans="1:20" ht="23.1" customHeight="1">
      <c r="A15" s="64"/>
      <c r="B15" s="71" t="s">
        <v>41</v>
      </c>
      <c r="C15" s="81">
        <f>SUM(C13:C14)</f>
        <v>2033</v>
      </c>
      <c r="D15" s="95">
        <f>SUM(D13:D14)</f>
        <v>231</v>
      </c>
      <c r="E15" s="94">
        <f>SUM(E13:E14)</f>
        <v>0</v>
      </c>
      <c r="F15" s="113">
        <f>SUM(C15:E15)</f>
        <v>2264</v>
      </c>
      <c r="G15" s="81">
        <f>SUM(G13:G14)</f>
        <v>2</v>
      </c>
      <c r="H15" s="95">
        <f>SUM(H13:H14)</f>
        <v>86</v>
      </c>
      <c r="I15" s="95">
        <f>SUM(I13:I14)</f>
        <v>194</v>
      </c>
      <c r="J15" s="113">
        <f>SUM(J13:J14)</f>
        <v>282</v>
      </c>
      <c r="K15" s="130">
        <f>SUM(K13:K14)</f>
        <v>77</v>
      </c>
      <c r="L15" s="140"/>
      <c r="M15" s="95">
        <f>SUM(M13:M14)</f>
        <v>117</v>
      </c>
      <c r="N15" s="150">
        <f>SUM(N13:N14)</f>
        <v>10</v>
      </c>
      <c r="O15" s="140"/>
      <c r="P15" s="95">
        <f>SUM(P13:P14)</f>
        <v>170</v>
      </c>
      <c r="Q15" s="95">
        <f>SUM(Q13:Q14)</f>
        <v>30</v>
      </c>
      <c r="R15" s="113">
        <f>SUM(R13:R14)</f>
        <v>404</v>
      </c>
      <c r="S15" s="185">
        <f>SUM(S13:S14)</f>
        <v>1</v>
      </c>
      <c r="T15" s="201">
        <f>SUM(T13:T14)</f>
        <v>2951</v>
      </c>
    </row>
    <row r="16" spans="1:20" ht="23.1" customHeight="1">
      <c r="A16" s="65"/>
      <c r="B16" s="72" t="s">
        <v>42</v>
      </c>
      <c r="C16" s="82">
        <f>C15/T15*100</f>
        <v>68.891901050491356</v>
      </c>
      <c r="D16" s="96">
        <f>D15/T15*100</f>
        <v>7.8278549644188411</v>
      </c>
      <c r="E16" s="104">
        <f>E15/T15*100</f>
        <v>0</v>
      </c>
      <c r="F16" s="114">
        <f>F15/T15*100</f>
        <v>76.719756014910203</v>
      </c>
      <c r="G16" s="82">
        <f>G15/T15*100</f>
        <v>6.7773636055574391e-002</v>
      </c>
      <c r="H16" s="96">
        <f>H15/T15*100</f>
        <v>2.9142663503896982</v>
      </c>
      <c r="I16" s="96">
        <f>I15/T15*100</f>
        <v>6.5740426973907153</v>
      </c>
      <c r="J16" s="114">
        <f>J15/T15*100</f>
        <v>9.5560826838359887</v>
      </c>
      <c r="K16" s="131">
        <f>K15/T15*100</f>
        <v>2.6092849881396138</v>
      </c>
      <c r="L16" s="141"/>
      <c r="M16" s="96">
        <f>M15/T15*100</f>
        <v>3.9647577092511015</v>
      </c>
      <c r="N16" s="133">
        <f>N15/T15*100</f>
        <v>0.33886818027787191</v>
      </c>
      <c r="O16" s="141"/>
      <c r="P16" s="96">
        <f>P15/T15*100</f>
        <v>5.760759064723822</v>
      </c>
      <c r="Q16" s="96">
        <f>Q15/T15*100</f>
        <v>1.0166045408336157</v>
      </c>
      <c r="R16" s="114">
        <f>R15/T15*100</f>
        <v>13.690274483226025</v>
      </c>
      <c r="S16" s="186">
        <f>S15/T15*100</f>
        <v>3.3886818027787195e-002</v>
      </c>
      <c r="T16" s="202">
        <v>100</v>
      </c>
    </row>
    <row r="17" spans="1:20" ht="23.1" customHeight="1">
      <c r="A17" s="63" t="s">
        <v>43</v>
      </c>
      <c r="B17" s="70" t="s">
        <v>14</v>
      </c>
      <c r="C17" s="80">
        <v>2872</v>
      </c>
      <c r="D17" s="93">
        <v>139</v>
      </c>
      <c r="E17" s="93">
        <v>5</v>
      </c>
      <c r="F17" s="112">
        <f>SUM(C17:E17)</f>
        <v>3016</v>
      </c>
      <c r="G17" s="80">
        <v>6</v>
      </c>
      <c r="H17" s="93">
        <v>184</v>
      </c>
      <c r="I17" s="93">
        <v>82</v>
      </c>
      <c r="J17" s="112">
        <f>SUM(G17:I17)</f>
        <v>272</v>
      </c>
      <c r="K17" s="132">
        <v>77</v>
      </c>
      <c r="L17" s="142"/>
      <c r="M17" s="93">
        <v>94</v>
      </c>
      <c r="N17" s="149">
        <v>6</v>
      </c>
      <c r="O17" s="139"/>
      <c r="P17" s="93">
        <v>106</v>
      </c>
      <c r="Q17" s="93">
        <v>58</v>
      </c>
      <c r="R17" s="112">
        <f>SUM(K17:Q17)</f>
        <v>341</v>
      </c>
      <c r="S17" s="188">
        <v>0</v>
      </c>
      <c r="T17" s="184">
        <f>F17+J17+R17+S17</f>
        <v>3629</v>
      </c>
    </row>
    <row r="18" spans="1:20" ht="23.1" customHeight="1">
      <c r="A18" s="64"/>
      <c r="B18" s="71" t="s">
        <v>39</v>
      </c>
      <c r="C18" s="81">
        <v>2401</v>
      </c>
      <c r="D18" s="95">
        <v>31</v>
      </c>
      <c r="E18" s="94">
        <v>0</v>
      </c>
      <c r="F18" s="113">
        <f>SUM(C18:E18)</f>
        <v>2432</v>
      </c>
      <c r="G18" s="121">
        <v>0</v>
      </c>
      <c r="H18" s="95">
        <v>3</v>
      </c>
      <c r="I18" s="95">
        <v>45</v>
      </c>
      <c r="J18" s="113">
        <f>SUM(G18:I18)</f>
        <v>48</v>
      </c>
      <c r="K18" s="130">
        <v>11</v>
      </c>
      <c r="L18" s="140"/>
      <c r="M18" s="95">
        <v>69</v>
      </c>
      <c r="N18" s="150">
        <v>3</v>
      </c>
      <c r="O18" s="140"/>
      <c r="P18" s="95">
        <v>73</v>
      </c>
      <c r="Q18" s="95">
        <v>12</v>
      </c>
      <c r="R18" s="113">
        <f>SUM(K18:Q18)</f>
        <v>168</v>
      </c>
      <c r="S18" s="187">
        <v>0</v>
      </c>
      <c r="T18" s="185">
        <f>F18+J18+R18+S18</f>
        <v>2648</v>
      </c>
    </row>
    <row r="19" spans="1:20" ht="23.1" customHeight="1">
      <c r="A19" s="64"/>
      <c r="B19" s="71" t="s">
        <v>41</v>
      </c>
      <c r="C19" s="81">
        <f t="shared" ref="C19:K19" si="1">SUM(C17:C18)</f>
        <v>5273</v>
      </c>
      <c r="D19" s="95">
        <f t="shared" si="1"/>
        <v>170</v>
      </c>
      <c r="E19" s="95">
        <f t="shared" si="1"/>
        <v>5</v>
      </c>
      <c r="F19" s="95">
        <f t="shared" si="1"/>
        <v>5448</v>
      </c>
      <c r="G19" s="81">
        <f t="shared" si="1"/>
        <v>6</v>
      </c>
      <c r="H19" s="95">
        <f t="shared" si="1"/>
        <v>187</v>
      </c>
      <c r="I19" s="95">
        <f t="shared" si="1"/>
        <v>127</v>
      </c>
      <c r="J19" s="113">
        <f t="shared" si="1"/>
        <v>320</v>
      </c>
      <c r="K19" s="130">
        <f t="shared" si="1"/>
        <v>88</v>
      </c>
      <c r="L19" s="140"/>
      <c r="M19" s="95">
        <f>SUM(M17:M18)</f>
        <v>163</v>
      </c>
      <c r="N19" s="150">
        <v>9</v>
      </c>
      <c r="O19" s="140"/>
      <c r="P19" s="95">
        <f>SUM(P17:P18)</f>
        <v>179</v>
      </c>
      <c r="Q19" s="95">
        <f>SUM(Q17:Q18)</f>
        <v>70</v>
      </c>
      <c r="R19" s="113">
        <f>SUM(R17:R18)</f>
        <v>509</v>
      </c>
      <c r="S19" s="187">
        <v>0</v>
      </c>
      <c r="T19" s="201">
        <f>SUM(T17:T18)</f>
        <v>6277</v>
      </c>
    </row>
    <row r="20" spans="1:20" s="58" customFormat="1" ht="23.1" customHeight="1">
      <c r="A20" s="65"/>
      <c r="B20" s="73" t="s">
        <v>42</v>
      </c>
      <c r="C20" s="82">
        <f>C19/T19*100</f>
        <v>84.005097976740487</v>
      </c>
      <c r="D20" s="96">
        <f>D19/T19*100</f>
        <v>2.7083001433805958</v>
      </c>
      <c r="E20" s="96">
        <f>E19/T19*100</f>
        <v>7.9655886570017528e-002</v>
      </c>
      <c r="F20" s="114">
        <f>F19/T19*100</f>
        <v>86.793054006691094</v>
      </c>
      <c r="G20" s="82">
        <f>G19/T19*100</f>
        <v>9.5587063884021023e-002</v>
      </c>
      <c r="H20" s="96">
        <f>H19/T19*100</f>
        <v>2.9791301577186555</v>
      </c>
      <c r="I20" s="96">
        <f>I19/T19*100</f>
        <v>2.0232595188784455</v>
      </c>
      <c r="J20" s="114">
        <f>J19/T19*100</f>
        <v>5.0979767404811218</v>
      </c>
      <c r="K20" s="131">
        <f>K19/T19*100</f>
        <v>1.4019436036323085</v>
      </c>
      <c r="L20" s="141"/>
      <c r="M20" s="96">
        <f>M19/T19*100</f>
        <v>2.5967819021825713</v>
      </c>
      <c r="N20" s="133">
        <f>N19/T19*100</f>
        <v>0.14338059582603155</v>
      </c>
      <c r="O20" s="141"/>
      <c r="P20" s="96">
        <f>P19/T19*100</f>
        <v>2.8516807392066275</v>
      </c>
      <c r="Q20" s="96">
        <f>Q19/T19*100</f>
        <v>1.1151824119802454</v>
      </c>
      <c r="R20" s="114">
        <f>R19/T19*100</f>
        <v>8.1089692528277837</v>
      </c>
      <c r="S20" s="189">
        <f>S19/T19*100</f>
        <v>0</v>
      </c>
      <c r="T20" s="202">
        <v>100</v>
      </c>
    </row>
    <row r="21" spans="1:20" ht="23.1" customHeight="1">
      <c r="A21" s="63" t="s">
        <v>44</v>
      </c>
      <c r="B21" s="70" t="s">
        <v>14</v>
      </c>
      <c r="C21" s="80">
        <v>1737</v>
      </c>
      <c r="D21" s="93">
        <v>217</v>
      </c>
      <c r="E21" s="103">
        <v>0</v>
      </c>
      <c r="F21" s="112">
        <f>SUM(C21:E21)</f>
        <v>1954</v>
      </c>
      <c r="G21" s="80">
        <v>10</v>
      </c>
      <c r="H21" s="93">
        <v>86</v>
      </c>
      <c r="I21" s="93">
        <v>38</v>
      </c>
      <c r="J21" s="112">
        <f>SUM(G21:I21)</f>
        <v>134</v>
      </c>
      <c r="K21" s="132">
        <v>76</v>
      </c>
      <c r="L21" s="142"/>
      <c r="M21" s="93">
        <v>70</v>
      </c>
      <c r="N21" s="149">
        <v>6</v>
      </c>
      <c r="O21" s="139"/>
      <c r="P21" s="93">
        <v>67</v>
      </c>
      <c r="Q21" s="93">
        <v>38</v>
      </c>
      <c r="R21" s="112">
        <f>SUM(K21:Q21)</f>
        <v>257</v>
      </c>
      <c r="S21" s="184">
        <v>1</v>
      </c>
      <c r="T21" s="184">
        <f>F21+J21+R21+S21</f>
        <v>2346</v>
      </c>
    </row>
    <row r="22" spans="1:20" ht="23.1" customHeight="1">
      <c r="A22" s="64"/>
      <c r="B22" s="71" t="s">
        <v>39</v>
      </c>
      <c r="C22" s="81">
        <v>1323</v>
      </c>
      <c r="D22" s="95">
        <v>30</v>
      </c>
      <c r="E22" s="94">
        <v>0</v>
      </c>
      <c r="F22" s="113">
        <f>SUM(C22:E22)</f>
        <v>1353</v>
      </c>
      <c r="G22" s="81">
        <v>1</v>
      </c>
      <c r="H22" s="95">
        <v>1</v>
      </c>
      <c r="I22" s="95">
        <v>19</v>
      </c>
      <c r="J22" s="113">
        <f>SUM(G22:I22)</f>
        <v>21</v>
      </c>
      <c r="K22" s="130">
        <v>7</v>
      </c>
      <c r="L22" s="140"/>
      <c r="M22" s="95">
        <v>48</v>
      </c>
      <c r="N22" s="150">
        <v>4</v>
      </c>
      <c r="O22" s="140"/>
      <c r="P22" s="95">
        <v>55</v>
      </c>
      <c r="Q22" s="95">
        <v>11</v>
      </c>
      <c r="R22" s="113">
        <f>SUM(K22:Q22)</f>
        <v>125</v>
      </c>
      <c r="S22" s="187">
        <v>0</v>
      </c>
      <c r="T22" s="185">
        <f>F22+J22+R22+S22</f>
        <v>1499</v>
      </c>
    </row>
    <row r="23" spans="1:20" ht="23.1" customHeight="1">
      <c r="A23" s="64"/>
      <c r="B23" s="71" t="s">
        <v>41</v>
      </c>
      <c r="C23" s="81">
        <f>SUM(C21:C22)</f>
        <v>3060</v>
      </c>
      <c r="D23" s="95">
        <f>SUM(D21:D22)</f>
        <v>247</v>
      </c>
      <c r="E23" s="94">
        <v>0</v>
      </c>
      <c r="F23" s="113">
        <f t="shared" ref="F23:K23" si="2">SUM(F21:F22)</f>
        <v>3307</v>
      </c>
      <c r="G23" s="81">
        <f t="shared" si="2"/>
        <v>11</v>
      </c>
      <c r="H23" s="95">
        <f t="shared" si="2"/>
        <v>87</v>
      </c>
      <c r="I23" s="95">
        <f t="shared" si="2"/>
        <v>57</v>
      </c>
      <c r="J23" s="113">
        <f t="shared" si="2"/>
        <v>155</v>
      </c>
      <c r="K23" s="130">
        <f t="shared" si="2"/>
        <v>83</v>
      </c>
      <c r="L23" s="140"/>
      <c r="M23" s="95">
        <f>SUM(M21:M22)</f>
        <v>118</v>
      </c>
      <c r="N23" s="150">
        <f>SUM(N21:N22)</f>
        <v>10</v>
      </c>
      <c r="O23" s="140"/>
      <c r="P23" s="95">
        <f>SUM(P21:P22)</f>
        <v>122</v>
      </c>
      <c r="Q23" s="95">
        <f>SUM(Q21:Q22)</f>
        <v>49</v>
      </c>
      <c r="R23" s="113">
        <f>SUM(R21:R22)</f>
        <v>382</v>
      </c>
      <c r="S23" s="185">
        <f>SUM(S21:S22)</f>
        <v>1</v>
      </c>
      <c r="T23" s="201">
        <f>SUM(T21:T22)</f>
        <v>3845</v>
      </c>
    </row>
    <row r="24" spans="1:20" ht="23.1" customHeight="1">
      <c r="A24" s="65"/>
      <c r="B24" s="72" t="s">
        <v>42</v>
      </c>
      <c r="C24" s="82">
        <f>C23/T23*100</f>
        <v>79.583875162548765</v>
      </c>
      <c r="D24" s="96">
        <f>D23/T23*100</f>
        <v>6.4239271781534466</v>
      </c>
      <c r="E24" s="104">
        <f>E23/T23*100</f>
        <v>0</v>
      </c>
      <c r="F24" s="114">
        <f>F23/T23*100</f>
        <v>86.007802340702213</v>
      </c>
      <c r="G24" s="82">
        <f>G23/T23*100</f>
        <v>0.28608582574772429</v>
      </c>
      <c r="H24" s="96">
        <f>H23/T23*100</f>
        <v>2.2626788036410925</v>
      </c>
      <c r="I24" s="96">
        <f>I23/T23*100</f>
        <v>1.4824447334200261</v>
      </c>
      <c r="J24" s="114">
        <f>J23/T23*100</f>
        <v>4.031209362808843</v>
      </c>
      <c r="K24" s="131">
        <f>K23/T23*100</f>
        <v>2.1586475942782837</v>
      </c>
      <c r="L24" s="141"/>
      <c r="M24" s="96">
        <f>M23/T23*100</f>
        <v>3.0689206762028607</v>
      </c>
      <c r="N24" s="133">
        <f>N23/T23*100</f>
        <v>0.26007802340702213</v>
      </c>
      <c r="O24" s="141"/>
      <c r="P24" s="96">
        <f>P23/T23*100</f>
        <v>3.1729518855656695</v>
      </c>
      <c r="Q24" s="96">
        <f>Q23/T23*100</f>
        <v>1.2743823146944084</v>
      </c>
      <c r="R24" s="114">
        <f>R23/T23*100</f>
        <v>9.9349804941482454</v>
      </c>
      <c r="S24" s="186">
        <f>S23/T23*100</f>
        <v>2.600780234070221e-002</v>
      </c>
      <c r="T24" s="202">
        <v>100</v>
      </c>
    </row>
    <row r="25" spans="1:20" ht="23.1" customHeight="1">
      <c r="A25" s="63" t="s">
        <v>12</v>
      </c>
      <c r="B25" s="70" t="s">
        <v>14</v>
      </c>
      <c r="C25" s="80">
        <v>672</v>
      </c>
      <c r="D25" s="93">
        <v>159</v>
      </c>
      <c r="E25" s="103">
        <v>0</v>
      </c>
      <c r="F25" s="112">
        <f>SUM(C25:E25)</f>
        <v>831</v>
      </c>
      <c r="G25" s="80">
        <v>104</v>
      </c>
      <c r="H25" s="93">
        <v>33</v>
      </c>
      <c r="I25" s="93">
        <v>15</v>
      </c>
      <c r="J25" s="112">
        <f>SUM(G25:I25)</f>
        <v>152</v>
      </c>
      <c r="K25" s="132">
        <v>52</v>
      </c>
      <c r="L25" s="142"/>
      <c r="M25" s="93">
        <v>34</v>
      </c>
      <c r="N25" s="149">
        <v>1</v>
      </c>
      <c r="O25" s="139"/>
      <c r="P25" s="93">
        <v>40</v>
      </c>
      <c r="Q25" s="93">
        <v>22</v>
      </c>
      <c r="R25" s="112">
        <f>SUM(K25:Q25)</f>
        <v>149</v>
      </c>
      <c r="S25" s="188">
        <v>0</v>
      </c>
      <c r="T25" s="207">
        <f>F25+J25+R25+S25</f>
        <v>1132</v>
      </c>
    </row>
    <row r="26" spans="1:20" ht="23.1" customHeight="1">
      <c r="A26" s="64"/>
      <c r="B26" s="71" t="s">
        <v>39</v>
      </c>
      <c r="C26" s="81">
        <v>617</v>
      </c>
      <c r="D26" s="95">
        <v>30</v>
      </c>
      <c r="E26" s="94">
        <v>0</v>
      </c>
      <c r="F26" s="113">
        <f>SUM(C26:E26)</f>
        <v>647</v>
      </c>
      <c r="G26" s="81">
        <v>11</v>
      </c>
      <c r="H26" s="95">
        <v>3</v>
      </c>
      <c r="I26" s="95">
        <v>8</v>
      </c>
      <c r="J26" s="113">
        <f>SUM(G26:I26)</f>
        <v>22</v>
      </c>
      <c r="K26" s="130">
        <v>4</v>
      </c>
      <c r="L26" s="140"/>
      <c r="M26" s="95">
        <v>19</v>
      </c>
      <c r="N26" s="150">
        <v>1</v>
      </c>
      <c r="O26" s="140"/>
      <c r="P26" s="95">
        <v>18</v>
      </c>
      <c r="Q26" s="95">
        <v>6</v>
      </c>
      <c r="R26" s="113">
        <f>SUM(K26:Q26)</f>
        <v>48</v>
      </c>
      <c r="S26" s="187">
        <v>0</v>
      </c>
      <c r="T26" s="185">
        <f>F26+J26+R26+S26</f>
        <v>717</v>
      </c>
    </row>
    <row r="27" spans="1:20" ht="23.1" customHeight="1">
      <c r="A27" s="64"/>
      <c r="B27" s="71" t="s">
        <v>41</v>
      </c>
      <c r="C27" s="81">
        <f>SUM(C25:C26)</f>
        <v>1289</v>
      </c>
      <c r="D27" s="95">
        <f>SUM(D25:D26)</f>
        <v>189</v>
      </c>
      <c r="E27" s="94">
        <f>SUM(E25:E26)</f>
        <v>0</v>
      </c>
      <c r="F27" s="113">
        <f>SUM(C27:E27)</f>
        <v>1478</v>
      </c>
      <c r="G27" s="81">
        <f>SUM(G25:G26)</f>
        <v>115</v>
      </c>
      <c r="H27" s="95">
        <f>SUM(H25:H26)</f>
        <v>36</v>
      </c>
      <c r="I27" s="95">
        <f>SUM(I25:I26)</f>
        <v>23</v>
      </c>
      <c r="J27" s="113">
        <f>SUM(J25:J26)</f>
        <v>174</v>
      </c>
      <c r="K27" s="130">
        <f>SUM(K25:K26)</f>
        <v>56</v>
      </c>
      <c r="L27" s="140"/>
      <c r="M27" s="95">
        <f>SUM(M25:M26)</f>
        <v>53</v>
      </c>
      <c r="N27" s="150">
        <f>SUM(N25:N26)</f>
        <v>2</v>
      </c>
      <c r="O27" s="140"/>
      <c r="P27" s="95">
        <f>SUM(P25:P26)</f>
        <v>58</v>
      </c>
      <c r="Q27" s="95">
        <f>SUM(Q25:Q26)</f>
        <v>28</v>
      </c>
      <c r="R27" s="113">
        <f>SUM(R25:R26)</f>
        <v>197</v>
      </c>
      <c r="S27" s="187">
        <f>SUM(S25:S26)</f>
        <v>0</v>
      </c>
      <c r="T27" s="201">
        <f>SUM(T25:T26)</f>
        <v>1849</v>
      </c>
    </row>
    <row r="28" spans="1:20" s="58" customFormat="1" ht="23.1" customHeight="1">
      <c r="A28" s="65"/>
      <c r="B28" s="73" t="s">
        <v>42</v>
      </c>
      <c r="C28" s="82">
        <f>C27/T27*100</f>
        <v>69.713358572201187</v>
      </c>
      <c r="D28" s="96">
        <f>D27/T27*100</f>
        <v>10.221741481882098</v>
      </c>
      <c r="E28" s="104">
        <f>E27/T27*100</f>
        <v>0</v>
      </c>
      <c r="F28" s="114">
        <f>F27/T27*100</f>
        <v>79.935100054083279</v>
      </c>
      <c r="G28" s="82">
        <f>G27/T27*100</f>
        <v>6.2195781503515413</v>
      </c>
      <c r="H28" s="96">
        <f>H27/T27*100</f>
        <v>1.9469983775013522</v>
      </c>
      <c r="I28" s="96">
        <f>I27/T27*100</f>
        <v>1.2439156300703083</v>
      </c>
      <c r="J28" s="114">
        <f>J27/T27*100</f>
        <v>9.4104921579232013</v>
      </c>
      <c r="K28" s="131">
        <f>K27/T27*100</f>
        <v>3.0286641427798808</v>
      </c>
      <c r="L28" s="141"/>
      <c r="M28" s="122">
        <f>M27/T27*100</f>
        <v>2.8664142779881017</v>
      </c>
      <c r="N28" s="133">
        <f>N27/T27*100</f>
        <v>0.1081665765278529</v>
      </c>
      <c r="O28" s="141"/>
      <c r="P28" s="96">
        <f>P27/T27*100</f>
        <v>3.1368307193077336</v>
      </c>
      <c r="Q28" s="96">
        <f>Q27/T27*100</f>
        <v>1.5143320713899404</v>
      </c>
      <c r="R28" s="114">
        <f>R27/T27*100</f>
        <v>10.65440778799351</v>
      </c>
      <c r="S28" s="124">
        <f>S27/T27*100</f>
        <v>0</v>
      </c>
      <c r="T28" s="186">
        <v>100</v>
      </c>
    </row>
    <row r="29" spans="1:20" ht="23.1" customHeight="1">
      <c r="A29" s="66" t="s">
        <v>47</v>
      </c>
      <c r="B29" s="74" t="s">
        <v>14</v>
      </c>
      <c r="C29" s="80">
        <f t="shared" ref="C29:E30" si="3">C5+C9+C13+C17+C21+C25</f>
        <v>10315</v>
      </c>
      <c r="D29" s="93">
        <f t="shared" si="3"/>
        <v>696</v>
      </c>
      <c r="E29" s="93">
        <f t="shared" si="3"/>
        <v>27</v>
      </c>
      <c r="F29" s="112">
        <f>SUM(C29:E29)</f>
        <v>11038</v>
      </c>
      <c r="G29" s="80">
        <f t="shared" ref="G29:I30" si="4">G5+G9+G13+G17+G21+G25</f>
        <v>142</v>
      </c>
      <c r="H29" s="93">
        <f t="shared" si="4"/>
        <v>946</v>
      </c>
      <c r="I29" s="93">
        <f t="shared" si="4"/>
        <v>872</v>
      </c>
      <c r="J29" s="115">
        <f>SUM(G29:I29)</f>
        <v>1960</v>
      </c>
      <c r="K29" s="129">
        <f>K5++K9+K13+K17+K21+K25</f>
        <v>670</v>
      </c>
      <c r="L29" s="139"/>
      <c r="M29" s="97">
        <f>M5+M9+M13+M17+M21+M25</f>
        <v>907</v>
      </c>
      <c r="N29" s="149">
        <f>N5+N9+N13+N17+N21+N25</f>
        <v>65</v>
      </c>
      <c r="O29" s="139"/>
      <c r="P29" s="97">
        <f>P5+P9+P13+P17+P21+P25</f>
        <v>731</v>
      </c>
      <c r="Q29" s="97">
        <f>Q5+Q9+Q13+Q17+Q21+Q25</f>
        <v>298</v>
      </c>
      <c r="R29" s="115">
        <f>SUM(K29:Q29)</f>
        <v>2671</v>
      </c>
      <c r="S29" s="184">
        <f>S5+S9+S13+S17+S21+S25</f>
        <v>5</v>
      </c>
      <c r="T29" s="207">
        <f>F29+J29+R29+S29</f>
        <v>15674</v>
      </c>
    </row>
    <row r="30" spans="1:20" ht="23.1" customHeight="1">
      <c r="A30" s="64"/>
      <c r="B30" s="71" t="s">
        <v>39</v>
      </c>
      <c r="C30" s="83">
        <f t="shared" si="3"/>
        <v>8613</v>
      </c>
      <c r="D30" s="97">
        <f t="shared" si="3"/>
        <v>162</v>
      </c>
      <c r="E30" s="105">
        <f t="shared" si="3"/>
        <v>0</v>
      </c>
      <c r="F30" s="113">
        <f>SUM(C30:E30)</f>
        <v>8775</v>
      </c>
      <c r="G30" s="83">
        <f t="shared" si="4"/>
        <v>16</v>
      </c>
      <c r="H30" s="97">
        <f t="shared" si="4"/>
        <v>31</v>
      </c>
      <c r="I30" s="97">
        <f t="shared" si="4"/>
        <v>572</v>
      </c>
      <c r="J30" s="115">
        <f>SUM(G30:I30)</f>
        <v>619</v>
      </c>
      <c r="K30" s="130">
        <f>K6++K10+K14+K18+K22+K26</f>
        <v>86</v>
      </c>
      <c r="L30" s="140"/>
      <c r="M30" s="97">
        <f>M6+M10+M14+M18+M22+M26</f>
        <v>746</v>
      </c>
      <c r="N30" s="150">
        <f>N6+N10+N14+N18+N22+N26</f>
        <v>27</v>
      </c>
      <c r="O30" s="140"/>
      <c r="P30" s="97">
        <f>P6+P10+P14+P18+P22+P26</f>
        <v>657</v>
      </c>
      <c r="Q30" s="97">
        <f>Q6+Q10+Q14+Q18+Q22+Q26</f>
        <v>88</v>
      </c>
      <c r="R30" s="115">
        <f>SUM(K30:Q30)</f>
        <v>1604</v>
      </c>
      <c r="S30" s="190">
        <f>S6+S10+S14+S18+S22+S26</f>
        <v>2</v>
      </c>
      <c r="T30" s="185">
        <f>F30+J30+R30+S30</f>
        <v>11000</v>
      </c>
    </row>
    <row r="31" spans="1:20" ht="23.1" customHeight="1">
      <c r="A31" s="64"/>
      <c r="B31" s="71" t="s">
        <v>41</v>
      </c>
      <c r="C31" s="81">
        <f>SUM(C29:C30)</f>
        <v>18928</v>
      </c>
      <c r="D31" s="95">
        <f>SUM(D29:D30)</f>
        <v>858</v>
      </c>
      <c r="E31" s="95">
        <f>SUM(E29:E30)</f>
        <v>27</v>
      </c>
      <c r="F31" s="113">
        <f>SUM(C31:E31)</f>
        <v>19813</v>
      </c>
      <c r="G31" s="81">
        <f>SUM(G29:G30)</f>
        <v>158</v>
      </c>
      <c r="H31" s="95">
        <f>SUM(H29:H30)</f>
        <v>977</v>
      </c>
      <c r="I31" s="95">
        <f>SUM(I29:I30)</f>
        <v>1444</v>
      </c>
      <c r="J31" s="115">
        <f>SUM(G31:I31)</f>
        <v>2579</v>
      </c>
      <c r="K31" s="130">
        <f>SUM(K29:K30)</f>
        <v>756</v>
      </c>
      <c r="L31" s="140"/>
      <c r="M31" s="95">
        <f>SUM(M29:M30)</f>
        <v>1653</v>
      </c>
      <c r="N31" s="150">
        <f>SUM(N29:N30)</f>
        <v>92</v>
      </c>
      <c r="O31" s="140"/>
      <c r="P31" s="95">
        <f>SUM(P29:P30)</f>
        <v>1388</v>
      </c>
      <c r="Q31" s="95">
        <f>SUM(Q29:Q30)</f>
        <v>386</v>
      </c>
      <c r="R31" s="113">
        <f>SUM(R29:R30)</f>
        <v>4275</v>
      </c>
      <c r="S31" s="185">
        <f>SUM(S29:S30)</f>
        <v>7</v>
      </c>
      <c r="T31" s="201">
        <f>SUM(T29:T30)</f>
        <v>26674</v>
      </c>
    </row>
    <row r="32" spans="1:20" ht="23.1" customHeight="1">
      <c r="A32" s="65"/>
      <c r="B32" s="72" t="s">
        <v>42</v>
      </c>
      <c r="C32" s="82">
        <f>C31/T31*100</f>
        <v>70.960485866386747</v>
      </c>
      <c r="D32" s="96">
        <f>D31/T31*100</f>
        <v>3.216615430756542</v>
      </c>
      <c r="E32" s="96">
        <f>E31/T31*100</f>
        <v>0.10122216390492614</v>
      </c>
      <c r="F32" s="114">
        <f>F31/T31*100</f>
        <v>74.278323461048217</v>
      </c>
      <c r="G32" s="82">
        <f>G31/T31*100</f>
        <v>0.59233710729549371</v>
      </c>
      <c r="H32" s="96">
        <f>H31/T31*100</f>
        <v>3.6627427457449202</v>
      </c>
      <c r="I32" s="96">
        <f>I31/T31*100</f>
        <v>5.4135112843967912</v>
      </c>
      <c r="J32" s="114">
        <f>J31/T31*100</f>
        <v>9.668591137437204</v>
      </c>
      <c r="K32" s="131">
        <f>K31/T31*100</f>
        <v>2.834220589337932</v>
      </c>
      <c r="L32" s="141"/>
      <c r="M32" s="122">
        <f>M31/T31*100</f>
        <v>6.1970458124015897</v>
      </c>
      <c r="N32" s="133">
        <f>N31/T31*100</f>
        <v>0.34490515108345204</v>
      </c>
      <c r="O32" s="141"/>
      <c r="P32" s="96">
        <f>P31/T31*100</f>
        <v>5.2035690185199064</v>
      </c>
      <c r="Q32" s="96">
        <f>Q31/T31*100</f>
        <v>1.4471020469370923</v>
      </c>
      <c r="R32" s="114">
        <f>R31/T31*100</f>
        <v>16.026842618279975</v>
      </c>
      <c r="S32" s="82">
        <f>S31/T31*100</f>
        <v>2.6242783234610483e-002</v>
      </c>
      <c r="T32" s="186">
        <v>100</v>
      </c>
    </row>
    <row r="34" spans="1:20" s="55" customFormat="1" ht="21.95" customHeight="1">
      <c r="A34" s="54" t="s">
        <v>48</v>
      </c>
      <c r="B34" s="60"/>
      <c r="C34" s="60"/>
      <c r="D34" s="60"/>
      <c r="E34" s="60"/>
      <c r="F34" s="60"/>
      <c r="G34" s="120"/>
      <c r="H34" s="120"/>
      <c r="I34" s="120"/>
      <c r="J34" s="120"/>
      <c r="L34" s="60"/>
      <c r="M34" s="60"/>
      <c r="N34" s="60"/>
      <c r="O34" s="120"/>
      <c r="P34" s="120" t="s">
        <v>13</v>
      </c>
      <c r="Q34" s="120"/>
      <c r="R34" s="120"/>
      <c r="S34" s="120"/>
      <c r="T34" s="120"/>
    </row>
    <row r="35" spans="1:20" s="56" customFormat="1" ht="21.95" customHeight="1">
      <c r="A35" s="61" t="s">
        <v>22</v>
      </c>
      <c r="B35" s="68"/>
      <c r="C35" s="78" t="s">
        <v>20</v>
      </c>
      <c r="D35" s="91"/>
      <c r="E35" s="91"/>
      <c r="F35" s="70"/>
      <c r="G35" s="78" t="s">
        <v>23</v>
      </c>
      <c r="H35" s="91"/>
      <c r="I35" s="91"/>
      <c r="J35" s="70"/>
      <c r="K35" s="127" t="s">
        <v>17</v>
      </c>
      <c r="L35" s="137"/>
      <c r="M35" s="137"/>
      <c r="N35" s="137"/>
      <c r="O35" s="137"/>
      <c r="P35" s="137"/>
      <c r="Q35" s="137"/>
      <c r="R35" s="178"/>
      <c r="S35" s="182" t="s">
        <v>5</v>
      </c>
      <c r="T35" s="205" t="s">
        <v>0</v>
      </c>
    </row>
    <row r="36" spans="1:20" s="57" customFormat="1" ht="45" customHeight="1">
      <c r="A36" s="62"/>
      <c r="B36" s="69"/>
      <c r="C36" s="79" t="s">
        <v>24</v>
      </c>
      <c r="D36" s="98" t="s">
        <v>25</v>
      </c>
      <c r="E36" s="98" t="s">
        <v>26</v>
      </c>
      <c r="F36" s="111" t="s">
        <v>3</v>
      </c>
      <c r="G36" s="79" t="s">
        <v>30</v>
      </c>
      <c r="H36" s="102" t="s">
        <v>31</v>
      </c>
      <c r="I36" s="102" t="s">
        <v>32</v>
      </c>
      <c r="J36" s="111" t="s">
        <v>3</v>
      </c>
      <c r="K36" s="128" t="s">
        <v>49</v>
      </c>
      <c r="L36" s="138"/>
      <c r="M36" s="146" t="s">
        <v>35</v>
      </c>
      <c r="N36" s="148" t="s">
        <v>7</v>
      </c>
      <c r="O36" s="146"/>
      <c r="P36" s="102" t="s">
        <v>16</v>
      </c>
      <c r="Q36" s="102" t="s">
        <v>37</v>
      </c>
      <c r="R36" s="111" t="s">
        <v>3</v>
      </c>
      <c r="S36" s="183"/>
      <c r="T36" s="206"/>
    </row>
    <row r="37" spans="1:20" s="56" customFormat="1" ht="23.1" customHeight="1">
      <c r="A37" s="63" t="s">
        <v>38</v>
      </c>
      <c r="B37" s="70" t="s">
        <v>14</v>
      </c>
      <c r="C37" s="80">
        <v>2211</v>
      </c>
      <c r="D37" s="93">
        <v>25</v>
      </c>
      <c r="E37" s="93">
        <v>11</v>
      </c>
      <c r="F37" s="112">
        <v>2247</v>
      </c>
      <c r="G37" s="80">
        <v>4</v>
      </c>
      <c r="H37" s="93">
        <v>230</v>
      </c>
      <c r="I37" s="93">
        <v>198</v>
      </c>
      <c r="J37" s="112">
        <v>432</v>
      </c>
      <c r="K37" s="129">
        <v>107</v>
      </c>
      <c r="L37" s="139"/>
      <c r="M37" s="93">
        <v>241</v>
      </c>
      <c r="N37" s="149">
        <v>13</v>
      </c>
      <c r="O37" s="139"/>
      <c r="P37" s="93">
        <v>181</v>
      </c>
      <c r="Q37" s="93">
        <v>56</v>
      </c>
      <c r="R37" s="112">
        <f>SUM(K37:Q37)</f>
        <v>598</v>
      </c>
      <c r="S37" s="188">
        <v>0</v>
      </c>
      <c r="T37" s="207">
        <f>F37+J37+R37+S37</f>
        <v>3277</v>
      </c>
    </row>
    <row r="38" spans="1:20" s="56" customFormat="1" ht="23.1" customHeight="1">
      <c r="A38" s="64"/>
      <c r="B38" s="71" t="s">
        <v>39</v>
      </c>
      <c r="C38" s="81">
        <v>1940</v>
      </c>
      <c r="D38" s="95">
        <v>18</v>
      </c>
      <c r="E38" s="95">
        <v>1</v>
      </c>
      <c r="F38" s="113">
        <v>1959</v>
      </c>
      <c r="G38" s="81">
        <v>2</v>
      </c>
      <c r="H38" s="95">
        <v>20</v>
      </c>
      <c r="I38" s="95">
        <v>130</v>
      </c>
      <c r="J38" s="113">
        <v>152</v>
      </c>
      <c r="K38" s="130">
        <v>13</v>
      </c>
      <c r="L38" s="140"/>
      <c r="M38" s="95">
        <v>192</v>
      </c>
      <c r="N38" s="150">
        <v>7</v>
      </c>
      <c r="O38" s="140"/>
      <c r="P38" s="95">
        <v>146</v>
      </c>
      <c r="Q38" s="95">
        <v>35</v>
      </c>
      <c r="R38" s="113">
        <f>SUM(K38:Q38)</f>
        <v>393</v>
      </c>
      <c r="S38" s="187">
        <v>0</v>
      </c>
      <c r="T38" s="185">
        <f>F38+J38+R38+S38</f>
        <v>2504</v>
      </c>
    </row>
    <row r="39" spans="1:20" s="56" customFormat="1" ht="23.1" customHeight="1">
      <c r="A39" s="64"/>
      <c r="B39" s="71" t="s">
        <v>41</v>
      </c>
      <c r="C39" s="81">
        <f t="shared" ref="C39:K39" si="5">SUM(C37:C38)</f>
        <v>4151</v>
      </c>
      <c r="D39" s="95">
        <f t="shared" si="5"/>
        <v>43</v>
      </c>
      <c r="E39" s="95">
        <f t="shared" si="5"/>
        <v>12</v>
      </c>
      <c r="F39" s="113">
        <f t="shared" si="5"/>
        <v>4206</v>
      </c>
      <c r="G39" s="81">
        <f t="shared" si="5"/>
        <v>6</v>
      </c>
      <c r="H39" s="95">
        <f t="shared" si="5"/>
        <v>250</v>
      </c>
      <c r="I39" s="95">
        <f t="shared" si="5"/>
        <v>328</v>
      </c>
      <c r="J39" s="113">
        <f t="shared" si="5"/>
        <v>584</v>
      </c>
      <c r="K39" s="130">
        <f t="shared" si="5"/>
        <v>120</v>
      </c>
      <c r="L39" s="140"/>
      <c r="M39" s="95">
        <f>SUM(M37:M38)</f>
        <v>433</v>
      </c>
      <c r="N39" s="150">
        <f>SUM(N37:N38)</f>
        <v>20</v>
      </c>
      <c r="O39" s="140"/>
      <c r="P39" s="95">
        <f>SUM(P37:P38)</f>
        <v>327</v>
      </c>
      <c r="Q39" s="95">
        <f>SUM(Q37:Q38)</f>
        <v>91</v>
      </c>
      <c r="R39" s="113">
        <f>SUM(K39:Q39)</f>
        <v>991</v>
      </c>
      <c r="S39" s="187">
        <v>0</v>
      </c>
      <c r="T39" s="201">
        <f>SUM(T37:T38)</f>
        <v>5781</v>
      </c>
    </row>
    <row r="40" spans="1:20" s="58" customFormat="1" ht="23.1" customHeight="1">
      <c r="A40" s="65"/>
      <c r="B40" s="73" t="s">
        <v>42</v>
      </c>
      <c r="C40" s="82">
        <f>C39/T39*100</f>
        <v>71.80418612696765</v>
      </c>
      <c r="D40" s="96">
        <f>D39/T39*100</f>
        <v>0.74381594879778579</v>
      </c>
      <c r="E40" s="96">
        <f>E39/T39*100</f>
        <v>0.20757654385054489</v>
      </c>
      <c r="F40" s="114">
        <f>F39/T39*100</f>
        <v>72.755578619615974</v>
      </c>
      <c r="G40" s="82">
        <f>G39/T39*100</f>
        <v>0.10378827192527244</v>
      </c>
      <c r="H40" s="96">
        <f>H39/T39*100</f>
        <v>4.3245113302196856</v>
      </c>
      <c r="I40" s="96">
        <f>I39/T39*100</f>
        <v>5.6737588652482271</v>
      </c>
      <c r="J40" s="114">
        <f>J39/T39*100</f>
        <v>10.102058467393185</v>
      </c>
      <c r="K40" s="131">
        <f>K39/T39*100</f>
        <v>2.0757654385054489</v>
      </c>
      <c r="L40" s="141"/>
      <c r="M40" s="96">
        <f>M39/T39*100</f>
        <v>7.4900536239404945</v>
      </c>
      <c r="N40" s="133">
        <f>N39/T39*100</f>
        <v>0.34596090641757482</v>
      </c>
      <c r="O40" s="141"/>
      <c r="P40" s="96">
        <f>P39/T39*100</f>
        <v>5.6564608199273483</v>
      </c>
      <c r="Q40" s="96">
        <f>Q39/T39*100</f>
        <v>1.5741221241999652</v>
      </c>
      <c r="R40" s="114">
        <f>R39/T39*100</f>
        <v>17.142362912990833</v>
      </c>
      <c r="S40" s="189">
        <v>0</v>
      </c>
      <c r="T40" s="202">
        <v>100</v>
      </c>
    </row>
    <row r="41" spans="1:20" ht="23.1" customHeight="1">
      <c r="A41" s="63" t="s">
        <v>2</v>
      </c>
      <c r="B41" s="70" t="s">
        <v>14</v>
      </c>
      <c r="C41" s="80">
        <v>1405</v>
      </c>
      <c r="D41" s="93">
        <v>3</v>
      </c>
      <c r="E41" s="93">
        <v>10</v>
      </c>
      <c r="F41" s="112">
        <f>SUM(C41:E41)</f>
        <v>1418</v>
      </c>
      <c r="G41" s="80">
        <v>10</v>
      </c>
      <c r="H41" s="93">
        <v>487</v>
      </c>
      <c r="I41" s="93">
        <v>350</v>
      </c>
      <c r="J41" s="112">
        <f>SUM(G41:I41)</f>
        <v>847</v>
      </c>
      <c r="K41" s="129">
        <v>274</v>
      </c>
      <c r="L41" s="139"/>
      <c r="M41" s="93">
        <v>681</v>
      </c>
      <c r="N41" s="149">
        <v>33</v>
      </c>
      <c r="O41" s="139"/>
      <c r="P41" s="93">
        <v>344</v>
      </c>
      <c r="Q41" s="93">
        <v>135</v>
      </c>
      <c r="R41" s="112">
        <f>SUM(K41:Q41)</f>
        <v>1467</v>
      </c>
      <c r="S41" s="188">
        <v>0</v>
      </c>
      <c r="T41" s="207">
        <f>F41+J41+R41+S41</f>
        <v>3732</v>
      </c>
    </row>
    <row r="42" spans="1:20" ht="23.1" customHeight="1">
      <c r="A42" s="64"/>
      <c r="B42" s="71" t="s">
        <v>39</v>
      </c>
      <c r="C42" s="81">
        <v>1041</v>
      </c>
      <c r="D42" s="94">
        <v>0</v>
      </c>
      <c r="E42" s="94">
        <v>0</v>
      </c>
      <c r="F42" s="113">
        <f>SUM(C42:E42)</f>
        <v>1041</v>
      </c>
      <c r="G42" s="81">
        <v>4</v>
      </c>
      <c r="H42" s="95">
        <v>50</v>
      </c>
      <c r="I42" s="95">
        <v>398</v>
      </c>
      <c r="J42" s="113">
        <f>SUM(G42:I42)</f>
        <v>452</v>
      </c>
      <c r="K42" s="130">
        <v>58</v>
      </c>
      <c r="L42" s="140"/>
      <c r="M42" s="95">
        <v>475</v>
      </c>
      <c r="N42" s="150">
        <v>11</v>
      </c>
      <c r="O42" s="140"/>
      <c r="P42" s="95">
        <v>390</v>
      </c>
      <c r="Q42" s="95">
        <v>28</v>
      </c>
      <c r="R42" s="113">
        <f>SUM(K42:Q42)</f>
        <v>962</v>
      </c>
      <c r="S42" s="187">
        <v>0</v>
      </c>
      <c r="T42" s="185">
        <f>F42+J42+R42+S42</f>
        <v>2455</v>
      </c>
    </row>
    <row r="43" spans="1:20" ht="23.1" customHeight="1">
      <c r="A43" s="64"/>
      <c r="B43" s="71" t="s">
        <v>41</v>
      </c>
      <c r="C43" s="81">
        <v>2446</v>
      </c>
      <c r="D43" s="95">
        <v>3</v>
      </c>
      <c r="E43" s="95">
        <v>10</v>
      </c>
      <c r="F43" s="113">
        <f>SUM(C43:E43)</f>
        <v>2459</v>
      </c>
      <c r="G43" s="81">
        <v>14</v>
      </c>
      <c r="H43" s="95">
        <v>537</v>
      </c>
      <c r="I43" s="95">
        <v>748</v>
      </c>
      <c r="J43" s="113">
        <f>SUM(G43:I43)</f>
        <v>1299</v>
      </c>
      <c r="K43" s="130">
        <v>332</v>
      </c>
      <c r="L43" s="140"/>
      <c r="M43" s="95">
        <f>SUM(M41:M42)</f>
        <v>1156</v>
      </c>
      <c r="N43" s="150">
        <v>49</v>
      </c>
      <c r="O43" s="140"/>
      <c r="P43" s="95">
        <v>734</v>
      </c>
      <c r="Q43" s="95">
        <v>163</v>
      </c>
      <c r="R43" s="113">
        <f>SUM(R41:R42)</f>
        <v>2429</v>
      </c>
      <c r="S43" s="187">
        <v>0</v>
      </c>
      <c r="T43" s="201">
        <f>F43+J43+R43+S43</f>
        <v>6187</v>
      </c>
    </row>
    <row r="44" spans="1:20" s="58" customFormat="1" ht="23.1" customHeight="1">
      <c r="A44" s="65"/>
      <c r="B44" s="73" t="s">
        <v>42</v>
      </c>
      <c r="C44" s="82">
        <f>C43/T43*100</f>
        <v>39.534507839017294</v>
      </c>
      <c r="D44" s="96">
        <f>D43/T43*100</f>
        <v>4.8488766769031841e-002</v>
      </c>
      <c r="E44" s="96">
        <f>E43/T43*100</f>
        <v>0.16162922256343948</v>
      </c>
      <c r="F44" s="114">
        <f>F43/T43*100</f>
        <v>39.744625828349768</v>
      </c>
      <c r="G44" s="82">
        <f>G43/T43*100</f>
        <v>0.22628091158881525</v>
      </c>
      <c r="H44" s="96">
        <f>H43/T43*100</f>
        <v>8.6794892516566993</v>
      </c>
      <c r="I44" s="96">
        <f>I43/T43*100</f>
        <v>12.089865847745273</v>
      </c>
      <c r="J44" s="114">
        <f>J43/T43*100</f>
        <v>20.995636010990786</v>
      </c>
      <c r="K44" s="133">
        <f>K43/T43*100</f>
        <v>5.3660901891061901</v>
      </c>
      <c r="L44" s="141"/>
      <c r="M44" s="96">
        <f>M43/T43*100</f>
        <v>18.684338128333604</v>
      </c>
      <c r="N44" s="133">
        <f>N43/T43*100</f>
        <v>0.79198319056085342</v>
      </c>
      <c r="O44" s="141"/>
      <c r="P44" s="96">
        <f>P43/T43*100</f>
        <v>11.863584936156457</v>
      </c>
      <c r="Q44" s="96">
        <f>Q43/T43*100</f>
        <v>2.6345563277840633</v>
      </c>
      <c r="R44" s="114">
        <f>R43/T43*100</f>
        <v>39.259738160659445</v>
      </c>
      <c r="S44" s="189">
        <v>0</v>
      </c>
      <c r="T44" s="202">
        <v>100</v>
      </c>
    </row>
    <row r="45" spans="1:20" ht="23.1" customHeight="1">
      <c r="A45" s="63" t="s">
        <v>21</v>
      </c>
      <c r="B45" s="70" t="s">
        <v>14</v>
      </c>
      <c r="C45" s="80">
        <v>863</v>
      </c>
      <c r="D45" s="93">
        <v>197</v>
      </c>
      <c r="E45" s="103">
        <v>0</v>
      </c>
      <c r="F45" s="112">
        <f>SUM(C45:E45)</f>
        <v>1060</v>
      </c>
      <c r="G45" s="80">
        <v>1</v>
      </c>
      <c r="H45" s="93">
        <v>1256</v>
      </c>
      <c r="I45" s="93">
        <v>50</v>
      </c>
      <c r="J45" s="112">
        <f>SUM(G45:I45)</f>
        <v>1307</v>
      </c>
      <c r="K45" s="129">
        <v>72</v>
      </c>
      <c r="L45" s="139"/>
      <c r="M45" s="93">
        <v>125</v>
      </c>
      <c r="N45" s="149">
        <v>5</v>
      </c>
      <c r="O45" s="139"/>
      <c r="P45" s="93">
        <v>142</v>
      </c>
      <c r="Q45" s="93">
        <v>36</v>
      </c>
      <c r="R45" s="112">
        <f>SUM(K45:Q45)</f>
        <v>380</v>
      </c>
      <c r="S45" s="188">
        <v>0</v>
      </c>
      <c r="T45" s="207">
        <f>F45+J45+R45+S45</f>
        <v>2747</v>
      </c>
    </row>
    <row r="46" spans="1:20" ht="23.1" customHeight="1">
      <c r="A46" s="64"/>
      <c r="B46" s="71" t="s">
        <v>39</v>
      </c>
      <c r="C46" s="81">
        <v>867</v>
      </c>
      <c r="D46" s="95">
        <v>169</v>
      </c>
      <c r="E46" s="94">
        <v>0</v>
      </c>
      <c r="F46" s="113">
        <f>SUM(C46:E46)</f>
        <v>1036</v>
      </c>
      <c r="G46" s="121">
        <v>0</v>
      </c>
      <c r="H46" s="95">
        <v>84</v>
      </c>
      <c r="I46" s="95">
        <v>54</v>
      </c>
      <c r="J46" s="113">
        <f>SUM(G46:I46)</f>
        <v>138</v>
      </c>
      <c r="K46" s="130">
        <v>11</v>
      </c>
      <c r="L46" s="140"/>
      <c r="M46" s="95">
        <v>109</v>
      </c>
      <c r="N46" s="151">
        <v>0</v>
      </c>
      <c r="O46" s="165"/>
      <c r="P46" s="95">
        <v>267</v>
      </c>
      <c r="Q46" s="95">
        <v>11</v>
      </c>
      <c r="R46" s="113">
        <f>SUM(K46:Q46)</f>
        <v>398</v>
      </c>
      <c r="S46" s="187">
        <v>0</v>
      </c>
      <c r="T46" s="185">
        <f>F46+J46+R46+S46</f>
        <v>1572</v>
      </c>
    </row>
    <row r="47" spans="1:20" ht="23.1" customHeight="1">
      <c r="A47" s="64"/>
      <c r="B47" s="71" t="s">
        <v>41</v>
      </c>
      <c r="C47" s="81">
        <f>SUM(C45:C46)</f>
        <v>1730</v>
      </c>
      <c r="D47" s="95">
        <f>SUM(D45:D46)</f>
        <v>366</v>
      </c>
      <c r="E47" s="94">
        <f>SUM(E45:E46)</f>
        <v>0</v>
      </c>
      <c r="F47" s="113">
        <f>SUM(C47:E47)</f>
        <v>2096</v>
      </c>
      <c r="G47" s="81">
        <f>SUM(G45:G46)</f>
        <v>1</v>
      </c>
      <c r="H47" s="95">
        <f>SUM(H45:H46)</f>
        <v>1340</v>
      </c>
      <c r="I47" s="95">
        <f>SUM(I45:I46)</f>
        <v>104</v>
      </c>
      <c r="J47" s="113">
        <f>SUM(J45:J46)</f>
        <v>1445</v>
      </c>
      <c r="K47" s="130">
        <f>SUM(K45:K46)</f>
        <v>83</v>
      </c>
      <c r="L47" s="140"/>
      <c r="M47" s="95">
        <f>SUM(M45:M46)</f>
        <v>234</v>
      </c>
      <c r="N47" s="150">
        <f>SUM(N45:N46)</f>
        <v>5</v>
      </c>
      <c r="O47" s="140"/>
      <c r="P47" s="95">
        <f>SUM(P45:P46)</f>
        <v>409</v>
      </c>
      <c r="Q47" s="95">
        <f>SUM(Q45:Q46)</f>
        <v>47</v>
      </c>
      <c r="R47" s="113">
        <f>SUM(K47:Q47)</f>
        <v>778</v>
      </c>
      <c r="S47" s="187">
        <v>0</v>
      </c>
      <c r="T47" s="201">
        <f>F47+J47+R47+S47</f>
        <v>4319</v>
      </c>
    </row>
    <row r="48" spans="1:20" ht="23.1" customHeight="1">
      <c r="A48" s="65"/>
      <c r="B48" s="72" t="s">
        <v>42</v>
      </c>
      <c r="C48" s="82">
        <f>C47/T47*100</f>
        <v>40.055568418615422</v>
      </c>
      <c r="D48" s="96">
        <f>D47/T47*100</f>
        <v>8.4741838388515855</v>
      </c>
      <c r="E48" s="104">
        <f>E47/T47*100</f>
        <v>0</v>
      </c>
      <c r="F48" s="114">
        <f>F47/T47*100</f>
        <v>48.52975225746701</v>
      </c>
      <c r="G48" s="82">
        <f>G47/T47*100</f>
        <v>2.3153507756425096e-002</v>
      </c>
      <c r="H48" s="96">
        <f>H47/T47*100</f>
        <v>31.025700393609632</v>
      </c>
      <c r="I48" s="96">
        <f>I47/T47*100</f>
        <v>2.4079648066682102</v>
      </c>
      <c r="J48" s="114">
        <f>J47/T47*100</f>
        <v>33.45681870803427</v>
      </c>
      <c r="K48" s="133">
        <f>K47/T47*100</f>
        <v>1.9217411437832832</v>
      </c>
      <c r="L48" s="141"/>
      <c r="M48" s="96">
        <f>M47/T47*100</f>
        <v>5.4179208150034723</v>
      </c>
      <c r="N48" s="133">
        <f>N47/T47*100</f>
        <v>0.11576753878212549</v>
      </c>
      <c r="O48" s="141"/>
      <c r="P48" s="96">
        <f>P47/T47*100</f>
        <v>9.4697846723778643</v>
      </c>
      <c r="Q48" s="96">
        <f>Q47/T47*100</f>
        <v>1.0882148645519796</v>
      </c>
      <c r="R48" s="114">
        <f>R47/T47*100</f>
        <v>18.013429034498728</v>
      </c>
      <c r="S48" s="189">
        <v>0</v>
      </c>
      <c r="T48" s="202">
        <v>100</v>
      </c>
    </row>
    <row r="49" spans="1:20" ht="23.1" customHeight="1">
      <c r="A49" s="63" t="s">
        <v>43</v>
      </c>
      <c r="B49" s="70" t="s">
        <v>14</v>
      </c>
      <c r="C49" s="80">
        <v>2659</v>
      </c>
      <c r="D49" s="93">
        <v>76</v>
      </c>
      <c r="E49" s="103">
        <v>0</v>
      </c>
      <c r="F49" s="112">
        <f>SUM(C49:E49)</f>
        <v>2735</v>
      </c>
      <c r="G49" s="80">
        <v>1</v>
      </c>
      <c r="H49" s="93">
        <v>210</v>
      </c>
      <c r="I49" s="93">
        <v>90</v>
      </c>
      <c r="J49" s="112">
        <f>SUM(G49:I49)</f>
        <v>301</v>
      </c>
      <c r="K49" s="129">
        <v>75</v>
      </c>
      <c r="L49" s="139"/>
      <c r="M49" s="93">
        <v>119</v>
      </c>
      <c r="N49" s="149">
        <v>5</v>
      </c>
      <c r="O49" s="139"/>
      <c r="P49" s="93">
        <v>106</v>
      </c>
      <c r="Q49" s="93">
        <v>51</v>
      </c>
      <c r="R49" s="112">
        <f>SUM(K49:Q49)</f>
        <v>356</v>
      </c>
      <c r="S49" s="188">
        <v>0</v>
      </c>
      <c r="T49" s="208">
        <v>3392</v>
      </c>
    </row>
    <row r="50" spans="1:20" ht="23.1" customHeight="1">
      <c r="A50" s="64"/>
      <c r="B50" s="71" t="s">
        <v>39</v>
      </c>
      <c r="C50" s="81">
        <v>2126</v>
      </c>
      <c r="D50" s="95">
        <v>55</v>
      </c>
      <c r="E50" s="94">
        <v>0</v>
      </c>
      <c r="F50" s="113">
        <f>SUM(C50:E50)</f>
        <v>2181</v>
      </c>
      <c r="G50" s="121">
        <v>0</v>
      </c>
      <c r="H50" s="95">
        <v>11</v>
      </c>
      <c r="I50" s="95">
        <v>61</v>
      </c>
      <c r="J50" s="113">
        <f>SUM(G50:I50)</f>
        <v>72</v>
      </c>
      <c r="K50" s="130">
        <v>11</v>
      </c>
      <c r="L50" s="140"/>
      <c r="M50" s="95">
        <v>96</v>
      </c>
      <c r="N50" s="150">
        <v>3</v>
      </c>
      <c r="O50" s="140"/>
      <c r="P50" s="95">
        <v>85</v>
      </c>
      <c r="Q50" s="95">
        <v>17</v>
      </c>
      <c r="R50" s="113">
        <v>212</v>
      </c>
      <c r="S50" s="187">
        <v>0</v>
      </c>
      <c r="T50" s="201">
        <v>2465</v>
      </c>
    </row>
    <row r="51" spans="1:20" ht="23.1" customHeight="1">
      <c r="A51" s="64"/>
      <c r="B51" s="71" t="s">
        <v>41</v>
      </c>
      <c r="C51" s="81">
        <f>SUM(C49:C50)</f>
        <v>4785</v>
      </c>
      <c r="D51" s="95">
        <f>SUM(D49:D50)</f>
        <v>131</v>
      </c>
      <c r="E51" s="94">
        <v>0</v>
      </c>
      <c r="F51" s="113">
        <f>SUM(C51:E51)</f>
        <v>4916</v>
      </c>
      <c r="G51" s="81">
        <v>1</v>
      </c>
      <c r="H51" s="95">
        <v>221</v>
      </c>
      <c r="I51" s="95">
        <v>151</v>
      </c>
      <c r="J51" s="113">
        <f>SUM(G51:I51)</f>
        <v>373</v>
      </c>
      <c r="K51" s="130">
        <v>86</v>
      </c>
      <c r="L51" s="140"/>
      <c r="M51" s="95">
        <v>215</v>
      </c>
      <c r="N51" s="150">
        <v>8</v>
      </c>
      <c r="O51" s="140"/>
      <c r="P51" s="95">
        <v>191</v>
      </c>
      <c r="Q51" s="95">
        <v>68</v>
      </c>
      <c r="R51" s="113">
        <v>568</v>
      </c>
      <c r="S51" s="187">
        <v>0</v>
      </c>
      <c r="T51" s="201">
        <f>SUM(T49:T50)</f>
        <v>5857</v>
      </c>
    </row>
    <row r="52" spans="1:20" s="58" customFormat="1" ht="23.1" customHeight="1">
      <c r="A52" s="65"/>
      <c r="B52" s="73" t="s">
        <v>42</v>
      </c>
      <c r="C52" s="82">
        <f>C51/T51*100</f>
        <v>81.697114563769844</v>
      </c>
      <c r="D52" s="96">
        <f>D51/T51*100</f>
        <v>2.2366399180467815</v>
      </c>
      <c r="E52" s="104">
        <v>0</v>
      </c>
      <c r="F52" s="114">
        <f>F51/T51*100</f>
        <v>83.933754481816621</v>
      </c>
      <c r="G52" s="82">
        <f>G51/T51*100</f>
        <v>1.7073587160662457e-002</v>
      </c>
      <c r="H52" s="96">
        <f>H51/T51*100</f>
        <v>3.7732627625064028</v>
      </c>
      <c r="I52" s="96">
        <f>I51/T51*100</f>
        <v>2.5781116612600306</v>
      </c>
      <c r="J52" s="114">
        <f>J51/T51*100</f>
        <v>6.3684480109270956</v>
      </c>
      <c r="K52" s="131">
        <f>K51/T51*100</f>
        <v>1.4683284958169711</v>
      </c>
      <c r="L52" s="141"/>
      <c r="M52" s="96">
        <f>M51/T51*100</f>
        <v>3.6708212395424282</v>
      </c>
      <c r="N52" s="133">
        <f>N51/T51*100</f>
        <v>0.13658869728529965</v>
      </c>
      <c r="O52" s="141"/>
      <c r="P52" s="96">
        <f>P51/T51*100</f>
        <v>3.261055147686529</v>
      </c>
      <c r="Q52" s="96">
        <f>Q51/T51*100</f>
        <v>1.1610039269250469</v>
      </c>
      <c r="R52" s="114">
        <f>R51/T51*100</f>
        <v>9.6977975072562739</v>
      </c>
      <c r="S52" s="189">
        <v>0</v>
      </c>
      <c r="T52" s="202">
        <v>100</v>
      </c>
    </row>
    <row r="53" spans="1:20" ht="23.1" customHeight="1">
      <c r="A53" s="63" t="s">
        <v>44</v>
      </c>
      <c r="B53" s="70" t="s">
        <v>14</v>
      </c>
      <c r="C53" s="80">
        <v>1773</v>
      </c>
      <c r="D53" s="93">
        <v>124</v>
      </c>
      <c r="E53" s="103">
        <v>0</v>
      </c>
      <c r="F53" s="112">
        <f>SUM(C53:E53)</f>
        <v>1897</v>
      </c>
      <c r="G53" s="80">
        <v>2</v>
      </c>
      <c r="H53" s="93">
        <v>661</v>
      </c>
      <c r="I53" s="93">
        <v>23</v>
      </c>
      <c r="J53" s="112">
        <f>SUM(G53:I53)</f>
        <v>686</v>
      </c>
      <c r="K53" s="129">
        <v>74</v>
      </c>
      <c r="L53" s="139"/>
      <c r="M53" s="93">
        <v>99</v>
      </c>
      <c r="N53" s="149">
        <v>5</v>
      </c>
      <c r="O53" s="139"/>
      <c r="P53" s="93">
        <v>77</v>
      </c>
      <c r="Q53" s="93">
        <v>46</v>
      </c>
      <c r="R53" s="112">
        <f>SUM(K53:Q53)</f>
        <v>301</v>
      </c>
      <c r="S53" s="188">
        <v>0</v>
      </c>
      <c r="T53" s="207">
        <f>F53+J53+R53+S53</f>
        <v>2884</v>
      </c>
    </row>
    <row r="54" spans="1:20" ht="23.1" customHeight="1">
      <c r="A54" s="64"/>
      <c r="B54" s="71" t="s">
        <v>39</v>
      </c>
      <c r="C54" s="81">
        <v>1351</v>
      </c>
      <c r="D54" s="95">
        <v>54</v>
      </c>
      <c r="E54" s="94">
        <v>0</v>
      </c>
      <c r="F54" s="113">
        <f>SUM(C54:E54)</f>
        <v>1405</v>
      </c>
      <c r="G54" s="121">
        <v>0</v>
      </c>
      <c r="H54" s="95">
        <v>58</v>
      </c>
      <c r="I54" s="95">
        <v>12</v>
      </c>
      <c r="J54" s="113">
        <f>SUM(G54:I54)</f>
        <v>70</v>
      </c>
      <c r="K54" s="130">
        <v>5</v>
      </c>
      <c r="L54" s="140"/>
      <c r="M54" s="95">
        <v>93</v>
      </c>
      <c r="N54" s="150">
        <v>3</v>
      </c>
      <c r="O54" s="140"/>
      <c r="P54" s="95">
        <v>75</v>
      </c>
      <c r="Q54" s="95">
        <v>10</v>
      </c>
      <c r="R54" s="113">
        <f>SUM(K54:Q54)</f>
        <v>186</v>
      </c>
      <c r="S54" s="187">
        <v>0</v>
      </c>
      <c r="T54" s="185">
        <f>F54+J54+R54+S54</f>
        <v>1661</v>
      </c>
    </row>
    <row r="55" spans="1:20" ht="23.1" customHeight="1">
      <c r="A55" s="64"/>
      <c r="B55" s="71" t="s">
        <v>41</v>
      </c>
      <c r="C55" s="81">
        <f>SUM(C53:C54)</f>
        <v>3124</v>
      </c>
      <c r="D55" s="95">
        <f>SUM(D53:D54)</f>
        <v>178</v>
      </c>
      <c r="E55" s="94">
        <v>0</v>
      </c>
      <c r="F55" s="113">
        <f>SUM(C55:E55)</f>
        <v>3302</v>
      </c>
      <c r="G55" s="81">
        <f>SUM(G53:G54)</f>
        <v>2</v>
      </c>
      <c r="H55" s="95">
        <f>SUM(H53:H54)</f>
        <v>719</v>
      </c>
      <c r="I55" s="95">
        <f>SUM(I53:I54)</f>
        <v>35</v>
      </c>
      <c r="J55" s="113">
        <f>SUM(G55:I55)</f>
        <v>756</v>
      </c>
      <c r="K55" s="130">
        <f>SUM(K53:K54)</f>
        <v>79</v>
      </c>
      <c r="L55" s="140"/>
      <c r="M55" s="95">
        <f>SUM(M53:M54)</f>
        <v>192</v>
      </c>
      <c r="N55" s="150">
        <f>SUM(N53:N54)</f>
        <v>8</v>
      </c>
      <c r="O55" s="140"/>
      <c r="P55" s="95">
        <f>SUM(P53:P54)</f>
        <v>152</v>
      </c>
      <c r="Q55" s="95">
        <f>SUM(Q53:Q54)</f>
        <v>56</v>
      </c>
      <c r="R55" s="113">
        <f>SUM(K55:Q55)</f>
        <v>487</v>
      </c>
      <c r="S55" s="187">
        <v>0</v>
      </c>
      <c r="T55" s="201">
        <f>F55+J55+R55+S55</f>
        <v>4545</v>
      </c>
    </row>
    <row r="56" spans="1:20" ht="23.1" customHeight="1">
      <c r="A56" s="65"/>
      <c r="B56" s="72" t="s">
        <v>42</v>
      </c>
      <c r="C56" s="82">
        <f>C55/T55*100</f>
        <v>68.734873487348736</v>
      </c>
      <c r="D56" s="96">
        <f>D55/T55*100</f>
        <v>3.9163916391639164</v>
      </c>
      <c r="E56" s="104">
        <v>0</v>
      </c>
      <c r="F56" s="114">
        <f>F55/T55*100</f>
        <v>72.651265126512655</v>
      </c>
      <c r="G56" s="82">
        <f>G55/T55*100</f>
        <v>4.4004400440044e-002</v>
      </c>
      <c r="H56" s="96">
        <f>H55/T55*100</f>
        <v>15.819581958195819</v>
      </c>
      <c r="I56" s="96">
        <f>I55/T55*100</f>
        <v>0.77007700770077003</v>
      </c>
      <c r="J56" s="114">
        <f>J55/T55*100</f>
        <v>16.633663366336634</v>
      </c>
      <c r="K56" s="131">
        <f>K55/T55*100</f>
        <v>1.738173817381738</v>
      </c>
      <c r="L56" s="141"/>
      <c r="M56" s="96">
        <f>M55/T55*100</f>
        <v>4.224422442244224</v>
      </c>
      <c r="N56" s="133">
        <f>N55/T55*100</f>
        <v>0.176017601760176</v>
      </c>
      <c r="O56" s="141"/>
      <c r="P56" s="96">
        <f>P55/T55*100</f>
        <v>3.3443344334433447</v>
      </c>
      <c r="Q56" s="96">
        <f>Q55/T55*100</f>
        <v>1.2321232123212322</v>
      </c>
      <c r="R56" s="114">
        <f>R55/T55*100</f>
        <v>10.715071507150716</v>
      </c>
      <c r="S56" s="189">
        <v>0</v>
      </c>
      <c r="T56" s="202">
        <v>100</v>
      </c>
    </row>
    <row r="57" spans="1:20" ht="23.1" customHeight="1">
      <c r="A57" s="63" t="s">
        <v>12</v>
      </c>
      <c r="B57" s="70" t="s">
        <v>14</v>
      </c>
      <c r="C57" s="80">
        <v>668</v>
      </c>
      <c r="D57" s="93">
        <v>155</v>
      </c>
      <c r="E57" s="103">
        <v>0</v>
      </c>
      <c r="F57" s="112">
        <f>SUM(C57:E57)</f>
        <v>823</v>
      </c>
      <c r="G57" s="80">
        <v>117</v>
      </c>
      <c r="H57" s="93">
        <v>1549</v>
      </c>
      <c r="I57" s="93">
        <v>21</v>
      </c>
      <c r="J57" s="112">
        <f>SUM(G57:I57)</f>
        <v>1687</v>
      </c>
      <c r="K57" s="129">
        <v>69</v>
      </c>
      <c r="L57" s="139"/>
      <c r="M57" s="93">
        <v>51</v>
      </c>
      <c r="N57" s="149">
        <v>1</v>
      </c>
      <c r="O57" s="139"/>
      <c r="P57" s="93">
        <v>36</v>
      </c>
      <c r="Q57" s="93">
        <v>24</v>
      </c>
      <c r="R57" s="112">
        <f>SUM(K57:Q57)</f>
        <v>181</v>
      </c>
      <c r="S57" s="188">
        <v>0</v>
      </c>
      <c r="T57" s="207">
        <f>F57+J57+R57+S57</f>
        <v>2691</v>
      </c>
    </row>
    <row r="58" spans="1:20" ht="23.1" customHeight="1">
      <c r="A58" s="64"/>
      <c r="B58" s="71" t="s">
        <v>39</v>
      </c>
      <c r="C58" s="81">
        <v>637</v>
      </c>
      <c r="D58" s="95">
        <v>44</v>
      </c>
      <c r="E58" s="94">
        <v>0</v>
      </c>
      <c r="F58" s="113">
        <f>SUM(C58:E58)</f>
        <v>681</v>
      </c>
      <c r="G58" s="81">
        <v>31</v>
      </c>
      <c r="H58" s="95">
        <v>147</v>
      </c>
      <c r="I58" s="95">
        <v>10</v>
      </c>
      <c r="J58" s="113">
        <f>SUM(G58:I58)</f>
        <v>188</v>
      </c>
      <c r="K58" s="130">
        <v>5</v>
      </c>
      <c r="L58" s="140"/>
      <c r="M58" s="95">
        <v>43</v>
      </c>
      <c r="N58" s="151">
        <v>0</v>
      </c>
      <c r="O58" s="165"/>
      <c r="P58" s="95">
        <v>48</v>
      </c>
      <c r="Q58" s="95">
        <v>6</v>
      </c>
      <c r="R58" s="113">
        <f>SUM(K58:Q58)</f>
        <v>102</v>
      </c>
      <c r="S58" s="187">
        <v>0</v>
      </c>
      <c r="T58" s="185">
        <f>F58+J58+R58+S58</f>
        <v>971</v>
      </c>
    </row>
    <row r="59" spans="1:20" ht="23.1" customHeight="1">
      <c r="A59" s="64"/>
      <c r="B59" s="71" t="s">
        <v>41</v>
      </c>
      <c r="C59" s="81">
        <f>SUM(C57:C58)</f>
        <v>1305</v>
      </c>
      <c r="D59" s="95">
        <f>SUM(D57:D58)</f>
        <v>199</v>
      </c>
      <c r="E59" s="94">
        <f>SUM(E57:E58)</f>
        <v>0</v>
      </c>
      <c r="F59" s="113">
        <f>SUM(C59:E59)</f>
        <v>1504</v>
      </c>
      <c r="G59" s="81">
        <f>SUM(G57:G58)</f>
        <v>148</v>
      </c>
      <c r="H59" s="95">
        <f>SUM(H57:H58)</f>
        <v>1696</v>
      </c>
      <c r="I59" s="95">
        <f>SUM(I57:I58)</f>
        <v>31</v>
      </c>
      <c r="J59" s="113">
        <f>SUM(G59:I59)</f>
        <v>1875</v>
      </c>
      <c r="K59" s="130">
        <f>SUM(K57:K58)</f>
        <v>74</v>
      </c>
      <c r="L59" s="140"/>
      <c r="M59" s="95">
        <f>SUM(M57:M58)</f>
        <v>94</v>
      </c>
      <c r="N59" s="150">
        <f>SUM(N57:N58)</f>
        <v>1</v>
      </c>
      <c r="O59" s="140"/>
      <c r="P59" s="95">
        <f>SUM(P57:P58)</f>
        <v>84</v>
      </c>
      <c r="Q59" s="95">
        <f>SUM(Q57:Q58)</f>
        <v>30</v>
      </c>
      <c r="R59" s="113">
        <f>SUM(R57:R58)</f>
        <v>283</v>
      </c>
      <c r="S59" s="187">
        <v>0</v>
      </c>
      <c r="T59" s="201">
        <f>F59+J59+R59+S59</f>
        <v>3662</v>
      </c>
    </row>
    <row r="60" spans="1:20" ht="23.1" customHeight="1">
      <c r="A60" s="65"/>
      <c r="B60" s="72" t="s">
        <v>42</v>
      </c>
      <c r="C60" s="82">
        <f>C59/T59*100</f>
        <v>35.636264336428184</v>
      </c>
      <c r="D60" s="96">
        <f>D59/T59*100</f>
        <v>5.4341889677771711</v>
      </c>
      <c r="E60" s="104">
        <v>0</v>
      </c>
      <c r="F60" s="114">
        <f>F59/T59*100</f>
        <v>41.070453304205351</v>
      </c>
      <c r="G60" s="82">
        <f>G59/T59*100</f>
        <v>4.0415073730202078</v>
      </c>
      <c r="H60" s="96">
        <f>H59/T59*100</f>
        <v>46.313489896231566</v>
      </c>
      <c r="I60" s="96">
        <f>I59/T59*100</f>
        <v>0.84653194975423274</v>
      </c>
      <c r="J60" s="114">
        <f>J59/T59*100</f>
        <v>51.201529219006005</v>
      </c>
      <c r="K60" s="131">
        <f>K59/T59*100</f>
        <v>2.0207536865101039</v>
      </c>
      <c r="L60" s="141"/>
      <c r="M60" s="96">
        <f>M59/T59*100</f>
        <v>2.5669033315128345</v>
      </c>
      <c r="N60" s="133">
        <f>N59/T59*100</f>
        <v>2.7307482250136534e-002</v>
      </c>
      <c r="O60" s="141"/>
      <c r="P60" s="96">
        <f>P59/T59*100</f>
        <v>2.2938285090114694</v>
      </c>
      <c r="Q60" s="96">
        <f>Q59/T59*100</f>
        <v>0.81922446750409617</v>
      </c>
      <c r="R60" s="114">
        <f>R59/T59*100</f>
        <v>7.72801747678864</v>
      </c>
      <c r="S60" s="189">
        <v>0</v>
      </c>
      <c r="T60" s="202">
        <v>100</v>
      </c>
    </row>
    <row r="61" spans="1:20" ht="23.1" customHeight="1">
      <c r="A61" s="66" t="s">
        <v>47</v>
      </c>
      <c r="B61" s="74" t="s">
        <v>14</v>
      </c>
      <c r="C61" s="80">
        <f t="shared" ref="C61:E62" si="6">C37+C41+C45+C49+C53+C57</f>
        <v>9579</v>
      </c>
      <c r="D61" s="93">
        <f t="shared" si="6"/>
        <v>580</v>
      </c>
      <c r="E61" s="93">
        <f t="shared" si="6"/>
        <v>21</v>
      </c>
      <c r="F61" s="115">
        <f>SUM(C61:E61)</f>
        <v>10180</v>
      </c>
      <c r="G61" s="80">
        <f t="shared" ref="G61:I62" si="7">G37+G41+G45+G49+G53+G57</f>
        <v>135</v>
      </c>
      <c r="H61" s="93">
        <f t="shared" si="7"/>
        <v>4393</v>
      </c>
      <c r="I61" s="93">
        <f t="shared" si="7"/>
        <v>732</v>
      </c>
      <c r="J61" s="115">
        <f>SUM(G61:I61)</f>
        <v>5260</v>
      </c>
      <c r="K61" s="129">
        <f>K37+K41+K45+K49+K53+K57</f>
        <v>671</v>
      </c>
      <c r="L61" s="139"/>
      <c r="M61" s="93">
        <f>M37+M41+M45+M49+M53+M57</f>
        <v>1316</v>
      </c>
      <c r="N61" s="152">
        <f>N37+N41+N45+N49+N53+N57</f>
        <v>62</v>
      </c>
      <c r="O61" s="139"/>
      <c r="P61" s="97">
        <f>P37+P41+P45+P49+P53+P57</f>
        <v>886</v>
      </c>
      <c r="Q61" s="97">
        <f>Q37+Q41+Q45+Q49+Q53+Q57</f>
        <v>348</v>
      </c>
      <c r="R61" s="115">
        <f>SUM(K61:Q61)</f>
        <v>3283</v>
      </c>
      <c r="S61" s="188">
        <f>S37+S41+S45+S49+S53+S57</f>
        <v>0</v>
      </c>
      <c r="T61" s="207">
        <f>F61+J61+R61+S61</f>
        <v>18723</v>
      </c>
    </row>
    <row r="62" spans="1:20" ht="23.1" customHeight="1">
      <c r="A62" s="64"/>
      <c r="B62" s="71" t="s">
        <v>39</v>
      </c>
      <c r="C62" s="81">
        <f t="shared" si="6"/>
        <v>7962</v>
      </c>
      <c r="D62" s="95">
        <f t="shared" si="6"/>
        <v>340</v>
      </c>
      <c r="E62" s="95">
        <f t="shared" si="6"/>
        <v>1</v>
      </c>
      <c r="F62" s="113">
        <f>SUM(C62:E62)</f>
        <v>8303</v>
      </c>
      <c r="G62" s="81">
        <f t="shared" si="7"/>
        <v>37</v>
      </c>
      <c r="H62" s="95">
        <f t="shared" si="7"/>
        <v>370</v>
      </c>
      <c r="I62" s="95">
        <f t="shared" si="7"/>
        <v>665</v>
      </c>
      <c r="J62" s="115">
        <f>SUM(G62:I62)</f>
        <v>1072</v>
      </c>
      <c r="K62" s="130">
        <f>K38+K42+K46+K50+K54+K58</f>
        <v>103</v>
      </c>
      <c r="L62" s="140"/>
      <c r="M62" s="97">
        <f>M38+M42+M46+M50+M54+M58</f>
        <v>1008</v>
      </c>
      <c r="N62" s="153">
        <f>N38+N42+N46+N50+N54+N58</f>
        <v>24</v>
      </c>
      <c r="O62" s="140"/>
      <c r="P62" s="97">
        <f>P38+P42+P46+P50+P54+P58</f>
        <v>1011</v>
      </c>
      <c r="Q62" s="97">
        <f>Q38+Q42+Q46+Q50+Q54+Q58</f>
        <v>107</v>
      </c>
      <c r="R62" s="115">
        <f>SUM(K62:Q62)</f>
        <v>2253</v>
      </c>
      <c r="S62" s="191">
        <f>S38+S42+S46+S50+S54+S58</f>
        <v>0</v>
      </c>
      <c r="T62" s="185">
        <f>F62+J62+R62+S62</f>
        <v>11628</v>
      </c>
    </row>
    <row r="63" spans="1:20" ht="23.1" customHeight="1">
      <c r="A63" s="64"/>
      <c r="B63" s="71" t="s">
        <v>41</v>
      </c>
      <c r="C63" s="81">
        <f>SUM(C61:C62)</f>
        <v>17541</v>
      </c>
      <c r="D63" s="95">
        <f>SUM(D61:D62)</f>
        <v>920</v>
      </c>
      <c r="E63" s="95">
        <f>SUM(E61:E62)</f>
        <v>22</v>
      </c>
      <c r="F63" s="113">
        <f>SUM(C63:E63)</f>
        <v>18483</v>
      </c>
      <c r="G63" s="81">
        <f>SUM(G61:G62)</f>
        <v>172</v>
      </c>
      <c r="H63" s="95">
        <f>SUM(H61:H62)</f>
        <v>4763</v>
      </c>
      <c r="I63" s="95">
        <f>SUM(I61:I62)</f>
        <v>1397</v>
      </c>
      <c r="J63" s="115">
        <f>SUM(G63:I63)</f>
        <v>6332</v>
      </c>
      <c r="K63" s="130">
        <f>SUM(K61:K62)</f>
        <v>774</v>
      </c>
      <c r="L63" s="140"/>
      <c r="M63" s="95">
        <f>SUM(M61:M62)</f>
        <v>2324</v>
      </c>
      <c r="N63" s="153">
        <f>SUM(N61:N62)</f>
        <v>86</v>
      </c>
      <c r="O63" s="140"/>
      <c r="P63" s="95">
        <f>SUM(P61:P62)</f>
        <v>1897</v>
      </c>
      <c r="Q63" s="95">
        <f>SUM(Q61:Q62)</f>
        <v>455</v>
      </c>
      <c r="R63" s="115">
        <f>SUM(K63:Q63)</f>
        <v>5536</v>
      </c>
      <c r="S63" s="187">
        <f>SUM(S61:S62)</f>
        <v>0</v>
      </c>
      <c r="T63" s="201">
        <f>F63+J63+R63+S63</f>
        <v>30351</v>
      </c>
    </row>
    <row r="64" spans="1:20" ht="23.1" customHeight="1">
      <c r="A64" s="65"/>
      <c r="B64" s="72" t="s">
        <v>42</v>
      </c>
      <c r="C64" s="82">
        <f>C63/T63*100</f>
        <v>57.793812394978751</v>
      </c>
      <c r="D64" s="96">
        <f>D63/T63*100</f>
        <v>3.0312016078547659</v>
      </c>
      <c r="E64" s="96">
        <f>E63/T63*100</f>
        <v>7.2485255840005272e-002</v>
      </c>
      <c r="F64" s="114">
        <f>F63/T63*100</f>
        <v>60.897499258673513</v>
      </c>
      <c r="G64" s="82">
        <f>G63/T63*100</f>
        <v>0.56670290929458667</v>
      </c>
      <c r="H64" s="96">
        <f>H63/T63*100</f>
        <v>15.693057889361143</v>
      </c>
      <c r="I64" s="96">
        <f>I63/T63*100</f>
        <v>4.6028137458403346</v>
      </c>
      <c r="J64" s="114">
        <f>J63/T63*100</f>
        <v>20.862574544496063</v>
      </c>
      <c r="K64" s="131">
        <f>K63/T63*100</f>
        <v>2.5501630918256399</v>
      </c>
      <c r="L64" s="141"/>
      <c r="M64" s="96">
        <f>M63/T63*100</f>
        <v>7.6570788441896482</v>
      </c>
      <c r="N64" s="133">
        <f>N63/T63*100</f>
        <v>0.28335145464729333</v>
      </c>
      <c r="O64" s="141"/>
      <c r="P64" s="96">
        <f>P63/T63*100</f>
        <v>6.2502059240222732</v>
      </c>
      <c r="Q64" s="96">
        <f>Q63/T63*100</f>
        <v>1.4991268821455637</v>
      </c>
      <c r="R64" s="114">
        <f>R63/T63*100</f>
        <v>18.239926196830417</v>
      </c>
      <c r="S64" s="189">
        <v>0</v>
      </c>
      <c r="T64" s="202">
        <v>100</v>
      </c>
    </row>
    <row r="66" spans="1:20" s="55" customFormat="1" ht="21.95" customHeight="1">
      <c r="A66" s="54" t="s">
        <v>51</v>
      </c>
      <c r="B66" s="60"/>
      <c r="C66" s="60"/>
      <c r="D66" s="60"/>
      <c r="E66" s="60"/>
      <c r="F66" s="60"/>
      <c r="G66" s="120"/>
      <c r="H66" s="120"/>
      <c r="I66" s="120"/>
      <c r="J66" s="120"/>
      <c r="L66" s="60"/>
      <c r="M66" s="60"/>
      <c r="N66" s="60"/>
      <c r="O66" s="120"/>
      <c r="P66" s="120" t="s">
        <v>13</v>
      </c>
      <c r="Q66" s="120"/>
      <c r="R66" s="120"/>
      <c r="S66" s="120"/>
      <c r="T66" s="120"/>
    </row>
    <row r="67" spans="1:20" s="56" customFormat="1" ht="21.75" customHeight="1">
      <c r="A67" s="61" t="s">
        <v>22</v>
      </c>
      <c r="B67" s="68"/>
      <c r="C67" s="78" t="s">
        <v>20</v>
      </c>
      <c r="D67" s="91"/>
      <c r="E67" s="91"/>
      <c r="F67" s="70"/>
      <c r="G67" s="78" t="s">
        <v>23</v>
      </c>
      <c r="H67" s="91"/>
      <c r="I67" s="91"/>
      <c r="J67" s="70"/>
      <c r="K67" s="127" t="s">
        <v>17</v>
      </c>
      <c r="L67" s="137"/>
      <c r="M67" s="137"/>
      <c r="N67" s="137"/>
      <c r="O67" s="137"/>
      <c r="P67" s="137"/>
      <c r="Q67" s="137"/>
      <c r="R67" s="178"/>
      <c r="S67" s="182" t="s">
        <v>5</v>
      </c>
      <c r="T67" s="205" t="s">
        <v>0</v>
      </c>
    </row>
    <row r="68" spans="1:20" s="57" customFormat="1" ht="45" customHeight="1">
      <c r="A68" s="62"/>
      <c r="B68" s="69"/>
      <c r="C68" s="79" t="s">
        <v>24</v>
      </c>
      <c r="D68" s="98" t="s">
        <v>25</v>
      </c>
      <c r="E68" s="98" t="s">
        <v>26</v>
      </c>
      <c r="F68" s="111" t="s">
        <v>3</v>
      </c>
      <c r="G68" s="79" t="s">
        <v>30</v>
      </c>
      <c r="H68" s="102" t="s">
        <v>31</v>
      </c>
      <c r="I68" s="102" t="s">
        <v>32</v>
      </c>
      <c r="J68" s="111" t="s">
        <v>3</v>
      </c>
      <c r="K68" s="98" t="s">
        <v>52</v>
      </c>
      <c r="L68" s="98" t="s">
        <v>46</v>
      </c>
      <c r="M68" s="146" t="s">
        <v>53</v>
      </c>
      <c r="N68" s="148" t="s">
        <v>7</v>
      </c>
      <c r="O68" s="146"/>
      <c r="P68" s="102" t="s">
        <v>16</v>
      </c>
      <c r="Q68" s="102" t="s">
        <v>37</v>
      </c>
      <c r="R68" s="111" t="s">
        <v>3</v>
      </c>
      <c r="S68" s="183"/>
      <c r="T68" s="206"/>
    </row>
    <row r="69" spans="1:20" s="56" customFormat="1" ht="23.1" customHeight="1">
      <c r="A69" s="63" t="s">
        <v>38</v>
      </c>
      <c r="B69" s="70" t="s">
        <v>14</v>
      </c>
      <c r="C69" s="80">
        <v>1952</v>
      </c>
      <c r="D69" s="93">
        <v>17</v>
      </c>
      <c r="E69" s="93">
        <v>4</v>
      </c>
      <c r="F69" s="112">
        <v>1973</v>
      </c>
      <c r="G69" s="80">
        <v>5</v>
      </c>
      <c r="H69" s="93">
        <v>312</v>
      </c>
      <c r="I69" s="93">
        <v>290</v>
      </c>
      <c r="J69" s="112">
        <v>607</v>
      </c>
      <c r="K69" s="80">
        <v>3</v>
      </c>
      <c r="L69" s="93">
        <v>126</v>
      </c>
      <c r="M69" s="93">
        <v>260</v>
      </c>
      <c r="N69" s="149">
        <v>16</v>
      </c>
      <c r="O69" s="139"/>
      <c r="P69" s="93">
        <v>227</v>
      </c>
      <c r="Q69" s="93">
        <v>62</v>
      </c>
      <c r="R69" s="112">
        <v>694</v>
      </c>
      <c r="S69" s="184">
        <v>2</v>
      </c>
      <c r="T69" s="208">
        <v>3276</v>
      </c>
    </row>
    <row r="70" spans="1:20" s="56" customFormat="1" ht="23.1" customHeight="1">
      <c r="A70" s="64"/>
      <c r="B70" s="71" t="s">
        <v>39</v>
      </c>
      <c r="C70" s="81">
        <v>1831</v>
      </c>
      <c r="D70" s="95">
        <v>19</v>
      </c>
      <c r="E70" s="94">
        <v>0</v>
      </c>
      <c r="F70" s="113">
        <f>SUM(C70:E70)</f>
        <v>1850</v>
      </c>
      <c r="G70" s="121">
        <v>0</v>
      </c>
      <c r="H70" s="95">
        <v>41</v>
      </c>
      <c r="I70" s="95">
        <v>185</v>
      </c>
      <c r="J70" s="113">
        <v>226</v>
      </c>
      <c r="K70" s="81">
        <v>1</v>
      </c>
      <c r="L70" s="95">
        <v>24</v>
      </c>
      <c r="M70" s="95">
        <v>257</v>
      </c>
      <c r="N70" s="150">
        <v>9</v>
      </c>
      <c r="O70" s="140"/>
      <c r="P70" s="95">
        <v>175</v>
      </c>
      <c r="Q70" s="95">
        <v>23</v>
      </c>
      <c r="R70" s="113">
        <v>489</v>
      </c>
      <c r="S70" s="187">
        <v>0</v>
      </c>
      <c r="T70" s="201">
        <v>2565</v>
      </c>
    </row>
    <row r="71" spans="1:20" s="56" customFormat="1" ht="23.1" customHeight="1">
      <c r="A71" s="64"/>
      <c r="B71" s="71" t="s">
        <v>41</v>
      </c>
      <c r="C71" s="81">
        <f t="shared" ref="C71:N71" si="8">SUM(C69:C70)</f>
        <v>3783</v>
      </c>
      <c r="D71" s="95">
        <f t="shared" si="8"/>
        <v>36</v>
      </c>
      <c r="E71" s="95">
        <f t="shared" si="8"/>
        <v>4</v>
      </c>
      <c r="F71" s="113">
        <f t="shared" si="8"/>
        <v>3823</v>
      </c>
      <c r="G71" s="81">
        <f t="shared" si="8"/>
        <v>5</v>
      </c>
      <c r="H71" s="95">
        <f t="shared" si="8"/>
        <v>353</v>
      </c>
      <c r="I71" s="95">
        <f t="shared" si="8"/>
        <v>475</v>
      </c>
      <c r="J71" s="113">
        <f t="shared" si="8"/>
        <v>833</v>
      </c>
      <c r="K71" s="81">
        <f t="shared" si="8"/>
        <v>4</v>
      </c>
      <c r="L71" s="95">
        <f t="shared" si="8"/>
        <v>150</v>
      </c>
      <c r="M71" s="95">
        <f t="shared" si="8"/>
        <v>517</v>
      </c>
      <c r="N71" s="150">
        <f t="shared" si="8"/>
        <v>25</v>
      </c>
      <c r="O71" s="140"/>
      <c r="P71" s="95">
        <f>SUM(P69:P70)</f>
        <v>402</v>
      </c>
      <c r="Q71" s="95">
        <f>SUM(Q69:Q70)</f>
        <v>85</v>
      </c>
      <c r="R71" s="113">
        <f>SUM(R69:R70)</f>
        <v>1183</v>
      </c>
      <c r="S71" s="185">
        <v>2</v>
      </c>
      <c r="T71" s="201">
        <f>SUM(T69:T70)</f>
        <v>5841</v>
      </c>
    </row>
    <row r="72" spans="1:20" s="58" customFormat="1" ht="23.1" customHeight="1">
      <c r="A72" s="65"/>
      <c r="B72" s="73" t="s">
        <v>42</v>
      </c>
      <c r="C72" s="82">
        <f>C71/T71*100</f>
        <v>64.766307139188498</v>
      </c>
      <c r="D72" s="96">
        <f>D71/T71*100</f>
        <v>0.6163328197226503</v>
      </c>
      <c r="E72" s="96">
        <f>E71/T71*100</f>
        <v>6.8481424413627798e-002</v>
      </c>
      <c r="F72" s="114">
        <f>F71/T71*100</f>
        <v>65.451121383324775</v>
      </c>
      <c r="G72" s="82">
        <f>G71/T71*100</f>
        <v>8.5601780517034751e-002</v>
      </c>
      <c r="H72" s="96">
        <f>H71/T71*100</f>
        <v>6.043485704502654</v>
      </c>
      <c r="I72" s="96">
        <f>I71/T71*100</f>
        <v>8.132169149118301</v>
      </c>
      <c r="J72" s="114">
        <f>J71/T71*100</f>
        <v>14.26125663413799</v>
      </c>
      <c r="K72" s="82">
        <f>K71/T71*100</f>
        <v>6.8481424413627798e-002</v>
      </c>
      <c r="L72" s="96">
        <f>L71/T71*100</f>
        <v>2.5680534155110424</v>
      </c>
      <c r="M72" s="96">
        <f>M71/T71*100</f>
        <v>8.8512241054613927</v>
      </c>
      <c r="N72" s="133">
        <f>N71/T71*100</f>
        <v>0.42800890258517371</v>
      </c>
      <c r="O72" s="141"/>
      <c r="P72" s="96">
        <f>P71/T71*100</f>
        <v>6.8823831535695952</v>
      </c>
      <c r="Q72" s="96">
        <f>Q71/T71*100</f>
        <v>1.4552302687895908</v>
      </c>
      <c r="R72" s="114">
        <f>R71/T71*100</f>
        <v>20.253381270330422</v>
      </c>
      <c r="S72" s="186">
        <v>0</v>
      </c>
      <c r="T72" s="202">
        <v>100</v>
      </c>
    </row>
    <row r="73" spans="1:20" ht="23.1" customHeight="1">
      <c r="A73" s="63" t="s">
        <v>2</v>
      </c>
      <c r="B73" s="70" t="s">
        <v>14</v>
      </c>
      <c r="C73" s="80">
        <v>1247</v>
      </c>
      <c r="D73" s="93">
        <v>10</v>
      </c>
      <c r="E73" s="93">
        <v>8</v>
      </c>
      <c r="F73" s="112">
        <f>SUM(C73:E73)</f>
        <v>1265</v>
      </c>
      <c r="G73" s="80">
        <v>45</v>
      </c>
      <c r="H73" s="93">
        <v>485</v>
      </c>
      <c r="I73" s="93">
        <v>322</v>
      </c>
      <c r="J73" s="112">
        <f>SUM(G73:I73)</f>
        <v>852</v>
      </c>
      <c r="K73" s="80">
        <v>56</v>
      </c>
      <c r="L73" s="93">
        <v>246</v>
      </c>
      <c r="M73" s="93">
        <v>714</v>
      </c>
      <c r="N73" s="149">
        <v>55</v>
      </c>
      <c r="O73" s="139"/>
      <c r="P73" s="93">
        <v>480</v>
      </c>
      <c r="Q73" s="93">
        <v>136</v>
      </c>
      <c r="R73" s="112">
        <f>SUM(K73:Q73)</f>
        <v>1687</v>
      </c>
      <c r="S73" s="184">
        <v>1</v>
      </c>
      <c r="T73" s="184">
        <f>F73+J73+R73+S73</f>
        <v>3805</v>
      </c>
    </row>
    <row r="74" spans="1:20" ht="23.1" customHeight="1">
      <c r="A74" s="64"/>
      <c r="B74" s="71" t="s">
        <v>39</v>
      </c>
      <c r="C74" s="81">
        <v>1238</v>
      </c>
      <c r="D74" s="95">
        <v>1</v>
      </c>
      <c r="E74" s="95">
        <v>2</v>
      </c>
      <c r="F74" s="113">
        <f>SUM(C74:E74)</f>
        <v>1241</v>
      </c>
      <c r="G74" s="81">
        <v>6</v>
      </c>
      <c r="H74" s="95">
        <v>50</v>
      </c>
      <c r="I74" s="95">
        <v>356</v>
      </c>
      <c r="J74" s="113">
        <f>SUM(G74:I74)</f>
        <v>412</v>
      </c>
      <c r="K74" s="81">
        <v>10</v>
      </c>
      <c r="L74" s="95">
        <v>65</v>
      </c>
      <c r="M74" s="95">
        <v>646</v>
      </c>
      <c r="N74" s="150">
        <v>16</v>
      </c>
      <c r="O74" s="140"/>
      <c r="P74" s="95">
        <v>507</v>
      </c>
      <c r="Q74" s="95">
        <v>30</v>
      </c>
      <c r="R74" s="113">
        <f>SUM(K74:Q74)</f>
        <v>1274</v>
      </c>
      <c r="S74" s="187">
        <v>0</v>
      </c>
      <c r="T74" s="209">
        <f>F74+J74+R74+S74</f>
        <v>2927</v>
      </c>
    </row>
    <row r="75" spans="1:20" ht="23.1" customHeight="1">
      <c r="A75" s="64"/>
      <c r="B75" s="71" t="s">
        <v>41</v>
      </c>
      <c r="C75" s="81">
        <v>2485</v>
      </c>
      <c r="D75" s="95">
        <v>11</v>
      </c>
      <c r="E75" s="95">
        <v>10</v>
      </c>
      <c r="F75" s="113">
        <f>SUM(F73:F74)</f>
        <v>2506</v>
      </c>
      <c r="G75" s="81">
        <v>51</v>
      </c>
      <c r="H75" s="95">
        <v>535</v>
      </c>
      <c r="I75" s="95">
        <v>678</v>
      </c>
      <c r="J75" s="113">
        <f>SUM(J73:J74)</f>
        <v>1264</v>
      </c>
      <c r="K75" s="81">
        <v>66</v>
      </c>
      <c r="L75" s="95">
        <v>311</v>
      </c>
      <c r="M75" s="95">
        <v>1360</v>
      </c>
      <c r="N75" s="150">
        <v>71</v>
      </c>
      <c r="O75" s="140"/>
      <c r="P75" s="95">
        <v>987</v>
      </c>
      <c r="Q75" s="95">
        <v>166</v>
      </c>
      <c r="R75" s="113">
        <f>SUM(R73:R74)</f>
        <v>2961</v>
      </c>
      <c r="S75" s="185">
        <v>1</v>
      </c>
      <c r="T75" s="201">
        <v>6732</v>
      </c>
    </row>
    <row r="76" spans="1:20" s="58" customFormat="1" ht="23.1" customHeight="1">
      <c r="A76" s="65"/>
      <c r="B76" s="73" t="s">
        <v>42</v>
      </c>
      <c r="C76" s="82">
        <f>C75/T75*100</f>
        <v>36.913250148544272</v>
      </c>
      <c r="D76" s="96">
        <f>D75/T75*100</f>
        <v>0.16339869281045752</v>
      </c>
      <c r="E76" s="96">
        <f t="shared" ref="E76:M76" si="9">E75/6732*100</f>
        <v>0.14854426619132502</v>
      </c>
      <c r="F76" s="114">
        <f t="shared" si="9"/>
        <v>37.225193107546048</v>
      </c>
      <c r="G76" s="122">
        <f t="shared" si="9"/>
        <v>0.75757575757575757</v>
      </c>
      <c r="H76" s="96">
        <f t="shared" si="9"/>
        <v>7.9471182412358887</v>
      </c>
      <c r="I76" s="96">
        <f t="shared" si="9"/>
        <v>10.071301247771835</v>
      </c>
      <c r="J76" s="114">
        <f t="shared" si="9"/>
        <v>18.775995246583481</v>
      </c>
      <c r="K76" s="122">
        <f t="shared" si="9"/>
        <v>0.98039215686274506</v>
      </c>
      <c r="L76" s="96">
        <f t="shared" si="9"/>
        <v>4.619726678550208</v>
      </c>
      <c r="M76" s="96">
        <f t="shared" si="9"/>
        <v>20.202020202020201</v>
      </c>
      <c r="N76" s="133">
        <f>N75/T75*100</f>
        <v>1.0546642899584076</v>
      </c>
      <c r="O76" s="141"/>
      <c r="P76" s="96">
        <f>P75/6732*100</f>
        <v>14.661319073083778</v>
      </c>
      <c r="Q76" s="96">
        <f>Q75/6732*100</f>
        <v>2.4658348187759955</v>
      </c>
      <c r="R76" s="114">
        <f>R75/6732*100</f>
        <v>43.983957219251337</v>
      </c>
      <c r="S76" s="186">
        <f>S75/6732*100</f>
        <v>1.4854426619132503e-002</v>
      </c>
      <c r="T76" s="186">
        <f>T75/6732*100</f>
        <v>100</v>
      </c>
    </row>
    <row r="77" spans="1:20" ht="23.1" customHeight="1">
      <c r="A77" s="63" t="s">
        <v>21</v>
      </c>
      <c r="B77" s="70" t="s">
        <v>14</v>
      </c>
      <c r="C77" s="80">
        <v>746</v>
      </c>
      <c r="D77" s="93">
        <v>114</v>
      </c>
      <c r="E77" s="103">
        <v>0</v>
      </c>
      <c r="F77" s="112">
        <f>SUM(C77:E77)</f>
        <v>860</v>
      </c>
      <c r="G77" s="80">
        <v>13</v>
      </c>
      <c r="H77" s="93">
        <v>3331</v>
      </c>
      <c r="I77" s="93">
        <v>58</v>
      </c>
      <c r="J77" s="112">
        <f>SUM(G77:I77)</f>
        <v>3402</v>
      </c>
      <c r="K77" s="80">
        <v>17</v>
      </c>
      <c r="L77" s="93">
        <v>52</v>
      </c>
      <c r="M77" s="93">
        <v>144</v>
      </c>
      <c r="N77" s="149">
        <v>8</v>
      </c>
      <c r="O77" s="139"/>
      <c r="P77" s="93">
        <v>541</v>
      </c>
      <c r="Q77" s="93">
        <v>44</v>
      </c>
      <c r="R77" s="112">
        <f>SUM(K77:Q77)</f>
        <v>806</v>
      </c>
      <c r="S77" s="188">
        <v>0</v>
      </c>
      <c r="T77" s="184">
        <f>F77+J77+R77+S77</f>
        <v>5068</v>
      </c>
    </row>
    <row r="78" spans="1:20" ht="23.1" customHeight="1">
      <c r="A78" s="64"/>
      <c r="B78" s="71" t="s">
        <v>39</v>
      </c>
      <c r="C78" s="81">
        <v>770</v>
      </c>
      <c r="D78" s="95">
        <v>77</v>
      </c>
      <c r="E78" s="94">
        <v>0</v>
      </c>
      <c r="F78" s="113">
        <f>SUM(C78:E78)</f>
        <v>847</v>
      </c>
      <c r="G78" s="81">
        <v>1</v>
      </c>
      <c r="H78" s="95">
        <v>250</v>
      </c>
      <c r="I78" s="95">
        <v>51</v>
      </c>
      <c r="J78" s="113">
        <f>SUM(G78:I78)</f>
        <v>302</v>
      </c>
      <c r="K78" s="81">
        <v>1</v>
      </c>
      <c r="L78" s="95">
        <v>14</v>
      </c>
      <c r="M78" s="95">
        <v>135</v>
      </c>
      <c r="N78" s="150">
        <v>1</v>
      </c>
      <c r="O78" s="140"/>
      <c r="P78" s="95">
        <v>312</v>
      </c>
      <c r="Q78" s="95">
        <v>13</v>
      </c>
      <c r="R78" s="113">
        <f>SUM(K78:Q78)</f>
        <v>476</v>
      </c>
      <c r="S78" s="187">
        <v>0</v>
      </c>
      <c r="T78" s="209">
        <f>F78+J78+R78+S78</f>
        <v>1625</v>
      </c>
    </row>
    <row r="79" spans="1:20" ht="23.1" customHeight="1">
      <c r="A79" s="64"/>
      <c r="B79" s="71" t="s">
        <v>41</v>
      </c>
      <c r="C79" s="81">
        <f>SUM(C77:C78)</f>
        <v>1516</v>
      </c>
      <c r="D79" s="95">
        <f>SUM(D77:D78)</f>
        <v>191</v>
      </c>
      <c r="E79" s="94">
        <f>SUM(E77:E78)</f>
        <v>0</v>
      </c>
      <c r="F79" s="113">
        <f>SUM(C79:E79)</f>
        <v>1707</v>
      </c>
      <c r="G79" s="81">
        <f t="shared" ref="G79:N79" si="10">SUM(G77:G78)</f>
        <v>14</v>
      </c>
      <c r="H79" s="95">
        <f t="shared" si="10"/>
        <v>3581</v>
      </c>
      <c r="I79" s="95">
        <f t="shared" si="10"/>
        <v>109</v>
      </c>
      <c r="J79" s="113">
        <f t="shared" si="10"/>
        <v>3704</v>
      </c>
      <c r="K79" s="81">
        <f t="shared" si="10"/>
        <v>18</v>
      </c>
      <c r="L79" s="95">
        <f t="shared" si="10"/>
        <v>66</v>
      </c>
      <c r="M79" s="95">
        <f t="shared" si="10"/>
        <v>279</v>
      </c>
      <c r="N79" s="150">
        <f t="shared" si="10"/>
        <v>9</v>
      </c>
      <c r="O79" s="140"/>
      <c r="P79" s="95">
        <f>SUM(P77:P78)</f>
        <v>853</v>
      </c>
      <c r="Q79" s="95">
        <f>SUM(Q77:Q78)</f>
        <v>57</v>
      </c>
      <c r="R79" s="113">
        <f>SUM(R77:R78)</f>
        <v>1282</v>
      </c>
      <c r="S79" s="187">
        <v>0</v>
      </c>
      <c r="T79" s="201">
        <f>SUM(T77:T78)</f>
        <v>6693</v>
      </c>
    </row>
    <row r="80" spans="1:20" ht="23.1" customHeight="1">
      <c r="A80" s="65"/>
      <c r="B80" s="72" t="s">
        <v>42</v>
      </c>
      <c r="C80" s="84">
        <v>22.6</v>
      </c>
      <c r="D80" s="99">
        <f t="shared" ref="D80:M80" si="11">D79/6693*100</f>
        <v>2.8537277752876138</v>
      </c>
      <c r="E80" s="106">
        <f t="shared" si="11"/>
        <v>0</v>
      </c>
      <c r="F80" s="114">
        <f t="shared" si="11"/>
        <v>25.504258180188256</v>
      </c>
      <c r="G80" s="84">
        <f t="shared" si="11"/>
        <v>0.20917376363364712</v>
      </c>
      <c r="H80" s="96">
        <f t="shared" si="11"/>
        <v>53.503660540863585</v>
      </c>
      <c r="I80" s="99">
        <f t="shared" si="11"/>
        <v>1.6285671597191096</v>
      </c>
      <c r="J80" s="114">
        <f t="shared" si="11"/>
        <v>55.341401464216347</v>
      </c>
      <c r="K80" s="84">
        <f t="shared" si="11"/>
        <v>0.26893769610040341</v>
      </c>
      <c r="L80" s="99">
        <f t="shared" si="11"/>
        <v>0.98610488570147914</v>
      </c>
      <c r="M80" s="99">
        <f t="shared" si="11"/>
        <v>4.1685342895562529</v>
      </c>
      <c r="N80" s="133">
        <f>N79/T79*100</f>
        <v>0.13446884805020171</v>
      </c>
      <c r="O80" s="141"/>
      <c r="P80" s="84">
        <f>P79/6693*100</f>
        <v>12.744658598535782</v>
      </c>
      <c r="Q80" s="96">
        <f>Q79/6693*100</f>
        <v>0.85163603765127749</v>
      </c>
      <c r="R80" s="114">
        <f>R79/6693*100</f>
        <v>19.154340355595398</v>
      </c>
      <c r="S80" s="192">
        <f>S79/6693*100</f>
        <v>0</v>
      </c>
      <c r="T80" s="202">
        <f>T79/6693*100</f>
        <v>100</v>
      </c>
    </row>
    <row r="81" spans="1:20" ht="23.1" customHeight="1">
      <c r="A81" s="63" t="s">
        <v>43</v>
      </c>
      <c r="B81" s="70" t="s">
        <v>14</v>
      </c>
      <c r="C81" s="80">
        <v>2381</v>
      </c>
      <c r="D81" s="93">
        <v>82</v>
      </c>
      <c r="E81" s="103">
        <v>0</v>
      </c>
      <c r="F81" s="112">
        <f>SUM(C81:E81)</f>
        <v>2463</v>
      </c>
      <c r="G81" s="80">
        <v>4</v>
      </c>
      <c r="H81" s="93">
        <v>262</v>
      </c>
      <c r="I81" s="93">
        <v>98</v>
      </c>
      <c r="J81" s="112">
        <f>SUM(G81:I81)</f>
        <v>364</v>
      </c>
      <c r="K81" s="80">
        <v>22</v>
      </c>
      <c r="L81" s="93">
        <v>79</v>
      </c>
      <c r="M81" s="93">
        <v>153</v>
      </c>
      <c r="N81" s="149">
        <v>4</v>
      </c>
      <c r="O81" s="139"/>
      <c r="P81" s="93">
        <v>184</v>
      </c>
      <c r="Q81" s="93">
        <v>63</v>
      </c>
      <c r="R81" s="112">
        <f>SUM(K81:Q81)</f>
        <v>505</v>
      </c>
      <c r="S81" s="188">
        <v>0</v>
      </c>
      <c r="T81" s="208">
        <v>3332</v>
      </c>
    </row>
    <row r="82" spans="1:20" ht="23.1" customHeight="1">
      <c r="A82" s="64"/>
      <c r="B82" s="71" t="s">
        <v>39</v>
      </c>
      <c r="C82" s="81">
        <v>2441</v>
      </c>
      <c r="D82" s="95">
        <v>63</v>
      </c>
      <c r="E82" s="94">
        <v>0</v>
      </c>
      <c r="F82" s="113">
        <f>SUM(C82:E82)</f>
        <v>2504</v>
      </c>
      <c r="G82" s="121">
        <v>0</v>
      </c>
      <c r="H82" s="95">
        <v>17</v>
      </c>
      <c r="I82" s="95">
        <v>68</v>
      </c>
      <c r="J82" s="113">
        <f>SUM(G82:I82)</f>
        <v>85</v>
      </c>
      <c r="K82" s="81">
        <v>3</v>
      </c>
      <c r="L82" s="95">
        <v>12</v>
      </c>
      <c r="M82" s="95">
        <v>153</v>
      </c>
      <c r="N82" s="150">
        <v>3</v>
      </c>
      <c r="O82" s="140"/>
      <c r="P82" s="95">
        <v>128</v>
      </c>
      <c r="Q82" s="95">
        <v>14</v>
      </c>
      <c r="R82" s="113">
        <f>SUM(K82:Q82)</f>
        <v>313</v>
      </c>
      <c r="S82" s="187">
        <v>0</v>
      </c>
      <c r="T82" s="201">
        <v>2902</v>
      </c>
    </row>
    <row r="83" spans="1:20" ht="23.1" customHeight="1">
      <c r="A83" s="64"/>
      <c r="B83" s="71" t="s">
        <v>41</v>
      </c>
      <c r="C83" s="81">
        <f>SUM(C81:C82)</f>
        <v>4822</v>
      </c>
      <c r="D83" s="95">
        <f>SUM(D81:D82)</f>
        <v>145</v>
      </c>
      <c r="E83" s="94">
        <f>SUM(E81:E82)</f>
        <v>0</v>
      </c>
      <c r="F83" s="113">
        <f>SUM(C83:E83)</f>
        <v>4967</v>
      </c>
      <c r="G83" s="81">
        <v>4</v>
      </c>
      <c r="H83" s="95">
        <f t="shared" ref="H83:N83" si="12">SUM(H81:H82)</f>
        <v>279</v>
      </c>
      <c r="I83" s="95">
        <f t="shared" si="12"/>
        <v>166</v>
      </c>
      <c r="J83" s="113">
        <f t="shared" si="12"/>
        <v>449</v>
      </c>
      <c r="K83" s="81">
        <f t="shared" si="12"/>
        <v>25</v>
      </c>
      <c r="L83" s="95">
        <f t="shared" si="12"/>
        <v>91</v>
      </c>
      <c r="M83" s="95">
        <f t="shared" si="12"/>
        <v>306</v>
      </c>
      <c r="N83" s="150">
        <f t="shared" si="12"/>
        <v>7</v>
      </c>
      <c r="O83" s="140"/>
      <c r="P83" s="95">
        <f>SUM(P81:P82)</f>
        <v>312</v>
      </c>
      <c r="Q83" s="95">
        <f>SUM(Q81:Q82)</f>
        <v>77</v>
      </c>
      <c r="R83" s="113">
        <f>SUM(K83:Q83)</f>
        <v>818</v>
      </c>
      <c r="S83" s="187">
        <v>0</v>
      </c>
      <c r="T83" s="201">
        <f>SUM(T81:T82)</f>
        <v>6234</v>
      </c>
    </row>
    <row r="84" spans="1:20" s="58" customFormat="1" ht="23.1" customHeight="1">
      <c r="A84" s="65"/>
      <c r="B84" s="73" t="s">
        <v>42</v>
      </c>
      <c r="C84" s="82">
        <f>C83/T83*100</f>
        <v>77.350016041065132</v>
      </c>
      <c r="D84" s="96">
        <f>D83/T83*100</f>
        <v>2.3259544433750401</v>
      </c>
      <c r="E84" s="104">
        <v>0</v>
      </c>
      <c r="F84" s="114">
        <f>F83/T83*100</f>
        <v>79.675970484440157</v>
      </c>
      <c r="G84" s="82">
        <f>G83/T83*100</f>
        <v>6.4164260506897663e-002</v>
      </c>
      <c r="H84" s="96">
        <f>H83/T83*100</f>
        <v>4.4754571703561119</v>
      </c>
      <c r="I84" s="96">
        <f>I83/T83*100</f>
        <v>2.6628168110362527</v>
      </c>
      <c r="J84" s="114">
        <f>J83/T83*100</f>
        <v>7.2024382418992614</v>
      </c>
      <c r="K84" s="82">
        <f>K83/T83*100</f>
        <v>0.40102662816811041</v>
      </c>
      <c r="L84" s="96">
        <f>L83/T83*100</f>
        <v>1.4597369265319218</v>
      </c>
      <c r="M84" s="96">
        <f>M83/T83*100</f>
        <v>4.9085659287776711</v>
      </c>
      <c r="N84" s="133">
        <f>N83/T83*100</f>
        <v>0.11228745588707091</v>
      </c>
      <c r="O84" s="141"/>
      <c r="P84" s="96">
        <f>P83/T83*100</f>
        <v>5.0048123195380168</v>
      </c>
      <c r="Q84" s="96">
        <f>Q83/T83*100</f>
        <v>1.23516201475778</v>
      </c>
      <c r="R84" s="114">
        <f>R83/T83*100</f>
        <v>13.12159127366057</v>
      </c>
      <c r="S84" s="189">
        <v>0</v>
      </c>
      <c r="T84" s="202">
        <v>100</v>
      </c>
    </row>
    <row r="85" spans="1:20" ht="23.1" customHeight="1">
      <c r="A85" s="63" t="s">
        <v>44</v>
      </c>
      <c r="B85" s="70" t="s">
        <v>14</v>
      </c>
      <c r="C85" s="80">
        <v>1673</v>
      </c>
      <c r="D85" s="93">
        <v>65</v>
      </c>
      <c r="E85" s="103">
        <v>0</v>
      </c>
      <c r="F85" s="112">
        <f>SUM(C85:E85)</f>
        <v>1738</v>
      </c>
      <c r="G85" s="80">
        <v>3</v>
      </c>
      <c r="H85" s="93">
        <v>133</v>
      </c>
      <c r="I85" s="93">
        <v>21</v>
      </c>
      <c r="J85" s="112">
        <f>SUM(G85:I85)</f>
        <v>157</v>
      </c>
      <c r="K85" s="80">
        <v>47</v>
      </c>
      <c r="L85" s="93">
        <v>50</v>
      </c>
      <c r="M85" s="93">
        <v>105</v>
      </c>
      <c r="N85" s="154">
        <v>0</v>
      </c>
      <c r="O85" s="166"/>
      <c r="P85" s="93">
        <v>120</v>
      </c>
      <c r="Q85" s="93">
        <v>47</v>
      </c>
      <c r="R85" s="112">
        <f>SUM(K85:Q85)</f>
        <v>369</v>
      </c>
      <c r="S85" s="188">
        <v>0</v>
      </c>
      <c r="T85" s="184">
        <f>F85+J85+R85+S85</f>
        <v>2264</v>
      </c>
    </row>
    <row r="86" spans="1:20" ht="23.1" customHeight="1">
      <c r="A86" s="64"/>
      <c r="B86" s="71" t="s">
        <v>39</v>
      </c>
      <c r="C86" s="81">
        <v>1332</v>
      </c>
      <c r="D86" s="95">
        <v>9</v>
      </c>
      <c r="E86" s="94">
        <v>0</v>
      </c>
      <c r="F86" s="113">
        <f>SUM(C86:E86)</f>
        <v>1341</v>
      </c>
      <c r="G86" s="121">
        <v>0</v>
      </c>
      <c r="H86" s="95">
        <v>7</v>
      </c>
      <c r="I86" s="95">
        <v>19</v>
      </c>
      <c r="J86" s="113">
        <f>SUM(G86:I86)</f>
        <v>26</v>
      </c>
      <c r="K86" s="81">
        <v>2</v>
      </c>
      <c r="L86" s="95">
        <v>6</v>
      </c>
      <c r="M86" s="95">
        <v>102</v>
      </c>
      <c r="N86" s="151">
        <v>0</v>
      </c>
      <c r="O86" s="165"/>
      <c r="P86" s="95">
        <v>84</v>
      </c>
      <c r="Q86" s="95">
        <v>17</v>
      </c>
      <c r="R86" s="113">
        <f>SUM(K86:Q86)</f>
        <v>211</v>
      </c>
      <c r="S86" s="185">
        <v>3</v>
      </c>
      <c r="T86" s="209">
        <f>F86+J86+R86+S86</f>
        <v>1581</v>
      </c>
    </row>
    <row r="87" spans="1:20" ht="23.1" customHeight="1">
      <c r="A87" s="64"/>
      <c r="B87" s="71" t="s">
        <v>41</v>
      </c>
      <c r="C87" s="81">
        <f>SUM(C85:C86)</f>
        <v>3005</v>
      </c>
      <c r="D87" s="95">
        <f>SUM(D85:D86)</f>
        <v>74</v>
      </c>
      <c r="E87" s="94">
        <f>SUM(E85:E86)</f>
        <v>0</v>
      </c>
      <c r="F87" s="113">
        <v>3079</v>
      </c>
      <c r="G87" s="81">
        <f>SUM(G85:G86)</f>
        <v>3</v>
      </c>
      <c r="H87" s="95">
        <f>SUM(H85:H86)</f>
        <v>140</v>
      </c>
      <c r="I87" s="95">
        <f>SUM(I85:I86)</f>
        <v>40</v>
      </c>
      <c r="J87" s="113">
        <v>183</v>
      </c>
      <c r="K87" s="81">
        <f>SUM(K85:K86)</f>
        <v>49</v>
      </c>
      <c r="L87" s="95">
        <f>SUM(L85:L86)</f>
        <v>56</v>
      </c>
      <c r="M87" s="95">
        <f>SUM(M85:M86)</f>
        <v>207</v>
      </c>
      <c r="N87" s="151">
        <f>SUM(N85:N86)</f>
        <v>0</v>
      </c>
      <c r="O87" s="165"/>
      <c r="P87" s="95">
        <f>SUM(P85:P86)</f>
        <v>204</v>
      </c>
      <c r="Q87" s="95">
        <f>SUM(Q85:Q86)</f>
        <v>64</v>
      </c>
      <c r="R87" s="113">
        <v>580</v>
      </c>
      <c r="S87" s="185">
        <v>3</v>
      </c>
      <c r="T87" s="201">
        <f>SUM(T85:T86)</f>
        <v>3845</v>
      </c>
    </row>
    <row r="88" spans="1:20" s="58" customFormat="1" ht="23.1" customHeight="1">
      <c r="A88" s="65"/>
      <c r="B88" s="73" t="s">
        <v>42</v>
      </c>
      <c r="C88" s="82">
        <f>C87/T87*100</f>
        <v>78.153446033810141</v>
      </c>
      <c r="D88" s="96">
        <f>D87/T87*100</f>
        <v>1.9245773732119638</v>
      </c>
      <c r="E88" s="104">
        <v>0</v>
      </c>
      <c r="F88" s="114">
        <f>F87/3845*100</f>
        <v>80.078023407022101</v>
      </c>
      <c r="G88" s="82">
        <f>G87/T87*100</f>
        <v>7.8023407022106639e-002</v>
      </c>
      <c r="H88" s="96">
        <f>H87/T87*100</f>
        <v>3.6410923276983094</v>
      </c>
      <c r="I88" s="96">
        <f>I87/T87*100</f>
        <v>1.0403120936280885</v>
      </c>
      <c r="J88" s="114">
        <f>J87/3845*100</f>
        <v>4.7594278283485041</v>
      </c>
      <c r="K88" s="82">
        <f>K87/T87*100</f>
        <v>1.2743823146944084</v>
      </c>
      <c r="L88" s="96">
        <f>L87/T87*100</f>
        <v>1.4564369310793237</v>
      </c>
      <c r="M88" s="96">
        <f>M87/T87*100</f>
        <v>5.3836150845253572</v>
      </c>
      <c r="N88" s="155">
        <f>N87/T87*100</f>
        <v>0</v>
      </c>
      <c r="O88" s="167"/>
      <c r="P88" s="96">
        <f>P87/T87*100</f>
        <v>5.3055916775032514</v>
      </c>
      <c r="Q88" s="96">
        <f>Q87/T87*100</f>
        <v>1.6644993498049414</v>
      </c>
      <c r="R88" s="114">
        <f>R87/3845*100</f>
        <v>15.084525357607282</v>
      </c>
      <c r="S88" s="114">
        <f>S87/3845*100</f>
        <v>7.8023407022106639e-002</v>
      </c>
      <c r="T88" s="114">
        <f>T87/3845*100</f>
        <v>100</v>
      </c>
    </row>
    <row r="89" spans="1:20" ht="23.1" customHeight="1">
      <c r="A89" s="63" t="s">
        <v>12</v>
      </c>
      <c r="B89" s="70" t="s">
        <v>14</v>
      </c>
      <c r="C89" s="80">
        <v>620</v>
      </c>
      <c r="D89" s="93">
        <v>119</v>
      </c>
      <c r="E89" s="103">
        <v>0</v>
      </c>
      <c r="F89" s="116">
        <f>SUM(C89:E89)</f>
        <v>739</v>
      </c>
      <c r="G89" s="80">
        <v>71</v>
      </c>
      <c r="H89" s="93">
        <v>255</v>
      </c>
      <c r="I89" s="93">
        <v>29</v>
      </c>
      <c r="J89" s="112">
        <f>SUM(G89:I89)</f>
        <v>355</v>
      </c>
      <c r="K89" s="80">
        <v>10</v>
      </c>
      <c r="L89" s="93">
        <v>45</v>
      </c>
      <c r="M89" s="93">
        <v>47</v>
      </c>
      <c r="N89" s="154">
        <v>0</v>
      </c>
      <c r="O89" s="166"/>
      <c r="P89" s="93">
        <v>120</v>
      </c>
      <c r="Q89" s="93">
        <v>30</v>
      </c>
      <c r="R89" s="112">
        <f>SUM(K89:Q89)</f>
        <v>252</v>
      </c>
      <c r="S89" s="188">
        <v>0</v>
      </c>
      <c r="T89" s="207">
        <f>F89+J89+R89+S89</f>
        <v>1346</v>
      </c>
    </row>
    <row r="90" spans="1:20" ht="23.1" customHeight="1">
      <c r="A90" s="64"/>
      <c r="B90" s="71" t="s">
        <v>39</v>
      </c>
      <c r="C90" s="81">
        <v>631</v>
      </c>
      <c r="D90" s="95">
        <v>26</v>
      </c>
      <c r="E90" s="94">
        <v>0</v>
      </c>
      <c r="F90" s="113">
        <f>SUM(C90:E90)</f>
        <v>657</v>
      </c>
      <c r="G90" s="81">
        <v>27</v>
      </c>
      <c r="H90" s="95">
        <v>24</v>
      </c>
      <c r="I90" s="95">
        <v>14</v>
      </c>
      <c r="J90" s="113">
        <f>SUM(G90:I90)</f>
        <v>65</v>
      </c>
      <c r="K90" s="121">
        <v>0</v>
      </c>
      <c r="L90" s="95">
        <v>5</v>
      </c>
      <c r="M90" s="95">
        <v>56</v>
      </c>
      <c r="N90" s="156">
        <v>0</v>
      </c>
      <c r="O90" s="156"/>
      <c r="P90" s="95">
        <v>66</v>
      </c>
      <c r="Q90" s="95">
        <v>7</v>
      </c>
      <c r="R90" s="113">
        <f>SUM(K90:Q90)</f>
        <v>134</v>
      </c>
      <c r="S90" s="185">
        <v>1</v>
      </c>
      <c r="T90" s="185">
        <f>F90+J90+R90+S90</f>
        <v>857</v>
      </c>
    </row>
    <row r="91" spans="1:20" ht="23.1" customHeight="1">
      <c r="A91" s="64"/>
      <c r="B91" s="71" t="s">
        <v>41</v>
      </c>
      <c r="C91" s="85">
        <f t="shared" ref="C91:I91" si="13">SUM(C89:C90)</f>
        <v>1251</v>
      </c>
      <c r="D91" s="95">
        <f t="shared" si="13"/>
        <v>145</v>
      </c>
      <c r="E91" s="107">
        <f t="shared" si="13"/>
        <v>0</v>
      </c>
      <c r="F91" s="113">
        <f t="shared" si="13"/>
        <v>1396</v>
      </c>
      <c r="G91" s="81">
        <f t="shared" si="13"/>
        <v>98</v>
      </c>
      <c r="H91" s="95">
        <f t="shared" si="13"/>
        <v>279</v>
      </c>
      <c r="I91" s="95">
        <f t="shared" si="13"/>
        <v>43</v>
      </c>
      <c r="J91" s="113">
        <f>SUM(G91:I91)</f>
        <v>420</v>
      </c>
      <c r="K91" s="81">
        <f>SUM(K89:K90)</f>
        <v>10</v>
      </c>
      <c r="L91" s="95">
        <f>SUM(L89:L90)</f>
        <v>50</v>
      </c>
      <c r="M91" s="95">
        <f>SUM(M89:M90)</f>
        <v>103</v>
      </c>
      <c r="N91" s="156">
        <f>SUM(N89:N90)</f>
        <v>0</v>
      </c>
      <c r="O91" s="156"/>
      <c r="P91" s="95">
        <f>SUM(P89:P90)</f>
        <v>186</v>
      </c>
      <c r="Q91" s="94">
        <f>SUM(Q89:Q90)</f>
        <v>37</v>
      </c>
      <c r="R91" s="113">
        <f>SUM(R89:R90)</f>
        <v>386</v>
      </c>
      <c r="S91" s="185">
        <f>SUM(S89:S90)</f>
        <v>1</v>
      </c>
      <c r="T91" s="201">
        <f>SUM(T89:T90)</f>
        <v>2203</v>
      </c>
    </row>
    <row r="92" spans="1:20" s="59" customFormat="1" ht="23.1" customHeight="1">
      <c r="A92" s="65"/>
      <c r="B92" s="75" t="s">
        <v>42</v>
      </c>
      <c r="C92" s="86">
        <f>C91/T91*100</f>
        <v>56.786200635497053</v>
      </c>
      <c r="D92" s="100">
        <f>D91/T91*100</f>
        <v>6.5819337267362696</v>
      </c>
      <c r="E92" s="104">
        <f>E91/T91*100</f>
        <v>0</v>
      </c>
      <c r="F92" s="117">
        <f>F91/T91*100</f>
        <v>63.36813436223332</v>
      </c>
      <c r="G92" s="86">
        <f>G91/T91*100</f>
        <v>4.4484793463458923</v>
      </c>
      <c r="H92" s="100">
        <f>H91/T91*100</f>
        <v>12.664548343168407</v>
      </c>
      <c r="I92" s="100">
        <f>I91/T91*100</f>
        <v>1.9518837948252383</v>
      </c>
      <c r="J92" s="117">
        <f>J91/T91*100</f>
        <v>19.064911484339536</v>
      </c>
      <c r="K92" s="134">
        <f>K91/T91*100</f>
        <v>0.45392646391284613</v>
      </c>
      <c r="L92" s="100">
        <f>L91/T91*100</f>
        <v>2.2696323195642307</v>
      </c>
      <c r="M92" s="147">
        <f>M91/T91*100</f>
        <v>4.6754425783023148</v>
      </c>
      <c r="N92" s="155">
        <f>N91/T91*100</f>
        <v>0</v>
      </c>
      <c r="O92" s="167"/>
      <c r="P92" s="100">
        <f>P91/T91*100</f>
        <v>8.4430322287789377</v>
      </c>
      <c r="Q92" s="100">
        <f>Q91/T91*100</f>
        <v>1.6795279164775307</v>
      </c>
      <c r="R92" s="117">
        <f>R91/T91*100</f>
        <v>17.521561507035859</v>
      </c>
      <c r="S92" s="86">
        <f>S91/T91*100</f>
        <v>4.5392646391284611e-002</v>
      </c>
      <c r="T92" s="196">
        <f>T91/2203*100</f>
        <v>100</v>
      </c>
    </row>
    <row r="93" spans="1:20" ht="23.1" customHeight="1">
      <c r="A93" s="66" t="s">
        <v>47</v>
      </c>
      <c r="B93" s="74" t="s">
        <v>14</v>
      </c>
      <c r="C93" s="83">
        <f>C69+C73++C77+C81+C85+C89</f>
        <v>8619</v>
      </c>
      <c r="D93" s="97">
        <f>D69+D73+D77+D81+D85+D89</f>
        <v>407</v>
      </c>
      <c r="E93" s="97">
        <f>E69+E73+E77+E81+E85+E89</f>
        <v>12</v>
      </c>
      <c r="F93" s="115">
        <f>SUM(C93:E93)</f>
        <v>9038</v>
      </c>
      <c r="G93" s="97">
        <f t="shared" ref="G93:I94" si="14">G69+G73+G77+G81+G85+G89</f>
        <v>141</v>
      </c>
      <c r="H93" s="97">
        <f t="shared" si="14"/>
        <v>4778</v>
      </c>
      <c r="I93" s="97">
        <f t="shared" si="14"/>
        <v>818</v>
      </c>
      <c r="J93" s="115">
        <f>SUM(G93:I93)</f>
        <v>5737</v>
      </c>
      <c r="K93" s="97">
        <f t="shared" ref="K93:N94" si="15">K69+K73+K77+K81+K85+K89</f>
        <v>155</v>
      </c>
      <c r="L93" s="97">
        <f t="shared" si="15"/>
        <v>598</v>
      </c>
      <c r="M93" s="97">
        <f t="shared" si="15"/>
        <v>1423</v>
      </c>
      <c r="N93" s="149">
        <f t="shared" si="15"/>
        <v>83</v>
      </c>
      <c r="O93" s="139"/>
      <c r="P93" s="97">
        <f t="shared" ref="P93:T94" si="16">P69+P73+P77+P81+P85+P89</f>
        <v>1672</v>
      </c>
      <c r="Q93" s="97">
        <f t="shared" si="16"/>
        <v>382</v>
      </c>
      <c r="R93" s="179">
        <f t="shared" si="16"/>
        <v>4313</v>
      </c>
      <c r="S93" s="184">
        <f t="shared" si="16"/>
        <v>3</v>
      </c>
      <c r="T93" s="184">
        <f t="shared" si="16"/>
        <v>19091</v>
      </c>
    </row>
    <row r="94" spans="1:20" ht="23.1" customHeight="1">
      <c r="A94" s="64"/>
      <c r="B94" s="71" t="s">
        <v>39</v>
      </c>
      <c r="C94" s="81">
        <f>C70+C74+C78+C82+C86+C90</f>
        <v>8243</v>
      </c>
      <c r="D94" s="95">
        <f>D70+D74+D78+D82+D86+D90</f>
        <v>195</v>
      </c>
      <c r="E94" s="95">
        <f>E70+E74+E78+E82+E86+E90</f>
        <v>2</v>
      </c>
      <c r="F94" s="113">
        <f>SUM(C94:E94)</f>
        <v>8440</v>
      </c>
      <c r="G94" s="97">
        <f t="shared" si="14"/>
        <v>34</v>
      </c>
      <c r="H94" s="95">
        <f t="shared" si="14"/>
        <v>389</v>
      </c>
      <c r="I94" s="95">
        <f t="shared" si="14"/>
        <v>693</v>
      </c>
      <c r="J94" s="113">
        <f>SUM(G94:I94)</f>
        <v>1116</v>
      </c>
      <c r="K94" s="97">
        <f t="shared" si="15"/>
        <v>17</v>
      </c>
      <c r="L94" s="95">
        <f t="shared" si="15"/>
        <v>126</v>
      </c>
      <c r="M94" s="95">
        <f t="shared" si="15"/>
        <v>1349</v>
      </c>
      <c r="N94" s="150">
        <f t="shared" si="15"/>
        <v>29</v>
      </c>
      <c r="O94" s="140"/>
      <c r="P94" s="95">
        <f t="shared" si="16"/>
        <v>1272</v>
      </c>
      <c r="Q94" s="95">
        <f t="shared" si="16"/>
        <v>104</v>
      </c>
      <c r="R94" s="110">
        <f t="shared" si="16"/>
        <v>2897</v>
      </c>
      <c r="S94" s="185">
        <f t="shared" si="16"/>
        <v>4</v>
      </c>
      <c r="T94" s="185">
        <f t="shared" si="16"/>
        <v>12457</v>
      </c>
    </row>
    <row r="95" spans="1:20" s="60" customFormat="1" ht="23.1" customHeight="1">
      <c r="A95" s="64"/>
      <c r="B95" s="76" t="s">
        <v>41</v>
      </c>
      <c r="C95" s="87">
        <f>SUM(C93:C94)</f>
        <v>16862</v>
      </c>
      <c r="D95" s="101">
        <f>SUM(D93:D94)</f>
        <v>602</v>
      </c>
      <c r="E95" s="101">
        <f>SUM(E93:E94)</f>
        <v>14</v>
      </c>
      <c r="F95" s="118">
        <f>SUM(C95:E95)</f>
        <v>17478</v>
      </c>
      <c r="G95" s="87">
        <f t="shared" ref="G95:N95" si="17">SUM(G93:G94)</f>
        <v>175</v>
      </c>
      <c r="H95" s="101">
        <f t="shared" si="17"/>
        <v>5167</v>
      </c>
      <c r="I95" s="101">
        <f t="shared" si="17"/>
        <v>1511</v>
      </c>
      <c r="J95" s="118">
        <f t="shared" si="17"/>
        <v>6853</v>
      </c>
      <c r="K95" s="87">
        <f t="shared" si="17"/>
        <v>172</v>
      </c>
      <c r="L95" s="101">
        <f t="shared" si="17"/>
        <v>724</v>
      </c>
      <c r="M95" s="101">
        <f t="shared" si="17"/>
        <v>2772</v>
      </c>
      <c r="N95" s="157">
        <f t="shared" si="17"/>
        <v>112</v>
      </c>
      <c r="O95" s="168"/>
      <c r="P95" s="101">
        <f>SUM(P93:P94)</f>
        <v>2944</v>
      </c>
      <c r="Q95" s="101">
        <f>SUM(Q93:Q94)</f>
        <v>486</v>
      </c>
      <c r="R95" s="118">
        <f>SUM(K95:Q95)</f>
        <v>7210</v>
      </c>
      <c r="S95" s="193">
        <f>S71+S75+S79+S83+S87+S91</f>
        <v>7</v>
      </c>
      <c r="T95" s="181">
        <f>SUM(T93:T94)</f>
        <v>31548</v>
      </c>
    </row>
    <row r="96" spans="1:20" s="58" customFormat="1" ht="23.1" customHeight="1">
      <c r="A96" s="65"/>
      <c r="B96" s="73" t="s">
        <v>42</v>
      </c>
      <c r="C96" s="86">
        <f>C95/T95*100</f>
        <v>53.448713072144038</v>
      </c>
      <c r="D96" s="100">
        <f>D95/T95*100</f>
        <v>1.908203372638519</v>
      </c>
      <c r="E96" s="100">
        <f>E95/T95*100</f>
        <v>4.4376822619500447e-002</v>
      </c>
      <c r="F96" s="117">
        <f>F95/T95*100</f>
        <v>55.401293267402053</v>
      </c>
      <c r="G96" s="86">
        <f>G95/T95*100</f>
        <v>0.55471028274375556</v>
      </c>
      <c r="H96" s="100">
        <f>H95/T95*100</f>
        <v>16.378217319639916</v>
      </c>
      <c r="I96" s="100">
        <f>I95/T95*100</f>
        <v>4.7895270698617978</v>
      </c>
      <c r="J96" s="114">
        <f>J95/31548*100</f>
        <v>21.722454672245465</v>
      </c>
      <c r="K96" s="134">
        <f>K95/T95*100</f>
        <v>0.54520096361100545</v>
      </c>
      <c r="L96" s="100">
        <f>L95/T95*100</f>
        <v>2.2949156840370231</v>
      </c>
      <c r="M96" s="147">
        <f>M95/T95*100</f>
        <v>8.7866108786610866</v>
      </c>
      <c r="N96" s="158">
        <f>N95/T95*100</f>
        <v>0.35501458095600358</v>
      </c>
      <c r="O96" s="169"/>
      <c r="P96" s="100">
        <f>P95/T95*100</f>
        <v>9.3318118422720939</v>
      </c>
      <c r="Q96" s="100">
        <f>Q95/T95*100</f>
        <v>1.5405096995055154</v>
      </c>
      <c r="R96" s="114">
        <f>R95/31548*100</f>
        <v>22.854063649042729</v>
      </c>
      <c r="S96" s="114">
        <f>S95/31548*100</f>
        <v>2.2188411309750224e-002</v>
      </c>
      <c r="T96" s="114">
        <f>T95/31548*100</f>
        <v>100</v>
      </c>
    </row>
    <row r="98" spans="1:20" s="55" customFormat="1" ht="21.95" customHeight="1">
      <c r="A98" s="54" t="s">
        <v>4</v>
      </c>
      <c r="B98" s="60"/>
      <c r="C98" s="60"/>
      <c r="D98" s="60"/>
      <c r="E98" s="60"/>
      <c r="F98" s="60"/>
      <c r="G98" s="120"/>
      <c r="H98" s="120"/>
      <c r="I98" s="120"/>
      <c r="J98" s="120"/>
      <c r="L98" s="60"/>
      <c r="M98" s="60"/>
      <c r="N98" s="60"/>
      <c r="O98" s="120"/>
      <c r="P98" s="120" t="s">
        <v>13</v>
      </c>
      <c r="Q98" s="120"/>
      <c r="R98" s="120"/>
      <c r="S98" s="120"/>
      <c r="T98" s="120"/>
    </row>
    <row r="99" spans="1:20" s="56" customFormat="1" ht="21.95" customHeight="1">
      <c r="A99" s="61" t="s">
        <v>22</v>
      </c>
      <c r="B99" s="68"/>
      <c r="C99" s="78" t="s">
        <v>20</v>
      </c>
      <c r="D99" s="91"/>
      <c r="E99" s="91"/>
      <c r="F99" s="70"/>
      <c r="G99" s="78" t="s">
        <v>23</v>
      </c>
      <c r="H99" s="91"/>
      <c r="I99" s="91"/>
      <c r="J99" s="70"/>
      <c r="K99" s="127" t="s">
        <v>17</v>
      </c>
      <c r="L99" s="137"/>
      <c r="M99" s="137"/>
      <c r="N99" s="137"/>
      <c r="O99" s="137"/>
      <c r="P99" s="137"/>
      <c r="Q99" s="137"/>
      <c r="R99" s="178"/>
      <c r="S99" s="182" t="s">
        <v>5</v>
      </c>
      <c r="T99" s="205" t="s">
        <v>0</v>
      </c>
    </row>
    <row r="100" spans="1:20" s="57" customFormat="1" ht="45" customHeight="1">
      <c r="A100" s="62"/>
      <c r="B100" s="69"/>
      <c r="C100" s="79" t="s">
        <v>24</v>
      </c>
      <c r="D100" s="98" t="s">
        <v>25</v>
      </c>
      <c r="E100" s="98" t="s">
        <v>26</v>
      </c>
      <c r="F100" s="111" t="s">
        <v>3</v>
      </c>
      <c r="G100" s="79" t="s">
        <v>30</v>
      </c>
      <c r="H100" s="102" t="s">
        <v>31</v>
      </c>
      <c r="I100" s="102" t="s">
        <v>32</v>
      </c>
      <c r="J100" s="111" t="s">
        <v>3</v>
      </c>
      <c r="K100" s="98" t="s">
        <v>52</v>
      </c>
      <c r="L100" s="98" t="s">
        <v>46</v>
      </c>
      <c r="M100" s="146" t="s">
        <v>35</v>
      </c>
      <c r="N100" s="148" t="s">
        <v>7</v>
      </c>
      <c r="O100" s="146"/>
      <c r="P100" s="102" t="s">
        <v>16</v>
      </c>
      <c r="Q100" s="102" t="s">
        <v>37</v>
      </c>
      <c r="R100" s="111" t="s">
        <v>3</v>
      </c>
      <c r="S100" s="183"/>
      <c r="T100" s="206"/>
    </row>
    <row r="101" spans="1:20" s="56" customFormat="1" ht="23.1" customHeight="1">
      <c r="A101" s="63" t="s">
        <v>38</v>
      </c>
      <c r="B101" s="70" t="s">
        <v>14</v>
      </c>
      <c r="C101" s="80">
        <v>1658</v>
      </c>
      <c r="D101" s="93">
        <v>16</v>
      </c>
      <c r="E101" s="93">
        <v>1</v>
      </c>
      <c r="F101" s="112">
        <v>1675</v>
      </c>
      <c r="G101" s="80">
        <v>6</v>
      </c>
      <c r="H101" s="93">
        <v>510</v>
      </c>
      <c r="I101" s="93">
        <v>370</v>
      </c>
      <c r="J101" s="112">
        <v>886</v>
      </c>
      <c r="K101" s="80">
        <v>17</v>
      </c>
      <c r="L101" s="93">
        <v>147</v>
      </c>
      <c r="M101" s="93">
        <v>241</v>
      </c>
      <c r="N101" s="149">
        <v>16</v>
      </c>
      <c r="O101" s="170"/>
      <c r="P101" s="93">
        <v>266</v>
      </c>
      <c r="Q101" s="93">
        <v>62</v>
      </c>
      <c r="R101" s="112">
        <v>749</v>
      </c>
      <c r="S101" s="188">
        <v>0</v>
      </c>
      <c r="T101" s="208">
        <v>3310</v>
      </c>
    </row>
    <row r="102" spans="1:20" s="56" customFormat="1" ht="23.1" customHeight="1">
      <c r="A102" s="64"/>
      <c r="B102" s="71" t="s">
        <v>39</v>
      </c>
      <c r="C102" s="81">
        <v>1554</v>
      </c>
      <c r="D102" s="95">
        <v>21</v>
      </c>
      <c r="E102" s="94">
        <v>0</v>
      </c>
      <c r="F102" s="113">
        <v>1575</v>
      </c>
      <c r="G102" s="121">
        <v>0</v>
      </c>
      <c r="H102" s="95">
        <v>77</v>
      </c>
      <c r="I102" s="95">
        <v>281</v>
      </c>
      <c r="J102" s="113">
        <v>358</v>
      </c>
      <c r="K102" s="81">
        <v>1</v>
      </c>
      <c r="L102" s="95">
        <v>18</v>
      </c>
      <c r="M102" s="95">
        <v>266</v>
      </c>
      <c r="N102" s="150">
        <v>16</v>
      </c>
      <c r="O102" s="171"/>
      <c r="P102" s="95">
        <v>243</v>
      </c>
      <c r="Q102" s="95">
        <v>29</v>
      </c>
      <c r="R102" s="113">
        <v>573</v>
      </c>
      <c r="S102" s="187">
        <v>0</v>
      </c>
      <c r="T102" s="201">
        <v>2506</v>
      </c>
    </row>
    <row r="103" spans="1:20" s="56" customFormat="1" ht="23.1" customHeight="1">
      <c r="A103" s="64"/>
      <c r="B103" s="71" t="s">
        <v>41</v>
      </c>
      <c r="C103" s="81">
        <f>SUM(C101:C102)</f>
        <v>3212</v>
      </c>
      <c r="D103" s="95">
        <f>SUM(D101:D102)</f>
        <v>37</v>
      </c>
      <c r="E103" s="95">
        <f>SUM(E101:E102)</f>
        <v>1</v>
      </c>
      <c r="F103" s="113">
        <f>SUM(F101:F102)</f>
        <v>3250</v>
      </c>
      <c r="G103" s="81">
        <v>6</v>
      </c>
      <c r="H103" s="95">
        <f t="shared" ref="H103:N103" si="18">SUM(H101:H102)</f>
        <v>587</v>
      </c>
      <c r="I103" s="95">
        <f t="shared" si="18"/>
        <v>651</v>
      </c>
      <c r="J103" s="113">
        <f t="shared" si="18"/>
        <v>1244</v>
      </c>
      <c r="K103" s="81">
        <f t="shared" si="18"/>
        <v>18</v>
      </c>
      <c r="L103" s="95">
        <f t="shared" si="18"/>
        <v>165</v>
      </c>
      <c r="M103" s="95">
        <f t="shared" si="18"/>
        <v>507</v>
      </c>
      <c r="N103" s="150">
        <f t="shared" si="18"/>
        <v>32</v>
      </c>
      <c r="O103" s="171"/>
      <c r="P103" s="95">
        <f>SUM(P101:P102)</f>
        <v>509</v>
      </c>
      <c r="Q103" s="95">
        <f>SUM(Q101:Q102)</f>
        <v>91</v>
      </c>
      <c r="R103" s="113">
        <f>SUM(R101:R102)</f>
        <v>1322</v>
      </c>
      <c r="S103" s="187">
        <v>0</v>
      </c>
      <c r="T103" s="201">
        <f>SUM(T101:T102)</f>
        <v>5816</v>
      </c>
    </row>
    <row r="104" spans="1:20" s="59" customFormat="1" ht="23.1" customHeight="1">
      <c r="A104" s="65"/>
      <c r="B104" s="75" t="s">
        <v>42</v>
      </c>
      <c r="C104" s="86">
        <f>C103/T103*100</f>
        <v>55.226960110041269</v>
      </c>
      <c r="D104" s="100">
        <f>D103/T103*100</f>
        <v>0.63617606602475929</v>
      </c>
      <c r="E104" s="100">
        <f>E103/T103*100</f>
        <v>1.7193947730398899e-002</v>
      </c>
      <c r="F104" s="117">
        <f>F103/T103*100</f>
        <v>55.880330123796426</v>
      </c>
      <c r="G104" s="86">
        <f>G103/T103*100</f>
        <v>0.10316368638239339</v>
      </c>
      <c r="H104" s="100">
        <f>H103/T103*100</f>
        <v>10.092847317744154</v>
      </c>
      <c r="I104" s="100">
        <f>I103/T103*100</f>
        <v>11.193259972489683</v>
      </c>
      <c r="J104" s="117">
        <f>J103/T103*100</f>
        <v>21.389270976616231</v>
      </c>
      <c r="K104" s="86">
        <f>K103/T103*100</f>
        <v>0.30949105914718017</v>
      </c>
      <c r="L104" s="100">
        <f>L103/T103*100</f>
        <v>2.8370013755158183</v>
      </c>
      <c r="M104" s="100">
        <f>M103/T103*100</f>
        <v>8.717331499312241</v>
      </c>
      <c r="N104" s="158">
        <f>N103/T103*100</f>
        <v>0.55020632737276476</v>
      </c>
      <c r="O104" s="172"/>
      <c r="P104" s="100">
        <f>P103/T103*100</f>
        <v>8.7517193947730405</v>
      </c>
      <c r="Q104" s="100">
        <f>Q103/T103*100</f>
        <v>1.5646492434662997</v>
      </c>
      <c r="R104" s="117">
        <f>R103/T103*100</f>
        <v>22.730398899587346</v>
      </c>
      <c r="S104" s="189">
        <v>0</v>
      </c>
      <c r="T104" s="210">
        <v>100</v>
      </c>
    </row>
    <row r="105" spans="1:20" ht="23.1" customHeight="1">
      <c r="A105" s="63" t="s">
        <v>2</v>
      </c>
      <c r="B105" s="70" t="s">
        <v>14</v>
      </c>
      <c r="C105" s="80">
        <v>1028</v>
      </c>
      <c r="D105" s="93">
        <v>5</v>
      </c>
      <c r="E105" s="93">
        <v>9</v>
      </c>
      <c r="F105" s="112">
        <f>SUM(C105:E105)</f>
        <v>1042</v>
      </c>
      <c r="G105" s="80">
        <v>46</v>
      </c>
      <c r="H105" s="93">
        <v>566</v>
      </c>
      <c r="I105" s="93">
        <v>344</v>
      </c>
      <c r="J105" s="112">
        <f>SUM(G105:I105)</f>
        <v>956</v>
      </c>
      <c r="K105" s="80">
        <v>83</v>
      </c>
      <c r="L105" s="93">
        <v>267</v>
      </c>
      <c r="M105" s="93">
        <v>669</v>
      </c>
      <c r="N105" s="149">
        <v>61</v>
      </c>
      <c r="O105" s="139"/>
      <c r="P105" s="93">
        <v>534</v>
      </c>
      <c r="Q105" s="93">
        <v>158</v>
      </c>
      <c r="R105" s="112">
        <f>SUM(K105:Q105)</f>
        <v>1772</v>
      </c>
      <c r="S105" s="188">
        <v>0</v>
      </c>
      <c r="T105" s="207">
        <f>F105+J105+R105+S105</f>
        <v>3770</v>
      </c>
    </row>
    <row r="106" spans="1:20" ht="23.1" customHeight="1">
      <c r="A106" s="64"/>
      <c r="B106" s="71" t="s">
        <v>39</v>
      </c>
      <c r="C106" s="81">
        <v>1077</v>
      </c>
      <c r="D106" s="95">
        <v>2</v>
      </c>
      <c r="E106" s="95">
        <v>4</v>
      </c>
      <c r="F106" s="113">
        <f>SUM(C106:E106)</f>
        <v>1083</v>
      </c>
      <c r="G106" s="81">
        <v>8</v>
      </c>
      <c r="H106" s="95">
        <v>70</v>
      </c>
      <c r="I106" s="95">
        <v>354</v>
      </c>
      <c r="J106" s="113">
        <f>SUM(G106:I106)</f>
        <v>432</v>
      </c>
      <c r="K106" s="81">
        <v>8</v>
      </c>
      <c r="L106" s="95">
        <v>72</v>
      </c>
      <c r="M106" s="95">
        <v>723</v>
      </c>
      <c r="N106" s="150">
        <v>34</v>
      </c>
      <c r="O106" s="140"/>
      <c r="P106" s="95">
        <v>573</v>
      </c>
      <c r="Q106" s="95">
        <v>43</v>
      </c>
      <c r="R106" s="113">
        <f>SUM(K106:Q106)</f>
        <v>1453</v>
      </c>
      <c r="S106" s="187">
        <v>0</v>
      </c>
      <c r="T106" s="185">
        <f>F106+J106+R106+S106</f>
        <v>2968</v>
      </c>
    </row>
    <row r="107" spans="1:20" ht="23.1" customHeight="1">
      <c r="A107" s="64"/>
      <c r="B107" s="71" t="s">
        <v>41</v>
      </c>
      <c r="C107" s="81">
        <f>SUM(C105:C106)</f>
        <v>2105</v>
      </c>
      <c r="D107" s="95">
        <f>SUM(D105:D106)</f>
        <v>7</v>
      </c>
      <c r="E107" s="95">
        <f>SUM(E105:E106)</f>
        <v>13</v>
      </c>
      <c r="F107" s="113">
        <f>SUM(C107:E107)</f>
        <v>2125</v>
      </c>
      <c r="G107" s="81">
        <f>SUM(G105:G106)</f>
        <v>54</v>
      </c>
      <c r="H107" s="95">
        <f>SUM(H105:H106)</f>
        <v>636</v>
      </c>
      <c r="I107" s="95">
        <f>SUM(I105:I106)</f>
        <v>698</v>
      </c>
      <c r="J107" s="113">
        <f>SUM(G107:I107)</f>
        <v>1388</v>
      </c>
      <c r="K107" s="81">
        <f>SUM(K105:K106)</f>
        <v>91</v>
      </c>
      <c r="L107" s="95">
        <f>SUM(L105:L106)</f>
        <v>339</v>
      </c>
      <c r="M107" s="95">
        <f>SUM(M105:M106)</f>
        <v>1392</v>
      </c>
      <c r="N107" s="150">
        <f>SUM(N105:N106)</f>
        <v>95</v>
      </c>
      <c r="O107" s="140"/>
      <c r="P107" s="95">
        <f>SUM(P105:P106)</f>
        <v>1107</v>
      </c>
      <c r="Q107" s="95">
        <f>SUM(Q105:Q106)</f>
        <v>201</v>
      </c>
      <c r="R107" s="113">
        <f>SUM(R105:R106)</f>
        <v>3225</v>
      </c>
      <c r="S107" s="187">
        <v>0</v>
      </c>
      <c r="T107" s="201">
        <f>SUM(T105:T106)</f>
        <v>6738</v>
      </c>
    </row>
    <row r="108" spans="1:20" s="58" customFormat="1" ht="23.1" customHeight="1">
      <c r="A108" s="65"/>
      <c r="B108" s="73" t="s">
        <v>42</v>
      </c>
      <c r="C108" s="88">
        <f t="shared" ref="C108:M108" si="19">C107/6738*100</f>
        <v>31.240724250519442</v>
      </c>
      <c r="D108" s="96">
        <f t="shared" si="19"/>
        <v>0.10388839418224993</v>
      </c>
      <c r="E108" s="84">
        <f t="shared" si="19"/>
        <v>0.19293558919560699</v>
      </c>
      <c r="F108" s="114">
        <f t="shared" si="19"/>
        <v>31.537548233897301</v>
      </c>
      <c r="G108" s="88">
        <f t="shared" si="19"/>
        <v>0.80142475512021361</v>
      </c>
      <c r="H108" s="99">
        <f t="shared" si="19"/>
        <v>9.4390026714158495</v>
      </c>
      <c r="I108" s="99">
        <f t="shared" si="19"/>
        <v>10.359157019887206</v>
      </c>
      <c r="J108" s="114">
        <f t="shared" si="19"/>
        <v>20.599584446423272</v>
      </c>
      <c r="K108" s="82">
        <f t="shared" si="19"/>
        <v>1.3505491243692491</v>
      </c>
      <c r="L108" s="84">
        <f t="shared" si="19"/>
        <v>5.0311665182546745</v>
      </c>
      <c r="M108" s="96">
        <f t="shared" si="19"/>
        <v>20.658949243098842</v>
      </c>
      <c r="N108" s="133">
        <f>N107/T107*100</f>
        <v>1.4099139210448204</v>
      </c>
      <c r="O108" s="141"/>
      <c r="P108" s="96">
        <f>P107/6738*100</f>
        <v>16.429207479964379</v>
      </c>
      <c r="Q108" s="96">
        <f>Q107/6738*100</f>
        <v>2.983081032947462</v>
      </c>
      <c r="R108" s="96">
        <f>R107/6738*100</f>
        <v>47.862867319679431</v>
      </c>
      <c r="S108" s="189">
        <v>0</v>
      </c>
      <c r="T108" s="202">
        <v>100</v>
      </c>
    </row>
    <row r="109" spans="1:20" ht="23.1" customHeight="1">
      <c r="A109" s="63" t="s">
        <v>21</v>
      </c>
      <c r="B109" s="70" t="s">
        <v>14</v>
      </c>
      <c r="C109" s="80">
        <v>579</v>
      </c>
      <c r="D109" s="93">
        <v>143</v>
      </c>
      <c r="E109" s="103">
        <v>0</v>
      </c>
      <c r="F109" s="112">
        <f>SUM(C109:E109)</f>
        <v>722</v>
      </c>
      <c r="G109" s="80">
        <v>17</v>
      </c>
      <c r="H109" s="93">
        <v>863</v>
      </c>
      <c r="I109" s="93">
        <v>91</v>
      </c>
      <c r="J109" s="112">
        <f>SUM(G109:I109)</f>
        <v>971</v>
      </c>
      <c r="K109" s="80">
        <v>162</v>
      </c>
      <c r="L109" s="93">
        <v>67</v>
      </c>
      <c r="M109" s="93">
        <v>181</v>
      </c>
      <c r="N109" s="149">
        <v>11</v>
      </c>
      <c r="O109" s="139"/>
      <c r="P109" s="93">
        <v>309</v>
      </c>
      <c r="Q109" s="93">
        <v>77</v>
      </c>
      <c r="R109" s="112">
        <f>SUM(K109:Q109)</f>
        <v>807</v>
      </c>
      <c r="S109" s="184">
        <v>1</v>
      </c>
      <c r="T109" s="207">
        <f>F109+J109+R109+S109</f>
        <v>2501</v>
      </c>
    </row>
    <row r="110" spans="1:20" ht="23.1" customHeight="1">
      <c r="A110" s="64"/>
      <c r="B110" s="71" t="s">
        <v>39</v>
      </c>
      <c r="C110" s="81">
        <v>641</v>
      </c>
      <c r="D110" s="95">
        <v>35</v>
      </c>
      <c r="E110" s="94">
        <v>0</v>
      </c>
      <c r="F110" s="119">
        <f>SUM(C110:E110)</f>
        <v>676</v>
      </c>
      <c r="G110" s="81">
        <v>2</v>
      </c>
      <c r="H110" s="95">
        <v>35</v>
      </c>
      <c r="I110" s="95">
        <v>44</v>
      </c>
      <c r="J110" s="113">
        <v>81</v>
      </c>
      <c r="K110" s="81">
        <v>17</v>
      </c>
      <c r="L110" s="95">
        <v>31</v>
      </c>
      <c r="M110" s="95">
        <v>163</v>
      </c>
      <c r="N110" s="150">
        <v>3</v>
      </c>
      <c r="O110" s="140"/>
      <c r="P110" s="95">
        <v>397</v>
      </c>
      <c r="Q110" s="95">
        <v>15</v>
      </c>
      <c r="R110" s="113">
        <f>SUM(K110:Q110)</f>
        <v>626</v>
      </c>
      <c r="S110" s="187">
        <v>0</v>
      </c>
      <c r="T110" s="185">
        <f>F110+J110+R110+S110</f>
        <v>1383</v>
      </c>
    </row>
    <row r="111" spans="1:20" ht="23.1" customHeight="1">
      <c r="A111" s="64"/>
      <c r="B111" s="71" t="s">
        <v>41</v>
      </c>
      <c r="C111" s="81">
        <f>SUM(C109:C110)</f>
        <v>1220</v>
      </c>
      <c r="D111" s="95">
        <f>SUM(D109:D110)</f>
        <v>178</v>
      </c>
      <c r="E111" s="94">
        <v>0</v>
      </c>
      <c r="F111" s="113">
        <f>SUM(C111:E111)</f>
        <v>1398</v>
      </c>
      <c r="G111" s="81">
        <f t="shared" ref="G111:N111" si="20">SUM(G109:G110)</f>
        <v>19</v>
      </c>
      <c r="H111" s="95">
        <f t="shared" si="20"/>
        <v>898</v>
      </c>
      <c r="I111" s="95">
        <f t="shared" si="20"/>
        <v>135</v>
      </c>
      <c r="J111" s="113">
        <f t="shared" si="20"/>
        <v>1052</v>
      </c>
      <c r="K111" s="81">
        <f t="shared" si="20"/>
        <v>179</v>
      </c>
      <c r="L111" s="95">
        <f t="shared" si="20"/>
        <v>98</v>
      </c>
      <c r="M111" s="95">
        <f t="shared" si="20"/>
        <v>344</v>
      </c>
      <c r="N111" s="150">
        <f t="shared" si="20"/>
        <v>14</v>
      </c>
      <c r="O111" s="140"/>
      <c r="P111" s="95">
        <f>SUM(P109:P110)</f>
        <v>706</v>
      </c>
      <c r="Q111" s="95">
        <f>SUM(Q109:Q110)</f>
        <v>92</v>
      </c>
      <c r="R111" s="113">
        <f>SUM(R109:R110)</f>
        <v>1433</v>
      </c>
      <c r="S111" s="185">
        <f>SUM(S109:S110)</f>
        <v>1</v>
      </c>
      <c r="T111" s="201">
        <f>SUM(T109:T110)</f>
        <v>3884</v>
      </c>
    </row>
    <row r="112" spans="1:20" s="58" customFormat="1" ht="23.1" customHeight="1">
      <c r="A112" s="65"/>
      <c r="B112" s="73" t="s">
        <v>42</v>
      </c>
      <c r="C112" s="82">
        <f t="shared" ref="C112:M112" si="21">C111/3884*100</f>
        <v>31.410916580844489</v>
      </c>
      <c r="D112" s="96">
        <f t="shared" si="21"/>
        <v>4.5829042224510816</v>
      </c>
      <c r="E112" s="104">
        <f t="shared" si="21"/>
        <v>0</v>
      </c>
      <c r="F112" s="114">
        <f t="shared" si="21"/>
        <v>35.99382080329557</v>
      </c>
      <c r="G112" s="122">
        <f t="shared" si="21"/>
        <v>0.48918640576725025</v>
      </c>
      <c r="H112" s="96">
        <f t="shared" si="21"/>
        <v>23.120494335736357</v>
      </c>
      <c r="I112" s="96">
        <f t="shared" si="21"/>
        <v>3.4757981462409888</v>
      </c>
      <c r="J112" s="114">
        <f t="shared" si="21"/>
        <v>27.085478887744589</v>
      </c>
      <c r="K112" s="122">
        <f t="shared" si="21"/>
        <v>4.6086508753861999</v>
      </c>
      <c r="L112" s="96">
        <f t="shared" si="21"/>
        <v>2.5231719876416063</v>
      </c>
      <c r="M112" s="96">
        <f t="shared" si="21"/>
        <v>8.8568486096807408</v>
      </c>
      <c r="N112" s="133">
        <v>0.4</v>
      </c>
      <c r="O112" s="141"/>
      <c r="P112" s="96">
        <f>P111/3884*100</f>
        <v>18.177136972193615</v>
      </c>
      <c r="Q112" s="96">
        <f>Q111/3884*100</f>
        <v>2.368692070030896</v>
      </c>
      <c r="R112" s="114">
        <f>R111/3884*100</f>
        <v>36.894953656024718</v>
      </c>
      <c r="S112" s="186">
        <f>S111/3884*100</f>
        <v>2.5746652935118432e-002</v>
      </c>
      <c r="T112" s="202">
        <v>100</v>
      </c>
    </row>
    <row r="113" spans="1:20" ht="23.1" customHeight="1">
      <c r="A113" s="63" t="s">
        <v>43</v>
      </c>
      <c r="B113" s="70" t="s">
        <v>14</v>
      </c>
      <c r="C113" s="80">
        <v>2080</v>
      </c>
      <c r="D113" s="93">
        <v>42</v>
      </c>
      <c r="E113" s="103">
        <v>0</v>
      </c>
      <c r="F113" s="112">
        <f>SUM(C113:E113)</f>
        <v>2122</v>
      </c>
      <c r="G113" s="80">
        <v>9</v>
      </c>
      <c r="H113" s="93">
        <v>342</v>
      </c>
      <c r="I113" s="93">
        <v>124</v>
      </c>
      <c r="J113" s="112">
        <f>SUM(G113:I113)</f>
        <v>475</v>
      </c>
      <c r="K113" s="80">
        <v>20</v>
      </c>
      <c r="L113" s="93">
        <v>77</v>
      </c>
      <c r="M113" s="93">
        <v>147</v>
      </c>
      <c r="N113" s="149">
        <v>7</v>
      </c>
      <c r="O113" s="139"/>
      <c r="P113" s="93">
        <v>209</v>
      </c>
      <c r="Q113" s="93">
        <v>92</v>
      </c>
      <c r="R113" s="112">
        <f>SUM(K113:Q113)</f>
        <v>552</v>
      </c>
      <c r="S113" s="184">
        <v>1</v>
      </c>
      <c r="T113" s="208">
        <v>3150</v>
      </c>
    </row>
    <row r="114" spans="1:20" ht="23.1" customHeight="1">
      <c r="A114" s="64"/>
      <c r="B114" s="71" t="s">
        <v>39</v>
      </c>
      <c r="C114" s="81">
        <v>1881</v>
      </c>
      <c r="D114" s="95">
        <v>17</v>
      </c>
      <c r="E114" s="94">
        <v>0</v>
      </c>
      <c r="F114" s="113">
        <f>SUM(C114:E114)</f>
        <v>1898</v>
      </c>
      <c r="G114" s="81">
        <v>3</v>
      </c>
      <c r="H114" s="95">
        <v>33</v>
      </c>
      <c r="I114" s="95">
        <v>98</v>
      </c>
      <c r="J114" s="113">
        <f>SUM(G114:I114)</f>
        <v>134</v>
      </c>
      <c r="K114" s="81">
        <v>2</v>
      </c>
      <c r="L114" s="95">
        <v>15</v>
      </c>
      <c r="M114" s="95">
        <v>147</v>
      </c>
      <c r="N114" s="150">
        <v>2</v>
      </c>
      <c r="O114" s="140"/>
      <c r="P114" s="95">
        <v>147</v>
      </c>
      <c r="Q114" s="95">
        <v>22</v>
      </c>
      <c r="R114" s="113">
        <f>SUM(K114:Q114)</f>
        <v>335</v>
      </c>
      <c r="S114" s="187">
        <v>0</v>
      </c>
      <c r="T114" s="201">
        <v>2367</v>
      </c>
    </row>
    <row r="115" spans="1:20" ht="23.1" customHeight="1">
      <c r="A115" s="64"/>
      <c r="B115" s="71" t="s">
        <v>41</v>
      </c>
      <c r="C115" s="81">
        <f>SUM(C113:C114)</f>
        <v>3961</v>
      </c>
      <c r="D115" s="95">
        <f>SUM(D113:D114)</f>
        <v>59</v>
      </c>
      <c r="E115" s="94">
        <v>0</v>
      </c>
      <c r="F115" s="113">
        <f>SUM(C115:E115)</f>
        <v>4020</v>
      </c>
      <c r="G115" s="81">
        <f t="shared" ref="G115:N115" si="22">SUM(G113:G114)</f>
        <v>12</v>
      </c>
      <c r="H115" s="95">
        <f t="shared" si="22"/>
        <v>375</v>
      </c>
      <c r="I115" s="95">
        <f t="shared" si="22"/>
        <v>222</v>
      </c>
      <c r="J115" s="113">
        <f t="shared" si="22"/>
        <v>609</v>
      </c>
      <c r="K115" s="81">
        <f t="shared" si="22"/>
        <v>22</v>
      </c>
      <c r="L115" s="95">
        <f t="shared" si="22"/>
        <v>92</v>
      </c>
      <c r="M115" s="95">
        <f t="shared" si="22"/>
        <v>294</v>
      </c>
      <c r="N115" s="150">
        <f t="shared" si="22"/>
        <v>9</v>
      </c>
      <c r="O115" s="140"/>
      <c r="P115" s="95">
        <f>SUM(P113:P114)</f>
        <v>356</v>
      </c>
      <c r="Q115" s="95">
        <f>SUM(Q113:Q114)</f>
        <v>114</v>
      </c>
      <c r="R115" s="113">
        <f>SUM(R113:R114)</f>
        <v>887</v>
      </c>
      <c r="S115" s="185">
        <f>SUM(S113:S114)</f>
        <v>1</v>
      </c>
      <c r="T115" s="201">
        <f>SUM(T113:T114)</f>
        <v>5517</v>
      </c>
    </row>
    <row r="116" spans="1:20" s="58" customFormat="1" ht="23.1" customHeight="1">
      <c r="A116" s="65"/>
      <c r="B116" s="73" t="s">
        <v>42</v>
      </c>
      <c r="C116" s="82">
        <f>C115/T115*100</f>
        <v>71.796266086641296</v>
      </c>
      <c r="D116" s="96">
        <f>D115/T115*100</f>
        <v>1.0694217872031901</v>
      </c>
      <c r="E116" s="104">
        <v>0</v>
      </c>
      <c r="F116" s="114">
        <f>F115/T115*100</f>
        <v>72.865687873844479</v>
      </c>
      <c r="G116" s="82">
        <f>G115/T115*100</f>
        <v>0.21750951604132679</v>
      </c>
      <c r="H116" s="96">
        <f>H115/T115*100</f>
        <v>6.7971723762914635</v>
      </c>
      <c r="I116" s="96">
        <f>I115/T115*100</f>
        <v>4.0239260467645463</v>
      </c>
      <c r="J116" s="114">
        <f>J115/T115*100</f>
        <v>11.038607939097336</v>
      </c>
      <c r="K116" s="82">
        <f>K115/T115*100</f>
        <v>0.39876744607576575</v>
      </c>
      <c r="L116" s="96">
        <f>L115/T115*100</f>
        <v>1.6675729563168387</v>
      </c>
      <c r="M116" s="96">
        <f>M115/T115*100</f>
        <v>5.3289831430125068</v>
      </c>
      <c r="N116" s="133">
        <f>N115/T115*100</f>
        <v>0.16313213703099511</v>
      </c>
      <c r="O116" s="141"/>
      <c r="P116" s="96">
        <f>P115/T115*100</f>
        <v>6.4527823092260279</v>
      </c>
      <c r="Q116" s="96">
        <f>Q115/T115*100</f>
        <v>2.0663404023926049</v>
      </c>
      <c r="R116" s="114">
        <f>R115/T115*100</f>
        <v>16.07757839405474</v>
      </c>
      <c r="S116" s="186">
        <v>0</v>
      </c>
      <c r="T116" s="202">
        <v>100</v>
      </c>
    </row>
    <row r="117" spans="1:20" ht="23.1" customHeight="1">
      <c r="A117" s="63" t="s">
        <v>44</v>
      </c>
      <c r="B117" s="70" t="s">
        <v>14</v>
      </c>
      <c r="C117" s="80">
        <v>1476</v>
      </c>
      <c r="D117" s="93">
        <v>57</v>
      </c>
      <c r="E117" s="103">
        <v>0</v>
      </c>
      <c r="F117" s="112">
        <f>SUM(C117:E117)</f>
        <v>1533</v>
      </c>
      <c r="G117" s="80">
        <v>3</v>
      </c>
      <c r="H117" s="93">
        <v>292</v>
      </c>
      <c r="I117" s="93">
        <v>30</v>
      </c>
      <c r="J117" s="112">
        <f>SUM(G117:I117)</f>
        <v>325</v>
      </c>
      <c r="K117" s="80">
        <v>53</v>
      </c>
      <c r="L117" s="93">
        <v>61</v>
      </c>
      <c r="M117" s="93">
        <v>126</v>
      </c>
      <c r="N117" s="149">
        <v>3</v>
      </c>
      <c r="O117" s="139"/>
      <c r="P117" s="93">
        <v>120</v>
      </c>
      <c r="Q117" s="93">
        <v>56</v>
      </c>
      <c r="R117" s="112">
        <f>SUM(K117:Q117)</f>
        <v>419</v>
      </c>
      <c r="S117" s="184">
        <v>1</v>
      </c>
      <c r="T117" s="207">
        <f>F117+J117+R117+S117</f>
        <v>2278</v>
      </c>
    </row>
    <row r="118" spans="1:20" ht="23.1" customHeight="1">
      <c r="A118" s="64"/>
      <c r="B118" s="71" t="s">
        <v>39</v>
      </c>
      <c r="C118" s="81">
        <v>1254</v>
      </c>
      <c r="D118" s="95">
        <v>16</v>
      </c>
      <c r="E118" s="95">
        <v>1</v>
      </c>
      <c r="F118" s="113">
        <f>SUM(C118:E118)</f>
        <v>1271</v>
      </c>
      <c r="G118" s="121">
        <v>0</v>
      </c>
      <c r="H118" s="95">
        <v>53</v>
      </c>
      <c r="I118" s="95">
        <v>26</v>
      </c>
      <c r="J118" s="113">
        <f>SUM(G118:I118)</f>
        <v>79</v>
      </c>
      <c r="K118" s="81">
        <v>3</v>
      </c>
      <c r="L118" s="95">
        <v>8</v>
      </c>
      <c r="M118" s="95">
        <v>110</v>
      </c>
      <c r="N118" s="150">
        <v>1</v>
      </c>
      <c r="O118" s="140"/>
      <c r="P118" s="95">
        <v>123</v>
      </c>
      <c r="Q118" s="95">
        <v>16</v>
      </c>
      <c r="R118" s="113">
        <f>SUM(K118:Q118)</f>
        <v>261</v>
      </c>
      <c r="S118" s="187">
        <v>0</v>
      </c>
      <c r="T118" s="185">
        <f>F118+J118+R118+S118</f>
        <v>1611</v>
      </c>
    </row>
    <row r="119" spans="1:20" ht="23.1" customHeight="1">
      <c r="A119" s="64"/>
      <c r="B119" s="71" t="s">
        <v>41</v>
      </c>
      <c r="C119" s="81">
        <f t="shared" ref="C119:I119" si="23">SUM(C117:C118)</f>
        <v>2730</v>
      </c>
      <c r="D119" s="95">
        <f t="shared" si="23"/>
        <v>73</v>
      </c>
      <c r="E119" s="95">
        <f t="shared" si="23"/>
        <v>1</v>
      </c>
      <c r="F119" s="113">
        <f t="shared" si="23"/>
        <v>2804</v>
      </c>
      <c r="G119" s="81">
        <f t="shared" si="23"/>
        <v>3</v>
      </c>
      <c r="H119" s="95">
        <f t="shared" si="23"/>
        <v>345</v>
      </c>
      <c r="I119" s="95">
        <f t="shared" si="23"/>
        <v>56</v>
      </c>
      <c r="J119" s="113">
        <v>404</v>
      </c>
      <c r="K119" s="81">
        <f>SUM(K117:K118)</f>
        <v>56</v>
      </c>
      <c r="L119" s="95">
        <f>SUM(L117:L118)</f>
        <v>69</v>
      </c>
      <c r="M119" s="95">
        <f>SUM(M117:M118)</f>
        <v>236</v>
      </c>
      <c r="N119" s="150">
        <f>SUM(N117:N118)</f>
        <v>4</v>
      </c>
      <c r="O119" s="140"/>
      <c r="P119" s="95">
        <f>SUM(P117:P118)</f>
        <v>243</v>
      </c>
      <c r="Q119" s="95">
        <f>SUM(Q117:Q118)</f>
        <v>72</v>
      </c>
      <c r="R119" s="113">
        <v>680</v>
      </c>
      <c r="S119" s="185">
        <v>1</v>
      </c>
      <c r="T119" s="201">
        <f>SUM(T117:T118)</f>
        <v>3889</v>
      </c>
    </row>
    <row r="120" spans="1:20" s="58" customFormat="1" ht="23.1" customHeight="1">
      <c r="A120" s="65"/>
      <c r="B120" s="73" t="s">
        <v>42</v>
      </c>
      <c r="C120" s="82">
        <f>C119/T119*100</f>
        <v>70.197994343018763</v>
      </c>
      <c r="D120" s="96">
        <f>D119/T119*100</f>
        <v>1.8770892260221137</v>
      </c>
      <c r="E120" s="96">
        <v>0</v>
      </c>
      <c r="F120" s="114">
        <f>F119/3889*100</f>
        <v>72.100797120082277</v>
      </c>
      <c r="G120" s="82">
        <f>G119/T119*100</f>
        <v>7.7140653124196462e-002</v>
      </c>
      <c r="H120" s="96">
        <f>H119/T119*100</f>
        <v>8.8711751092825928</v>
      </c>
      <c r="I120" s="96">
        <f>I119/T119*100</f>
        <v>1.4399588583183338</v>
      </c>
      <c r="J120" s="114">
        <f>J119/3889*100</f>
        <v>10.388274620725122</v>
      </c>
      <c r="K120" s="82">
        <f>K119/T119*100</f>
        <v>1.4399588583183338</v>
      </c>
      <c r="L120" s="96">
        <f>L119/T119*100</f>
        <v>1.7742350218565184</v>
      </c>
      <c r="M120" s="96">
        <f>M119/T119*100</f>
        <v>6.0683980457701212</v>
      </c>
      <c r="N120" s="133">
        <f>N119/T119*100</f>
        <v>0.10285420416559526</v>
      </c>
      <c r="O120" s="141"/>
      <c r="P120" s="96">
        <f>P119/T119*100</f>
        <v>6.248392903059913</v>
      </c>
      <c r="Q120" s="96">
        <f>Q119/T119*100</f>
        <v>1.8513756749807149</v>
      </c>
      <c r="R120" s="114">
        <f>R119/3889*100</f>
        <v>17.485214708151194</v>
      </c>
      <c r="S120" s="114">
        <f>S119/3889*100</f>
        <v>2.5713551041398816e-002</v>
      </c>
      <c r="T120" s="114">
        <f>T119/3889*100</f>
        <v>100</v>
      </c>
    </row>
    <row r="121" spans="1:20" ht="23.1" customHeight="1">
      <c r="A121" s="63" t="s">
        <v>12</v>
      </c>
      <c r="B121" s="70" t="s">
        <v>14</v>
      </c>
      <c r="C121" s="80">
        <v>507</v>
      </c>
      <c r="D121" s="93">
        <v>157</v>
      </c>
      <c r="E121" s="103">
        <v>0</v>
      </c>
      <c r="F121" s="116">
        <f>SUM(C121:E121)</f>
        <v>664</v>
      </c>
      <c r="G121" s="80">
        <v>9</v>
      </c>
      <c r="H121" s="93">
        <v>302</v>
      </c>
      <c r="I121" s="93">
        <v>52</v>
      </c>
      <c r="J121" s="112">
        <f>SUM(G121:I121)</f>
        <v>363</v>
      </c>
      <c r="K121" s="80">
        <v>12</v>
      </c>
      <c r="L121" s="93">
        <v>43</v>
      </c>
      <c r="M121" s="93">
        <v>50</v>
      </c>
      <c r="N121" s="154">
        <v>0</v>
      </c>
      <c r="O121" s="166"/>
      <c r="P121" s="93">
        <v>94</v>
      </c>
      <c r="Q121" s="93">
        <v>36</v>
      </c>
      <c r="R121" s="112">
        <f>SUM(K121:Q121)</f>
        <v>235</v>
      </c>
      <c r="S121" s="188">
        <v>0</v>
      </c>
      <c r="T121" s="207">
        <f>F121+J121+R121+S121</f>
        <v>1262</v>
      </c>
    </row>
    <row r="122" spans="1:20" ht="23.1" customHeight="1">
      <c r="A122" s="64"/>
      <c r="B122" s="71" t="s">
        <v>39</v>
      </c>
      <c r="C122" s="81">
        <v>519</v>
      </c>
      <c r="D122" s="95">
        <v>27</v>
      </c>
      <c r="E122" s="94">
        <v>0</v>
      </c>
      <c r="F122" s="113">
        <f>SUM(C122:E122)</f>
        <v>546</v>
      </c>
      <c r="G122" s="81">
        <v>4</v>
      </c>
      <c r="H122" s="95">
        <v>36</v>
      </c>
      <c r="I122" s="95">
        <v>45</v>
      </c>
      <c r="J122" s="113">
        <f>SUM(G122:I122)</f>
        <v>85</v>
      </c>
      <c r="K122" s="121">
        <v>0</v>
      </c>
      <c r="L122" s="95">
        <v>5</v>
      </c>
      <c r="M122" s="95">
        <v>63</v>
      </c>
      <c r="N122" s="159">
        <v>2</v>
      </c>
      <c r="O122" s="159"/>
      <c r="P122" s="95">
        <v>92</v>
      </c>
      <c r="Q122" s="95">
        <v>13</v>
      </c>
      <c r="R122" s="113">
        <f>SUM(K122:Q122)</f>
        <v>175</v>
      </c>
      <c r="S122" s="187">
        <v>0</v>
      </c>
      <c r="T122" s="185">
        <f>F122+J122+R122+S122</f>
        <v>806</v>
      </c>
    </row>
    <row r="123" spans="1:20" ht="23.1" customHeight="1">
      <c r="A123" s="64"/>
      <c r="B123" s="71" t="s">
        <v>41</v>
      </c>
      <c r="C123" s="85">
        <f t="shared" ref="C123:I123" si="24">SUM(C121:C122)</f>
        <v>1026</v>
      </c>
      <c r="D123" s="95">
        <f t="shared" si="24"/>
        <v>184</v>
      </c>
      <c r="E123" s="107">
        <f t="shared" si="24"/>
        <v>0</v>
      </c>
      <c r="F123" s="113">
        <f t="shared" si="24"/>
        <v>1210</v>
      </c>
      <c r="G123" s="81">
        <f t="shared" si="24"/>
        <v>13</v>
      </c>
      <c r="H123" s="95">
        <f t="shared" si="24"/>
        <v>338</v>
      </c>
      <c r="I123" s="95">
        <f t="shared" si="24"/>
        <v>97</v>
      </c>
      <c r="J123" s="113">
        <f>SUM(G123:I123)</f>
        <v>448</v>
      </c>
      <c r="K123" s="81">
        <f>SUM(K121:K122)</f>
        <v>12</v>
      </c>
      <c r="L123" s="95">
        <f>SUM(L121:L122)</f>
        <v>48</v>
      </c>
      <c r="M123" s="95">
        <f>SUM(M121:M122)</f>
        <v>113</v>
      </c>
      <c r="N123" s="159">
        <f>SUM(N121:N122)</f>
        <v>2</v>
      </c>
      <c r="O123" s="159"/>
      <c r="P123" s="95">
        <f>SUM(P121:P122)</f>
        <v>186</v>
      </c>
      <c r="Q123" s="95">
        <f>SUM(Q121:Q122)</f>
        <v>49</v>
      </c>
      <c r="R123" s="113">
        <f>SUM(R121:R122)</f>
        <v>410</v>
      </c>
      <c r="S123" s="187">
        <f>SUM(S121:S122)</f>
        <v>0</v>
      </c>
      <c r="T123" s="201">
        <f>SUM(T121:T122)</f>
        <v>2068</v>
      </c>
    </row>
    <row r="124" spans="1:20" s="58" customFormat="1" ht="23.1" customHeight="1">
      <c r="A124" s="65"/>
      <c r="B124" s="73" t="s">
        <v>42</v>
      </c>
      <c r="C124" s="82">
        <f>C123/T123*100</f>
        <v>49.613152804642169</v>
      </c>
      <c r="D124" s="96">
        <f>D123/T123*100</f>
        <v>8.8974854932301746</v>
      </c>
      <c r="E124" s="104">
        <f>E123/T123*100</f>
        <v>0</v>
      </c>
      <c r="F124" s="114">
        <f>F123/T123*100</f>
        <v>58.51063829787234</v>
      </c>
      <c r="G124" s="82">
        <f>G123/T123*100</f>
        <v>0.62862669245647962</v>
      </c>
      <c r="H124" s="96">
        <f>H123/T123*100</f>
        <v>16.344294003868473</v>
      </c>
      <c r="I124" s="96">
        <f>I123/T123*100</f>
        <v>4.6905222437137333</v>
      </c>
      <c r="J124" s="114">
        <f>J123/T123*100</f>
        <v>21.663442940038685</v>
      </c>
      <c r="K124" s="88">
        <f>K123/T123*100</f>
        <v>0.58027079303675055</v>
      </c>
      <c r="L124" s="96">
        <f>L123/T123*100</f>
        <v>2.3210831721470022</v>
      </c>
      <c r="M124" s="122">
        <f>M123/T123*100</f>
        <v>5.4642166344294001</v>
      </c>
      <c r="N124" s="133">
        <f>N123/T123*100</f>
        <v>9.6711798839458421e-002</v>
      </c>
      <c r="O124" s="141"/>
      <c r="P124" s="96">
        <f>P123/T123*100</f>
        <v>8.9941972920696323</v>
      </c>
      <c r="Q124" s="96">
        <f>Q123/T123*100</f>
        <v>2.3694390715667311</v>
      </c>
      <c r="R124" s="114">
        <f>R123/T123*100</f>
        <v>19.825918762088975</v>
      </c>
      <c r="S124" s="124">
        <f>S123/T123*100</f>
        <v>0</v>
      </c>
      <c r="T124" s="186">
        <f>T123/2068*100</f>
        <v>100</v>
      </c>
    </row>
    <row r="125" spans="1:20" ht="23.1" customHeight="1">
      <c r="A125" s="66" t="s">
        <v>47</v>
      </c>
      <c r="B125" s="74" t="s">
        <v>14</v>
      </c>
      <c r="C125" s="83">
        <f t="shared" ref="C125:E126" si="25">C101+C105+C109+C113+C117+C121</f>
        <v>7328</v>
      </c>
      <c r="D125" s="97">
        <f t="shared" si="25"/>
        <v>420</v>
      </c>
      <c r="E125" s="97">
        <f t="shared" si="25"/>
        <v>10</v>
      </c>
      <c r="F125" s="115">
        <f>SUM(C125:E125)</f>
        <v>7758</v>
      </c>
      <c r="G125" s="80">
        <f t="shared" ref="G125:I126" si="26">G101+G105+G109+G113+G117+G121</f>
        <v>90</v>
      </c>
      <c r="H125" s="93">
        <f t="shared" si="26"/>
        <v>2875</v>
      </c>
      <c r="I125" s="93">
        <f t="shared" si="26"/>
        <v>1011</v>
      </c>
      <c r="J125" s="115">
        <f>SUM(G125:I125)</f>
        <v>3976</v>
      </c>
      <c r="K125" s="83">
        <f t="shared" ref="K125:N126" si="27">K101+K105+K109+K113+K117+K121</f>
        <v>347</v>
      </c>
      <c r="L125" s="97">
        <f t="shared" si="27"/>
        <v>662</v>
      </c>
      <c r="M125" s="97">
        <f t="shared" si="27"/>
        <v>1414</v>
      </c>
      <c r="N125" s="160">
        <f t="shared" si="27"/>
        <v>98</v>
      </c>
      <c r="O125" s="142"/>
      <c r="P125" s="97">
        <f>P101+P105+P109+P113+P117+P121</f>
        <v>1532</v>
      </c>
      <c r="Q125" s="105">
        <f>Q101+Q105+Q109+Q113+Q117+Q121</f>
        <v>481</v>
      </c>
      <c r="R125" s="115">
        <f>SUM(K125:Q125)</f>
        <v>4534</v>
      </c>
      <c r="S125" s="190">
        <f>S101+S105+S109+S113+S117+S121</f>
        <v>3</v>
      </c>
      <c r="T125" s="207">
        <f>F125+J125+R125+S125</f>
        <v>16271</v>
      </c>
    </row>
    <row r="126" spans="1:20" ht="23.1" customHeight="1">
      <c r="A126" s="64"/>
      <c r="B126" s="71" t="s">
        <v>39</v>
      </c>
      <c r="C126" s="81">
        <f t="shared" si="25"/>
        <v>6926</v>
      </c>
      <c r="D126" s="95">
        <f t="shared" si="25"/>
        <v>118</v>
      </c>
      <c r="E126" s="95">
        <f t="shared" si="25"/>
        <v>5</v>
      </c>
      <c r="F126" s="113">
        <f>SUM(C126:E126)</f>
        <v>7049</v>
      </c>
      <c r="G126" s="81">
        <f t="shared" si="26"/>
        <v>17</v>
      </c>
      <c r="H126" s="95">
        <f t="shared" si="26"/>
        <v>304</v>
      </c>
      <c r="I126" s="95">
        <f t="shared" si="26"/>
        <v>848</v>
      </c>
      <c r="J126" s="113">
        <f>SUM(G126:I126)</f>
        <v>1169</v>
      </c>
      <c r="K126" s="81">
        <f t="shared" si="27"/>
        <v>31</v>
      </c>
      <c r="L126" s="109">
        <f t="shared" si="27"/>
        <v>149</v>
      </c>
      <c r="M126" s="109">
        <f t="shared" si="27"/>
        <v>1472</v>
      </c>
      <c r="N126" s="150">
        <f t="shared" si="27"/>
        <v>58</v>
      </c>
      <c r="O126" s="140"/>
      <c r="P126" s="97">
        <f>P102+P106+P110+P114+P118+P122</f>
        <v>1575</v>
      </c>
      <c r="Q126" s="97">
        <f>Q102+Q106+Q110+Q114+Q118+Q122</f>
        <v>138</v>
      </c>
      <c r="R126" s="113">
        <f>SUM(K126:Q126)</f>
        <v>3423</v>
      </c>
      <c r="S126" s="191">
        <f>S102+S106+S110+S114+S118+S122</f>
        <v>0</v>
      </c>
      <c r="T126" s="185">
        <f>F126+J126+R126+S126</f>
        <v>11641</v>
      </c>
    </row>
    <row r="127" spans="1:20" s="60" customFormat="1" ht="23.1" customHeight="1">
      <c r="A127" s="64"/>
      <c r="B127" s="76" t="s">
        <v>41</v>
      </c>
      <c r="C127" s="87">
        <f t="shared" ref="C127:N127" si="28">SUM(C125:C126)</f>
        <v>14254</v>
      </c>
      <c r="D127" s="101">
        <f t="shared" si="28"/>
        <v>538</v>
      </c>
      <c r="E127" s="101">
        <f t="shared" si="28"/>
        <v>15</v>
      </c>
      <c r="F127" s="118">
        <f t="shared" si="28"/>
        <v>14807</v>
      </c>
      <c r="G127" s="87">
        <f t="shared" si="28"/>
        <v>107</v>
      </c>
      <c r="H127" s="101">
        <f t="shared" si="28"/>
        <v>3179</v>
      </c>
      <c r="I127" s="101">
        <f t="shared" si="28"/>
        <v>1859</v>
      </c>
      <c r="J127" s="118">
        <f t="shared" si="28"/>
        <v>5145</v>
      </c>
      <c r="K127" s="87">
        <f t="shared" si="28"/>
        <v>378</v>
      </c>
      <c r="L127" s="101">
        <f t="shared" si="28"/>
        <v>811</v>
      </c>
      <c r="M127" s="101">
        <f t="shared" si="28"/>
        <v>2886</v>
      </c>
      <c r="N127" s="157">
        <f t="shared" si="28"/>
        <v>156</v>
      </c>
      <c r="O127" s="168"/>
      <c r="P127" s="101">
        <f>SUM(P125:P126)</f>
        <v>3107</v>
      </c>
      <c r="Q127" s="101">
        <f>SUM(Q125:Q126)</f>
        <v>619</v>
      </c>
      <c r="R127" s="118">
        <f>SUM(R125:R126)</f>
        <v>7957</v>
      </c>
      <c r="S127" s="118">
        <f>S103+S107+S111+S115+S119+S123</f>
        <v>3</v>
      </c>
      <c r="T127" s="118">
        <f>SUM(T125:T126)</f>
        <v>27912</v>
      </c>
    </row>
    <row r="128" spans="1:20" s="58" customFormat="1" ht="23.1" customHeight="1">
      <c r="A128" s="65"/>
      <c r="B128" s="73" t="s">
        <v>42</v>
      </c>
      <c r="C128" s="82">
        <f>C127/T127*100</f>
        <v>51.067641157924903</v>
      </c>
      <c r="D128" s="96">
        <f>D127/T127*100</f>
        <v>1.9274863857838922</v>
      </c>
      <c r="E128" s="96">
        <f>E127/T127*100</f>
        <v>5.3740326741186589e-002</v>
      </c>
      <c r="F128" s="114">
        <f>F127/27912*100</f>
        <v>53.048867870449989</v>
      </c>
      <c r="G128" s="82">
        <f>G127/T127*100</f>
        <v>0.38334766408713095</v>
      </c>
      <c r="H128" s="96">
        <f>H127/T127*100</f>
        <v>11.389366580682143</v>
      </c>
      <c r="I128" s="96">
        <f>I127/T127*100</f>
        <v>6.6602178274577248</v>
      </c>
      <c r="J128" s="114">
        <f>J127/27912*100</f>
        <v>18.432932072226997</v>
      </c>
      <c r="K128" s="88">
        <f>K127/T127*100</f>
        <v>1.3542562338779021</v>
      </c>
      <c r="L128" s="96">
        <f>L127/T127*100</f>
        <v>2.9055603324734882</v>
      </c>
      <c r="M128" s="122">
        <f>M127/T127*100</f>
        <v>10.3396388650043</v>
      </c>
      <c r="N128" s="133">
        <f>N127/T127*100</f>
        <v>0.55889939810834055</v>
      </c>
      <c r="O128" s="141"/>
      <c r="P128" s="96">
        <f>P127/T127*100</f>
        <v>11.131413012324447</v>
      </c>
      <c r="Q128" s="96">
        <f>Q127/T127*100</f>
        <v>2.2176841501863001</v>
      </c>
      <c r="R128" s="114">
        <f>R127/27912*100</f>
        <v>28.507451991974779</v>
      </c>
      <c r="S128" s="114">
        <f>S127/27912*100</f>
        <v>1.0748065348237317e-002</v>
      </c>
      <c r="T128" s="114">
        <f>T127/27912*100</f>
        <v>100</v>
      </c>
    </row>
    <row r="129" spans="1:20" ht="18" customHeight="1"/>
    <row r="130" spans="1:20" s="55" customFormat="1" ht="21.95" customHeight="1">
      <c r="A130" s="54" t="s">
        <v>56</v>
      </c>
      <c r="B130" s="60"/>
      <c r="C130" s="60"/>
      <c r="D130" s="60"/>
      <c r="E130" s="60"/>
      <c r="F130" s="60"/>
      <c r="G130" s="120"/>
      <c r="H130" s="120"/>
      <c r="I130" s="120"/>
      <c r="J130" s="120"/>
      <c r="L130" s="60"/>
      <c r="M130" s="60"/>
      <c r="N130" s="60"/>
      <c r="O130" s="120"/>
      <c r="P130" s="120" t="s">
        <v>13</v>
      </c>
      <c r="Q130" s="120"/>
      <c r="R130" s="120"/>
      <c r="S130" s="120"/>
      <c r="T130" s="120"/>
    </row>
    <row r="131" spans="1:20" s="56" customFormat="1" ht="21.95" customHeight="1">
      <c r="A131" s="61" t="s">
        <v>22</v>
      </c>
      <c r="B131" s="68"/>
      <c r="C131" s="78" t="s">
        <v>20</v>
      </c>
      <c r="D131" s="91"/>
      <c r="E131" s="91"/>
      <c r="F131" s="70"/>
      <c r="G131" s="78" t="s">
        <v>23</v>
      </c>
      <c r="H131" s="91"/>
      <c r="I131" s="91"/>
      <c r="J131" s="70"/>
      <c r="K131" s="127" t="s">
        <v>17</v>
      </c>
      <c r="L131" s="137"/>
      <c r="M131" s="137"/>
      <c r="N131" s="137"/>
      <c r="O131" s="137"/>
      <c r="P131" s="137"/>
      <c r="Q131" s="137"/>
      <c r="R131" s="178"/>
      <c r="S131" s="182" t="s">
        <v>5</v>
      </c>
      <c r="T131" s="205" t="s">
        <v>0</v>
      </c>
    </row>
    <row r="132" spans="1:20" s="57" customFormat="1" ht="45" customHeight="1">
      <c r="A132" s="62"/>
      <c r="B132" s="69"/>
      <c r="C132" s="79" t="s">
        <v>24</v>
      </c>
      <c r="D132" s="98" t="s">
        <v>25</v>
      </c>
      <c r="E132" s="98" t="s">
        <v>26</v>
      </c>
      <c r="F132" s="111" t="s">
        <v>3</v>
      </c>
      <c r="G132" s="79" t="s">
        <v>30</v>
      </c>
      <c r="H132" s="102" t="s">
        <v>31</v>
      </c>
      <c r="I132" s="102" t="s">
        <v>32</v>
      </c>
      <c r="J132" s="111" t="s">
        <v>3</v>
      </c>
      <c r="K132" s="98" t="s">
        <v>52</v>
      </c>
      <c r="L132" s="98" t="s">
        <v>46</v>
      </c>
      <c r="M132" s="146" t="s">
        <v>35</v>
      </c>
      <c r="N132" s="92" t="s">
        <v>57</v>
      </c>
      <c r="O132" s="102" t="s">
        <v>58</v>
      </c>
      <c r="P132" s="102" t="s">
        <v>16</v>
      </c>
      <c r="Q132" s="102" t="s">
        <v>37</v>
      </c>
      <c r="R132" s="111" t="s">
        <v>3</v>
      </c>
      <c r="S132" s="183"/>
      <c r="T132" s="206"/>
    </row>
    <row r="133" spans="1:20" s="56" customFormat="1" ht="23.1" customHeight="1">
      <c r="A133" s="63" t="s">
        <v>38</v>
      </c>
      <c r="B133" s="70" t="s">
        <v>14</v>
      </c>
      <c r="C133" s="80">
        <v>1307</v>
      </c>
      <c r="D133" s="93">
        <v>6</v>
      </c>
      <c r="E133" s="93">
        <v>3</v>
      </c>
      <c r="F133" s="112">
        <v>1316</v>
      </c>
      <c r="G133" s="80">
        <v>2</v>
      </c>
      <c r="H133" s="93">
        <v>466</v>
      </c>
      <c r="I133" s="93">
        <v>549</v>
      </c>
      <c r="J133" s="112">
        <v>1017</v>
      </c>
      <c r="K133" s="80">
        <v>11</v>
      </c>
      <c r="L133" s="93">
        <v>171</v>
      </c>
      <c r="M133" s="93">
        <v>254</v>
      </c>
      <c r="N133" s="93">
        <v>14</v>
      </c>
      <c r="O133" s="93">
        <v>1</v>
      </c>
      <c r="P133" s="93">
        <v>326</v>
      </c>
      <c r="Q133" s="93">
        <v>89</v>
      </c>
      <c r="R133" s="112">
        <v>866</v>
      </c>
      <c r="S133" s="188">
        <v>0</v>
      </c>
      <c r="T133" s="207">
        <f>F133+J133+R133+S133</f>
        <v>3199</v>
      </c>
    </row>
    <row r="134" spans="1:20" s="56" customFormat="1" ht="23.1" customHeight="1">
      <c r="A134" s="64"/>
      <c r="B134" s="71" t="s">
        <v>39</v>
      </c>
      <c r="C134" s="81">
        <v>1323</v>
      </c>
      <c r="D134" s="95">
        <v>12</v>
      </c>
      <c r="E134" s="94">
        <v>0</v>
      </c>
      <c r="F134" s="113">
        <f>SUM(C134:E134)</f>
        <v>1335</v>
      </c>
      <c r="G134" s="81">
        <v>2</v>
      </c>
      <c r="H134" s="95">
        <v>59</v>
      </c>
      <c r="I134" s="95">
        <v>603</v>
      </c>
      <c r="J134" s="113">
        <f>SUM(G134:I134)</f>
        <v>664</v>
      </c>
      <c r="K134" s="81">
        <v>4</v>
      </c>
      <c r="L134" s="95">
        <v>13</v>
      </c>
      <c r="M134" s="95">
        <v>307</v>
      </c>
      <c r="N134" s="95">
        <v>16</v>
      </c>
      <c r="O134" s="94">
        <v>0</v>
      </c>
      <c r="P134" s="95">
        <v>269</v>
      </c>
      <c r="Q134" s="95">
        <v>38</v>
      </c>
      <c r="R134" s="113">
        <f>SUM(K134:Q134)</f>
        <v>647</v>
      </c>
      <c r="S134" s="187">
        <v>0</v>
      </c>
      <c r="T134" s="185">
        <f>F134+J134+R134+S134</f>
        <v>2646</v>
      </c>
    </row>
    <row r="135" spans="1:20" s="56" customFormat="1" ht="23.1" customHeight="1">
      <c r="A135" s="64"/>
      <c r="B135" s="71" t="s">
        <v>41</v>
      </c>
      <c r="C135" s="81">
        <f t="shared" ref="C135:R135" si="29">SUM(C133:C134)</f>
        <v>2630</v>
      </c>
      <c r="D135" s="95">
        <f t="shared" si="29"/>
        <v>18</v>
      </c>
      <c r="E135" s="95">
        <f t="shared" si="29"/>
        <v>3</v>
      </c>
      <c r="F135" s="113">
        <f t="shared" si="29"/>
        <v>2651</v>
      </c>
      <c r="G135" s="81">
        <f t="shared" si="29"/>
        <v>4</v>
      </c>
      <c r="H135" s="95">
        <f t="shared" si="29"/>
        <v>525</v>
      </c>
      <c r="I135" s="95">
        <f t="shared" si="29"/>
        <v>1152</v>
      </c>
      <c r="J135" s="113">
        <f t="shared" si="29"/>
        <v>1681</v>
      </c>
      <c r="K135" s="81">
        <f t="shared" si="29"/>
        <v>15</v>
      </c>
      <c r="L135" s="95">
        <f t="shared" si="29"/>
        <v>184</v>
      </c>
      <c r="M135" s="95">
        <f t="shared" si="29"/>
        <v>561</v>
      </c>
      <c r="N135" s="95">
        <f t="shared" si="29"/>
        <v>30</v>
      </c>
      <c r="O135" s="95">
        <f t="shared" si="29"/>
        <v>1</v>
      </c>
      <c r="P135" s="95">
        <f t="shared" si="29"/>
        <v>595</v>
      </c>
      <c r="Q135" s="95">
        <f t="shared" si="29"/>
        <v>127</v>
      </c>
      <c r="R135" s="113">
        <f t="shared" si="29"/>
        <v>1513</v>
      </c>
      <c r="S135" s="187">
        <v>0</v>
      </c>
      <c r="T135" s="201">
        <f>SUM(T133:T134)</f>
        <v>5845</v>
      </c>
    </row>
    <row r="136" spans="1:20" s="58" customFormat="1" ht="23.1" customHeight="1">
      <c r="A136" s="65"/>
      <c r="B136" s="73" t="s">
        <v>42</v>
      </c>
      <c r="C136" s="82">
        <f>C135/T135*100</f>
        <v>44.995722840034219</v>
      </c>
      <c r="D136" s="96">
        <f>D135/T135*100</f>
        <v>0.30795551753635586</v>
      </c>
      <c r="E136" s="96">
        <f>E135/T135*100</f>
        <v>5.132591958939265e-002</v>
      </c>
      <c r="F136" s="114">
        <f>F135/T135*100</f>
        <v>45.355004277159964</v>
      </c>
      <c r="G136" s="82">
        <f>G135/T135*100</f>
        <v>6.8434559452523525e-002</v>
      </c>
      <c r="H136" s="96">
        <f>H135/T135*100</f>
        <v>8.9820359281437128</v>
      </c>
      <c r="I136" s="96">
        <f>I135/T135*100</f>
        <v>19.709153122326775</v>
      </c>
      <c r="J136" s="114">
        <f>J135/T135*100</f>
        <v>28.759623609923011</v>
      </c>
      <c r="K136" s="82">
        <f>K135/T135*100</f>
        <v>0.25662959794696322</v>
      </c>
      <c r="L136" s="96">
        <f>L135/T135*100</f>
        <v>3.1479897348160821</v>
      </c>
      <c r="M136" s="96">
        <f>M135/T135*100</f>
        <v>9.5979469632164243</v>
      </c>
      <c r="N136" s="96">
        <f>N135/T135*100</f>
        <v>0.51325919589392643</v>
      </c>
      <c r="O136" s="96">
        <f>O135/T135*100</f>
        <v>1.7108639863130881e-002</v>
      </c>
      <c r="P136" s="96">
        <f>P135/T135*100</f>
        <v>10.179640718562874</v>
      </c>
      <c r="Q136" s="96">
        <f>Q135/T135*100</f>
        <v>2.172797262617622</v>
      </c>
      <c r="R136" s="114">
        <f>R135/T135*100</f>
        <v>25.885372112917022</v>
      </c>
      <c r="S136" s="189">
        <v>0</v>
      </c>
      <c r="T136" s="202">
        <v>100</v>
      </c>
    </row>
    <row r="137" spans="1:20" ht="23.1" customHeight="1">
      <c r="A137" s="63" t="s">
        <v>2</v>
      </c>
      <c r="B137" s="70" t="s">
        <v>14</v>
      </c>
      <c r="C137" s="80">
        <v>836</v>
      </c>
      <c r="D137" s="93">
        <v>6</v>
      </c>
      <c r="E137" s="93">
        <v>6</v>
      </c>
      <c r="F137" s="112">
        <f>SUM(C137:E137)</f>
        <v>848</v>
      </c>
      <c r="G137" s="80">
        <v>59</v>
      </c>
      <c r="H137" s="93">
        <v>566</v>
      </c>
      <c r="I137" s="93">
        <v>535</v>
      </c>
      <c r="J137" s="112">
        <f>SUM(G137:I137)</f>
        <v>1160</v>
      </c>
      <c r="K137" s="80">
        <v>71</v>
      </c>
      <c r="L137" s="93">
        <v>286</v>
      </c>
      <c r="M137" s="93">
        <v>743</v>
      </c>
      <c r="N137" s="93">
        <v>66</v>
      </c>
      <c r="O137" s="93">
        <v>5</v>
      </c>
      <c r="P137" s="93">
        <v>553</v>
      </c>
      <c r="Q137" s="93">
        <v>160</v>
      </c>
      <c r="R137" s="112">
        <f>SUM(K137:Q137)</f>
        <v>1884</v>
      </c>
      <c r="S137" s="188">
        <v>0</v>
      </c>
      <c r="T137" s="184">
        <f>F137+J137+R137+S137</f>
        <v>3892</v>
      </c>
    </row>
    <row r="138" spans="1:20" ht="23.1" customHeight="1">
      <c r="A138" s="64"/>
      <c r="B138" s="71" t="s">
        <v>39</v>
      </c>
      <c r="C138" s="81">
        <v>929</v>
      </c>
      <c r="D138" s="95">
        <v>3</v>
      </c>
      <c r="E138" s="95">
        <v>3</v>
      </c>
      <c r="F138" s="113">
        <f>SUM(C138:E138)</f>
        <v>935</v>
      </c>
      <c r="G138" s="81">
        <v>11</v>
      </c>
      <c r="H138" s="95">
        <v>78</v>
      </c>
      <c r="I138" s="95">
        <v>622</v>
      </c>
      <c r="J138" s="113">
        <f>SUM(G138:I138)</f>
        <v>711</v>
      </c>
      <c r="K138" s="81">
        <v>12</v>
      </c>
      <c r="L138" s="95">
        <v>63</v>
      </c>
      <c r="M138" s="95">
        <v>753</v>
      </c>
      <c r="N138" s="95">
        <v>39</v>
      </c>
      <c r="O138" s="95">
        <v>2</v>
      </c>
      <c r="P138" s="95">
        <v>678</v>
      </c>
      <c r="Q138" s="95">
        <v>42</v>
      </c>
      <c r="R138" s="113">
        <f>SUM(K138:Q138)</f>
        <v>1589</v>
      </c>
      <c r="S138" s="187">
        <v>0</v>
      </c>
      <c r="T138" s="185">
        <f>F138+J138+R138+S138</f>
        <v>3235</v>
      </c>
    </row>
    <row r="139" spans="1:20" ht="23.1" customHeight="1">
      <c r="A139" s="64"/>
      <c r="B139" s="71" t="s">
        <v>41</v>
      </c>
      <c r="C139" s="81">
        <f t="shared" ref="C139:I139" si="30">SUM(C137:C138)</f>
        <v>1765</v>
      </c>
      <c r="D139" s="95">
        <f t="shared" si="30"/>
        <v>9</v>
      </c>
      <c r="E139" s="95">
        <f t="shared" si="30"/>
        <v>9</v>
      </c>
      <c r="F139" s="113">
        <f t="shared" si="30"/>
        <v>1783</v>
      </c>
      <c r="G139" s="81">
        <f t="shared" si="30"/>
        <v>70</v>
      </c>
      <c r="H139" s="95">
        <f t="shared" si="30"/>
        <v>644</v>
      </c>
      <c r="I139" s="95">
        <f t="shared" si="30"/>
        <v>1157</v>
      </c>
      <c r="J139" s="113">
        <f>SUM(G139:I139)</f>
        <v>1871</v>
      </c>
      <c r="K139" s="81">
        <v>83</v>
      </c>
      <c r="L139" s="95">
        <v>349</v>
      </c>
      <c r="M139" s="95">
        <v>1496</v>
      </c>
      <c r="N139" s="95">
        <f>SUM(N137:N138)</f>
        <v>105</v>
      </c>
      <c r="O139" s="95">
        <f>SUM(O137:O138)</f>
        <v>7</v>
      </c>
      <c r="P139" s="95">
        <v>1231</v>
      </c>
      <c r="Q139" s="95">
        <v>202</v>
      </c>
      <c r="R139" s="113">
        <f>SUM(K139:Q139)</f>
        <v>3473</v>
      </c>
      <c r="S139" s="187">
        <v>0</v>
      </c>
      <c r="T139" s="201">
        <f>F139+J139+R139+S139</f>
        <v>7127</v>
      </c>
    </row>
    <row r="140" spans="1:20" s="58" customFormat="1" ht="23.1" customHeight="1">
      <c r="A140" s="65"/>
      <c r="B140" s="73" t="s">
        <v>42</v>
      </c>
      <c r="C140" s="82">
        <f>C139/T139*100</f>
        <v>24.764978251718816</v>
      </c>
      <c r="D140" s="96">
        <f>D139/T139*100</f>
        <v>0.12628034236003929</v>
      </c>
      <c r="E140" s="96">
        <f>E139/T139*100</f>
        <v>0.12628034236003929</v>
      </c>
      <c r="F140" s="114">
        <f>F139/T139*100</f>
        <v>25.017538936438893</v>
      </c>
      <c r="G140" s="82">
        <f>G139/T139*100</f>
        <v>0.9821804405780834</v>
      </c>
      <c r="H140" s="96">
        <f>H139/T139*100</f>
        <v>9.0360600533183657</v>
      </c>
      <c r="I140" s="96">
        <f>I139/T139*100</f>
        <v>16.234039567840604</v>
      </c>
      <c r="J140" s="114">
        <f>J139/T139*100</f>
        <v>26.252280061737054</v>
      </c>
      <c r="K140" s="82">
        <f>K139/T139*100</f>
        <v>1.1645853795425847</v>
      </c>
      <c r="L140" s="96">
        <f>L139/T139*100</f>
        <v>4.896871053739301</v>
      </c>
      <c r="M140" s="96">
        <f>M139/T139*100</f>
        <v>20.990599130068752</v>
      </c>
      <c r="N140" s="96">
        <f>N139/T139*100</f>
        <v>1.4732706608671251</v>
      </c>
      <c r="O140" s="96">
        <f>O139/T139*100</f>
        <v>9.8218044057808332e-002</v>
      </c>
      <c r="P140" s="96">
        <f>P139/T139*100</f>
        <v>17.27234460502315</v>
      </c>
      <c r="Q140" s="96">
        <f>Q139/T139*100</f>
        <v>2.8342921285253264</v>
      </c>
      <c r="R140" s="114">
        <f>R139/T139*100</f>
        <v>48.73018100182405</v>
      </c>
      <c r="S140" s="189">
        <v>0</v>
      </c>
      <c r="T140" s="202">
        <v>100</v>
      </c>
    </row>
    <row r="141" spans="1:20" ht="23.1" customHeight="1">
      <c r="A141" s="63" t="s">
        <v>21</v>
      </c>
      <c r="B141" s="70" t="s">
        <v>14</v>
      </c>
      <c r="C141" s="80">
        <v>438</v>
      </c>
      <c r="D141" s="93">
        <v>77</v>
      </c>
      <c r="E141" s="103">
        <v>0</v>
      </c>
      <c r="F141" s="112">
        <f>SUM(C141:E141)</f>
        <v>515</v>
      </c>
      <c r="G141" s="80">
        <v>10</v>
      </c>
      <c r="H141" s="93">
        <v>378</v>
      </c>
      <c r="I141" s="93">
        <v>171</v>
      </c>
      <c r="J141" s="112">
        <f>SUM(G141:I141)</f>
        <v>559</v>
      </c>
      <c r="K141" s="80">
        <v>118</v>
      </c>
      <c r="L141" s="93">
        <v>71</v>
      </c>
      <c r="M141" s="93">
        <v>200</v>
      </c>
      <c r="N141" s="93">
        <v>10</v>
      </c>
      <c r="O141" s="103">
        <v>0</v>
      </c>
      <c r="P141" s="93">
        <v>336</v>
      </c>
      <c r="Q141" s="93">
        <v>90</v>
      </c>
      <c r="R141" s="112">
        <f>SUM(K141:Q141)</f>
        <v>825</v>
      </c>
      <c r="S141" s="188">
        <v>0</v>
      </c>
      <c r="T141" s="208">
        <v>1899</v>
      </c>
    </row>
    <row r="142" spans="1:20" ht="23.1" customHeight="1">
      <c r="A142" s="64"/>
      <c r="B142" s="71" t="s">
        <v>39</v>
      </c>
      <c r="C142" s="81">
        <v>535</v>
      </c>
      <c r="D142" s="95">
        <v>18</v>
      </c>
      <c r="E142" s="94">
        <v>0</v>
      </c>
      <c r="F142" s="113">
        <f>SUM(C142:E142)</f>
        <v>553</v>
      </c>
      <c r="G142" s="81">
        <v>1</v>
      </c>
      <c r="H142" s="95">
        <v>43</v>
      </c>
      <c r="I142" s="95">
        <v>232</v>
      </c>
      <c r="J142" s="113">
        <v>276</v>
      </c>
      <c r="K142" s="81">
        <v>9</v>
      </c>
      <c r="L142" s="95">
        <v>33</v>
      </c>
      <c r="M142" s="95">
        <v>180</v>
      </c>
      <c r="N142" s="95">
        <v>12</v>
      </c>
      <c r="O142" s="94">
        <v>0</v>
      </c>
      <c r="P142" s="95">
        <v>366</v>
      </c>
      <c r="Q142" s="95">
        <v>20</v>
      </c>
      <c r="R142" s="113">
        <f>SUM(K142:Q142)</f>
        <v>620</v>
      </c>
      <c r="S142" s="187">
        <v>0</v>
      </c>
      <c r="T142" s="201">
        <v>1449</v>
      </c>
    </row>
    <row r="143" spans="1:20" ht="23.1" customHeight="1">
      <c r="A143" s="64"/>
      <c r="B143" s="71" t="s">
        <v>41</v>
      </c>
      <c r="C143" s="81">
        <f t="shared" ref="C143:M143" si="31">SUM(C141:C142)</f>
        <v>973</v>
      </c>
      <c r="D143" s="95">
        <f t="shared" si="31"/>
        <v>95</v>
      </c>
      <c r="E143" s="94">
        <f t="shared" si="31"/>
        <v>0</v>
      </c>
      <c r="F143" s="113">
        <f t="shared" si="31"/>
        <v>1068</v>
      </c>
      <c r="G143" s="81">
        <f t="shared" si="31"/>
        <v>11</v>
      </c>
      <c r="H143" s="95">
        <f t="shared" si="31"/>
        <v>421</v>
      </c>
      <c r="I143" s="95">
        <f t="shared" si="31"/>
        <v>403</v>
      </c>
      <c r="J143" s="95">
        <f t="shared" si="31"/>
        <v>835</v>
      </c>
      <c r="K143" s="81">
        <f t="shared" si="31"/>
        <v>127</v>
      </c>
      <c r="L143" s="95">
        <f t="shared" si="31"/>
        <v>104</v>
      </c>
      <c r="M143" s="95">
        <f t="shared" si="31"/>
        <v>380</v>
      </c>
      <c r="N143" s="95">
        <v>22</v>
      </c>
      <c r="O143" s="94">
        <v>0</v>
      </c>
      <c r="P143" s="95">
        <f>SUM(P141:P142)</f>
        <v>702</v>
      </c>
      <c r="Q143" s="95">
        <v>110</v>
      </c>
      <c r="R143" s="113">
        <f>SUM(R141:R142)</f>
        <v>1445</v>
      </c>
      <c r="S143" s="187">
        <v>0</v>
      </c>
      <c r="T143" s="201">
        <v>3348</v>
      </c>
    </row>
    <row r="144" spans="1:20" s="58" customFormat="1" ht="23.1" customHeight="1">
      <c r="A144" s="65"/>
      <c r="B144" s="73" t="s">
        <v>42</v>
      </c>
      <c r="C144" s="82">
        <f t="shared" ref="C144:M144" si="32">C143/3348*100</f>
        <v>29.062126642771801</v>
      </c>
      <c r="D144" s="96">
        <f t="shared" si="32"/>
        <v>2.8375149342891275</v>
      </c>
      <c r="E144" s="104">
        <f t="shared" si="32"/>
        <v>0</v>
      </c>
      <c r="F144" s="114">
        <f t="shared" si="32"/>
        <v>31.899641577060933</v>
      </c>
      <c r="G144" s="82">
        <f t="shared" si="32"/>
        <v>0.32855436081242534</v>
      </c>
      <c r="H144" s="96">
        <f t="shared" si="32"/>
        <v>12.574671445639188</v>
      </c>
      <c r="I144" s="96">
        <f t="shared" si="32"/>
        <v>12.037037037037036</v>
      </c>
      <c r="J144" s="114">
        <f t="shared" si="32"/>
        <v>24.94026284348865</v>
      </c>
      <c r="K144" s="122">
        <f t="shared" si="32"/>
        <v>3.7933094384707289</v>
      </c>
      <c r="L144" s="96">
        <f t="shared" si="32"/>
        <v>3.106332138590203</v>
      </c>
      <c r="M144" s="96">
        <f t="shared" si="32"/>
        <v>11.35005973715651</v>
      </c>
      <c r="N144" s="96">
        <v>0.7</v>
      </c>
      <c r="O144" s="104">
        <f>O143/T143*100</f>
        <v>0</v>
      </c>
      <c r="P144" s="175">
        <f>P143/T143*100</f>
        <v>20.967741935483872</v>
      </c>
      <c r="Q144" s="96">
        <v>3.3</v>
      </c>
      <c r="R144" s="114">
        <v>43.2</v>
      </c>
      <c r="S144" s="189">
        <v>0</v>
      </c>
      <c r="T144" s="202">
        <v>100</v>
      </c>
    </row>
    <row r="145" spans="1:20" ht="23.1" customHeight="1">
      <c r="A145" s="63" t="s">
        <v>43</v>
      </c>
      <c r="B145" s="70" t="s">
        <v>14</v>
      </c>
      <c r="C145" s="80">
        <v>1767</v>
      </c>
      <c r="D145" s="93">
        <v>11</v>
      </c>
      <c r="E145" s="103">
        <v>0</v>
      </c>
      <c r="F145" s="112">
        <f>SUM(C145:E145)</f>
        <v>1778</v>
      </c>
      <c r="G145" s="80">
        <v>19</v>
      </c>
      <c r="H145" s="93">
        <v>436</v>
      </c>
      <c r="I145" s="93">
        <v>187</v>
      </c>
      <c r="J145" s="112">
        <f>SUM(G145:I145)</f>
        <v>642</v>
      </c>
      <c r="K145" s="80">
        <v>17</v>
      </c>
      <c r="L145" s="93">
        <v>99</v>
      </c>
      <c r="M145" s="93">
        <v>231</v>
      </c>
      <c r="N145" s="93">
        <v>7</v>
      </c>
      <c r="O145" s="103">
        <v>0</v>
      </c>
      <c r="P145" s="93">
        <v>273</v>
      </c>
      <c r="Q145" s="93">
        <v>89</v>
      </c>
      <c r="R145" s="112">
        <f>SUM(K145:Q145)</f>
        <v>716</v>
      </c>
      <c r="S145" s="188">
        <v>0</v>
      </c>
      <c r="T145" s="208">
        <v>3136</v>
      </c>
    </row>
    <row r="146" spans="1:20" ht="23.1" customHeight="1">
      <c r="A146" s="64"/>
      <c r="B146" s="71" t="s">
        <v>39</v>
      </c>
      <c r="C146" s="81">
        <v>1838</v>
      </c>
      <c r="D146" s="95">
        <v>4</v>
      </c>
      <c r="E146" s="94">
        <v>0</v>
      </c>
      <c r="F146" s="113">
        <f>SUM(C146:E146)</f>
        <v>1842</v>
      </c>
      <c r="G146" s="81">
        <v>3</v>
      </c>
      <c r="H146" s="95">
        <v>53</v>
      </c>
      <c r="I146" s="95">
        <v>189</v>
      </c>
      <c r="J146" s="113">
        <f>SUM(G146:I146)</f>
        <v>245</v>
      </c>
      <c r="K146" s="81">
        <v>2</v>
      </c>
      <c r="L146" s="95">
        <v>12</v>
      </c>
      <c r="M146" s="95">
        <v>183</v>
      </c>
      <c r="N146" s="95">
        <v>4</v>
      </c>
      <c r="O146" s="94">
        <v>0</v>
      </c>
      <c r="P146" s="95">
        <v>184</v>
      </c>
      <c r="Q146" s="95">
        <v>19</v>
      </c>
      <c r="R146" s="113">
        <f>SUM(K146:Q146)</f>
        <v>404</v>
      </c>
      <c r="S146" s="187">
        <v>0</v>
      </c>
      <c r="T146" s="201">
        <v>2491</v>
      </c>
    </row>
    <row r="147" spans="1:20" ht="23.1" customHeight="1">
      <c r="A147" s="64"/>
      <c r="B147" s="71" t="s">
        <v>41</v>
      </c>
      <c r="C147" s="81">
        <f>SUM(C145:C146)</f>
        <v>3605</v>
      </c>
      <c r="D147" s="95">
        <f>SUM(D145:D146)</f>
        <v>15</v>
      </c>
      <c r="E147" s="94">
        <f>SUM(E145:E146)</f>
        <v>0</v>
      </c>
      <c r="F147" s="113">
        <f>SUM(C147:E147)</f>
        <v>3620</v>
      </c>
      <c r="G147" s="81">
        <f>SUM(G145:G146)</f>
        <v>22</v>
      </c>
      <c r="H147" s="95">
        <f>SUM(H145:H146)</f>
        <v>489</v>
      </c>
      <c r="I147" s="95">
        <f>SUM(I145:I146)</f>
        <v>376</v>
      </c>
      <c r="J147" s="113">
        <f>SUM(G147:I147)</f>
        <v>887</v>
      </c>
      <c r="K147" s="81">
        <f>SUM(K145:K146)</f>
        <v>19</v>
      </c>
      <c r="L147" s="95">
        <f>SUM(L145:L146)</f>
        <v>111</v>
      </c>
      <c r="M147" s="95">
        <f>SUM(M145:M146)</f>
        <v>414</v>
      </c>
      <c r="N147" s="95">
        <f>SUM(N145:N146)</f>
        <v>11</v>
      </c>
      <c r="O147" s="94">
        <v>0</v>
      </c>
      <c r="P147" s="95">
        <f>SUM(P145:P146)</f>
        <v>457</v>
      </c>
      <c r="Q147" s="95">
        <f>SUM(Q145:Q146)</f>
        <v>108</v>
      </c>
      <c r="R147" s="113">
        <f>SUM(R145:R146)</f>
        <v>1120</v>
      </c>
      <c r="S147" s="187">
        <v>0</v>
      </c>
      <c r="T147" s="201">
        <f>SUM(T145:T146)</f>
        <v>5627</v>
      </c>
    </row>
    <row r="148" spans="1:20" s="58" customFormat="1" ht="23.1" customHeight="1">
      <c r="A148" s="65"/>
      <c r="B148" s="73" t="s">
        <v>42</v>
      </c>
      <c r="C148" s="82">
        <f>C147/T147*100</f>
        <v>64.066109827616842</v>
      </c>
      <c r="D148" s="96">
        <f>D147/T147*100</f>
        <v>0.26657188555180378</v>
      </c>
      <c r="E148" s="104">
        <v>0</v>
      </c>
      <c r="F148" s="114">
        <f>F147/T147*100</f>
        <v>64.332681713168654</v>
      </c>
      <c r="G148" s="82">
        <f>G147/T147*100</f>
        <v>0.39097209880931222</v>
      </c>
      <c r="H148" s="96">
        <f>H147/T147*100</f>
        <v>8.690243468988804</v>
      </c>
      <c r="I148" s="96">
        <f>I147/T147*100</f>
        <v>6.6820685978318819</v>
      </c>
      <c r="J148" s="114">
        <f>J147/T147*100</f>
        <v>15.763284165629997</v>
      </c>
      <c r="K148" s="82">
        <f>K147/T147*100</f>
        <v>0.33765772169895147</v>
      </c>
      <c r="L148" s="96">
        <f>L147/T147*100</f>
        <v>1.972631953083348</v>
      </c>
      <c r="M148" s="96">
        <f>M147/T147*100</f>
        <v>7.3573840412297846</v>
      </c>
      <c r="N148" s="96">
        <f>N147/T147*100</f>
        <v>0.19548604940465611</v>
      </c>
      <c r="O148" s="104">
        <f>O147/T147*100</f>
        <v>0</v>
      </c>
      <c r="P148" s="96">
        <f>P147/T147*100</f>
        <v>8.1215567798116233</v>
      </c>
      <c r="Q148" s="96">
        <f>Q147/T147*100</f>
        <v>1.9193175759729872</v>
      </c>
      <c r="R148" s="114">
        <f>R147/T147*100</f>
        <v>19.904034121201349</v>
      </c>
      <c r="S148" s="189">
        <v>0</v>
      </c>
      <c r="T148" s="202">
        <f>T147/T147*100</f>
        <v>100</v>
      </c>
    </row>
    <row r="149" spans="1:20" ht="23.1" customHeight="1">
      <c r="A149" s="63" t="s">
        <v>44</v>
      </c>
      <c r="B149" s="70" t="s">
        <v>14</v>
      </c>
      <c r="C149" s="80">
        <v>1272</v>
      </c>
      <c r="D149" s="93">
        <v>24</v>
      </c>
      <c r="E149" s="103">
        <v>0</v>
      </c>
      <c r="F149" s="112">
        <f>SUM(C149:E149)</f>
        <v>1296</v>
      </c>
      <c r="G149" s="80">
        <v>3</v>
      </c>
      <c r="H149" s="93">
        <v>225</v>
      </c>
      <c r="I149" s="93">
        <v>92</v>
      </c>
      <c r="J149" s="112">
        <f>SUM(G149:I149)</f>
        <v>320</v>
      </c>
      <c r="K149" s="80">
        <v>42</v>
      </c>
      <c r="L149" s="93">
        <v>59</v>
      </c>
      <c r="M149" s="93">
        <v>100</v>
      </c>
      <c r="N149" s="93">
        <v>1</v>
      </c>
      <c r="O149" s="103">
        <v>0</v>
      </c>
      <c r="P149" s="93">
        <v>139</v>
      </c>
      <c r="Q149" s="93">
        <v>59</v>
      </c>
      <c r="R149" s="112">
        <f>SUM(K149:Q149)</f>
        <v>400</v>
      </c>
      <c r="S149" s="188">
        <v>0</v>
      </c>
      <c r="T149" s="184">
        <f>F149+J149+R149+S149</f>
        <v>2016</v>
      </c>
    </row>
    <row r="150" spans="1:20" ht="23.1" customHeight="1">
      <c r="A150" s="64"/>
      <c r="B150" s="71" t="s">
        <v>39</v>
      </c>
      <c r="C150" s="81">
        <v>1099</v>
      </c>
      <c r="D150" s="95">
        <v>3</v>
      </c>
      <c r="E150" s="94">
        <v>0</v>
      </c>
      <c r="F150" s="113">
        <f>SUM(C150:E150)</f>
        <v>1102</v>
      </c>
      <c r="G150" s="121">
        <v>0</v>
      </c>
      <c r="H150" s="95">
        <v>28</v>
      </c>
      <c r="I150" s="95">
        <v>174</v>
      </c>
      <c r="J150" s="113">
        <f>SUM(G150:I150)</f>
        <v>202</v>
      </c>
      <c r="K150" s="81">
        <v>3</v>
      </c>
      <c r="L150" s="95">
        <v>6</v>
      </c>
      <c r="M150" s="95">
        <v>106</v>
      </c>
      <c r="N150" s="95">
        <v>1</v>
      </c>
      <c r="O150" s="94">
        <v>0</v>
      </c>
      <c r="P150" s="95">
        <v>116</v>
      </c>
      <c r="Q150" s="95">
        <v>21</v>
      </c>
      <c r="R150" s="113">
        <f>SUM(K150:Q150)</f>
        <v>253</v>
      </c>
      <c r="S150" s="187">
        <v>0</v>
      </c>
      <c r="T150" s="185">
        <f>F150+J150+R150+S150</f>
        <v>1557</v>
      </c>
    </row>
    <row r="151" spans="1:20" ht="23.1" customHeight="1">
      <c r="A151" s="64"/>
      <c r="B151" s="71" t="s">
        <v>41</v>
      </c>
      <c r="C151" s="81">
        <f t="shared" ref="C151:I151" si="33">SUM(C149:C150)</f>
        <v>2371</v>
      </c>
      <c r="D151" s="95">
        <f t="shared" si="33"/>
        <v>27</v>
      </c>
      <c r="E151" s="94">
        <f t="shared" si="33"/>
        <v>0</v>
      </c>
      <c r="F151" s="113">
        <f t="shared" si="33"/>
        <v>2398</v>
      </c>
      <c r="G151" s="81">
        <f t="shared" si="33"/>
        <v>3</v>
      </c>
      <c r="H151" s="95">
        <f t="shared" si="33"/>
        <v>253</v>
      </c>
      <c r="I151" s="95">
        <f t="shared" si="33"/>
        <v>266</v>
      </c>
      <c r="J151" s="113">
        <f>SUM(G151:I151)</f>
        <v>522</v>
      </c>
      <c r="K151" s="81">
        <f t="shared" ref="K151:Q151" si="34">SUM(K149:K150)</f>
        <v>45</v>
      </c>
      <c r="L151" s="95">
        <f t="shared" si="34"/>
        <v>65</v>
      </c>
      <c r="M151" s="95">
        <f t="shared" si="34"/>
        <v>206</v>
      </c>
      <c r="N151" s="95">
        <f t="shared" si="34"/>
        <v>2</v>
      </c>
      <c r="O151" s="94">
        <f t="shared" si="34"/>
        <v>0</v>
      </c>
      <c r="P151" s="95">
        <f t="shared" si="34"/>
        <v>255</v>
      </c>
      <c r="Q151" s="95">
        <f t="shared" si="34"/>
        <v>80</v>
      </c>
      <c r="R151" s="113">
        <f>SUM(K151:Q151)</f>
        <v>653</v>
      </c>
      <c r="S151" s="187">
        <v>0</v>
      </c>
      <c r="T151" s="201">
        <f>SUM(T149:T150)</f>
        <v>3573</v>
      </c>
    </row>
    <row r="152" spans="1:20" s="58" customFormat="1" ht="23.1" customHeight="1">
      <c r="A152" s="65"/>
      <c r="B152" s="73" t="s">
        <v>42</v>
      </c>
      <c r="C152" s="82">
        <f>C151/T151*100</f>
        <v>66.358802127064081</v>
      </c>
      <c r="D152" s="96">
        <f>D151/T151*100</f>
        <v>0.75566750629722923</v>
      </c>
      <c r="E152" s="104">
        <v>0</v>
      </c>
      <c r="F152" s="114">
        <f>F151/3573*100</f>
        <v>67.114469633361324</v>
      </c>
      <c r="G152" s="82">
        <f>G151/T151*100</f>
        <v>8.3963056255247692e-002</v>
      </c>
      <c r="H152" s="96">
        <f>H151/T151*100</f>
        <v>7.0808844108592215</v>
      </c>
      <c r="I152" s="96">
        <f>I151/T151*100</f>
        <v>7.4447243212986294</v>
      </c>
      <c r="J152" s="114">
        <f>J151/3573*100</f>
        <v>14.609571788413097</v>
      </c>
      <c r="K152" s="82">
        <f>K151/T151*100</f>
        <v>1.2594458438287155</v>
      </c>
      <c r="L152" s="96">
        <f>L151/T151*100</f>
        <v>1.8191995521970334</v>
      </c>
      <c r="M152" s="96">
        <f>M151/T151*100</f>
        <v>5.7654631961936751</v>
      </c>
      <c r="N152" s="96">
        <f>N151/T151*100</f>
        <v>5.5975370836831795e-002</v>
      </c>
      <c r="O152" s="104">
        <f>O151/T151*100</f>
        <v>0</v>
      </c>
      <c r="P152" s="96">
        <f>P151/T151*100</f>
        <v>7.1368597816960531</v>
      </c>
      <c r="Q152" s="96">
        <f>Q151/T151*100</f>
        <v>2.2390148334732718</v>
      </c>
      <c r="R152" s="114">
        <f>R151/T151*100</f>
        <v>18.27595857822558</v>
      </c>
      <c r="S152" s="194">
        <f>S151/3573*100</f>
        <v>0</v>
      </c>
      <c r="T152" s="114">
        <f>T151/3573*100</f>
        <v>100</v>
      </c>
    </row>
    <row r="153" spans="1:20" ht="23.1" customHeight="1">
      <c r="A153" s="63" t="s">
        <v>12</v>
      </c>
      <c r="B153" s="70" t="s">
        <v>14</v>
      </c>
      <c r="C153" s="80">
        <v>410</v>
      </c>
      <c r="D153" s="93">
        <v>90</v>
      </c>
      <c r="E153" s="103">
        <v>0</v>
      </c>
      <c r="F153" s="116">
        <f>SUM(C153:E153)</f>
        <v>500</v>
      </c>
      <c r="G153" s="80">
        <v>9</v>
      </c>
      <c r="H153" s="93">
        <v>499</v>
      </c>
      <c r="I153" s="93">
        <v>86</v>
      </c>
      <c r="J153" s="112">
        <f>SUM(G153:I153)</f>
        <v>594</v>
      </c>
      <c r="K153" s="80">
        <v>15</v>
      </c>
      <c r="L153" s="93">
        <v>36</v>
      </c>
      <c r="M153" s="93">
        <v>51</v>
      </c>
      <c r="N153" s="103">
        <v>0</v>
      </c>
      <c r="O153" s="103">
        <v>0</v>
      </c>
      <c r="P153" s="93">
        <v>59</v>
      </c>
      <c r="Q153" s="93">
        <v>46</v>
      </c>
      <c r="R153" s="112">
        <f>SUM(K153:Q153)</f>
        <v>207</v>
      </c>
      <c r="S153" s="188">
        <v>0</v>
      </c>
      <c r="T153" s="207">
        <f>F153+J153+R153+S153</f>
        <v>1301</v>
      </c>
    </row>
    <row r="154" spans="1:20" ht="23.1" customHeight="1">
      <c r="A154" s="64"/>
      <c r="B154" s="71" t="s">
        <v>39</v>
      </c>
      <c r="C154" s="81">
        <v>352</v>
      </c>
      <c r="D154" s="95">
        <v>8</v>
      </c>
      <c r="E154" s="94">
        <v>0</v>
      </c>
      <c r="F154" s="113">
        <f>SUM(C154:E154)</f>
        <v>360</v>
      </c>
      <c r="G154" s="81">
        <v>2</v>
      </c>
      <c r="H154" s="95">
        <v>55</v>
      </c>
      <c r="I154" s="95">
        <v>168</v>
      </c>
      <c r="J154" s="113">
        <f>SUM(G154:I154)</f>
        <v>225</v>
      </c>
      <c r="K154" s="121">
        <v>0</v>
      </c>
      <c r="L154" s="95">
        <v>2</v>
      </c>
      <c r="M154" s="95">
        <v>61</v>
      </c>
      <c r="N154" s="95">
        <v>2</v>
      </c>
      <c r="O154" s="94">
        <v>0</v>
      </c>
      <c r="P154" s="95">
        <v>70</v>
      </c>
      <c r="Q154" s="95">
        <v>22</v>
      </c>
      <c r="R154" s="113">
        <f>SUM(K154:Q154)</f>
        <v>157</v>
      </c>
      <c r="S154" s="187">
        <v>0</v>
      </c>
      <c r="T154" s="185">
        <f>F154+J154+R154+S154</f>
        <v>742</v>
      </c>
    </row>
    <row r="155" spans="1:20" ht="23.1" customHeight="1">
      <c r="A155" s="64"/>
      <c r="B155" s="71" t="s">
        <v>41</v>
      </c>
      <c r="C155" s="85">
        <f t="shared" ref="C155:I155" si="35">SUM(C153:C154)</f>
        <v>762</v>
      </c>
      <c r="D155" s="95">
        <f t="shared" si="35"/>
        <v>98</v>
      </c>
      <c r="E155" s="107">
        <f t="shared" si="35"/>
        <v>0</v>
      </c>
      <c r="F155" s="113">
        <f t="shared" si="35"/>
        <v>860</v>
      </c>
      <c r="G155" s="81">
        <f t="shared" si="35"/>
        <v>11</v>
      </c>
      <c r="H155" s="95">
        <f t="shared" si="35"/>
        <v>554</v>
      </c>
      <c r="I155" s="95">
        <f t="shared" si="35"/>
        <v>254</v>
      </c>
      <c r="J155" s="113">
        <f>SUM(G155:I155)</f>
        <v>819</v>
      </c>
      <c r="K155" s="81">
        <f>SUM(K153:K154)</f>
        <v>15</v>
      </c>
      <c r="L155" s="95">
        <f>SUM(L153:L154)</f>
        <v>38</v>
      </c>
      <c r="M155" s="95">
        <f>SUM(M153:M154)</f>
        <v>112</v>
      </c>
      <c r="N155" s="95">
        <f>SUM(N153:N154)</f>
        <v>2</v>
      </c>
      <c r="O155" s="94">
        <v>0</v>
      </c>
      <c r="P155" s="95">
        <f>SUM(P153:P154)</f>
        <v>129</v>
      </c>
      <c r="Q155" s="95">
        <f>SUM(Q153:Q154)</f>
        <v>68</v>
      </c>
      <c r="R155" s="113">
        <f>SUM(R153:R154)</f>
        <v>364</v>
      </c>
      <c r="S155" s="187">
        <f>SUM(S153:S154)</f>
        <v>0</v>
      </c>
      <c r="T155" s="201">
        <f>SUM(T153:T154)</f>
        <v>2043</v>
      </c>
    </row>
    <row r="156" spans="1:20" s="58" customFormat="1" ht="23.1" customHeight="1">
      <c r="A156" s="65"/>
      <c r="B156" s="73" t="s">
        <v>42</v>
      </c>
      <c r="C156" s="82">
        <f>C155/T155*100</f>
        <v>37.298091042584439</v>
      </c>
      <c r="D156" s="96">
        <f>D155/T155*100</f>
        <v>4.7968673519334315</v>
      </c>
      <c r="E156" s="104">
        <f>E155/T155*100</f>
        <v>0</v>
      </c>
      <c r="F156" s="114">
        <f>F155/T155*100</f>
        <v>42.094958394517867</v>
      </c>
      <c r="G156" s="82">
        <f>G155/T155*100</f>
        <v>0.53842388644150752</v>
      </c>
      <c r="H156" s="96">
        <f>H155/T155*100</f>
        <v>27.116984826235928</v>
      </c>
      <c r="I156" s="96">
        <f>I155/T155*100</f>
        <v>12.432697014194812</v>
      </c>
      <c r="J156" s="114">
        <f>J155/T155*100</f>
        <v>40.08810572687225</v>
      </c>
      <c r="K156" s="88">
        <f>K155/T155*100</f>
        <v>0.73421439060205573</v>
      </c>
      <c r="L156" s="96">
        <f>L155/T155*100</f>
        <v>1.8600097895252081</v>
      </c>
      <c r="M156" s="122">
        <f>M155/T155*100</f>
        <v>5.4821341164953497</v>
      </c>
      <c r="N156" s="96">
        <f>N155/T155*100</f>
        <v>9.7895252080274109e-002</v>
      </c>
      <c r="O156" s="104">
        <f>O155/T155*100</f>
        <v>0</v>
      </c>
      <c r="P156" s="96">
        <f>P155/T155*100</f>
        <v>6.3142437591776801</v>
      </c>
      <c r="Q156" s="96">
        <f>Q155/T155*100</f>
        <v>3.3284385707293196</v>
      </c>
      <c r="R156" s="114">
        <f>R155/T155*100</f>
        <v>17.81693587860989</v>
      </c>
      <c r="S156" s="124">
        <f>S155/T155*100</f>
        <v>0</v>
      </c>
      <c r="T156" s="186">
        <f>T155/2043*100</f>
        <v>100</v>
      </c>
    </row>
    <row r="157" spans="1:20" ht="23.1" customHeight="1">
      <c r="A157" s="66" t="s">
        <v>47</v>
      </c>
      <c r="B157" s="74" t="s">
        <v>14</v>
      </c>
      <c r="C157" s="80">
        <f>C133+C137+C141+C145+C149++C153</f>
        <v>6030</v>
      </c>
      <c r="D157" s="93">
        <f>D133+D137+D141+D145+D149+D153</f>
        <v>214</v>
      </c>
      <c r="E157" s="108">
        <f>E133+E137+E141+E145+E149++E153</f>
        <v>9</v>
      </c>
      <c r="F157" s="115">
        <f>SUM(C157:E157)</f>
        <v>6253</v>
      </c>
      <c r="G157" s="83">
        <f t="shared" ref="G157:I158" si="36">G133+G137+G141+G145+G149+G153</f>
        <v>102</v>
      </c>
      <c r="H157" s="97">
        <f t="shared" si="36"/>
        <v>2570</v>
      </c>
      <c r="I157" s="97">
        <f t="shared" si="36"/>
        <v>1620</v>
      </c>
      <c r="J157" s="115">
        <f>SUM(G157:I157)</f>
        <v>4292</v>
      </c>
      <c r="K157" s="80">
        <f t="shared" ref="K157:Q158" si="37">K133+K137+K141+K145+K149+K153</f>
        <v>274</v>
      </c>
      <c r="L157" s="93">
        <f t="shared" si="37"/>
        <v>722</v>
      </c>
      <c r="M157" s="93">
        <f t="shared" si="37"/>
        <v>1579</v>
      </c>
      <c r="N157" s="93">
        <f t="shared" si="37"/>
        <v>98</v>
      </c>
      <c r="O157" s="93">
        <f t="shared" si="37"/>
        <v>6</v>
      </c>
      <c r="P157" s="93">
        <f t="shared" si="37"/>
        <v>1686</v>
      </c>
      <c r="Q157" s="93">
        <f t="shared" si="37"/>
        <v>533</v>
      </c>
      <c r="R157" s="115">
        <f>SUM(K157:Q157)</f>
        <v>4898</v>
      </c>
      <c r="S157" s="191">
        <f>S133++S137+S141+S145+S149+S153</f>
        <v>0</v>
      </c>
      <c r="T157" s="207">
        <f>F157+J157+R157+S157</f>
        <v>15443</v>
      </c>
    </row>
    <row r="158" spans="1:20" ht="23.1" customHeight="1">
      <c r="A158" s="64"/>
      <c r="B158" s="71" t="s">
        <v>39</v>
      </c>
      <c r="C158" s="81">
        <f>C134+C138+C142+C146+C150+C154</f>
        <v>6076</v>
      </c>
      <c r="D158" s="95">
        <f>D134+D138+D142+D146+D150+D154</f>
        <v>48</v>
      </c>
      <c r="E158" s="109">
        <f>E134+E138+E142+E146+E150+E154</f>
        <v>3</v>
      </c>
      <c r="F158" s="113">
        <f>SUM(C158:E158)</f>
        <v>6127</v>
      </c>
      <c r="G158" s="81">
        <f t="shared" si="36"/>
        <v>19</v>
      </c>
      <c r="H158" s="95">
        <f t="shared" si="36"/>
        <v>316</v>
      </c>
      <c r="I158" s="95">
        <f t="shared" si="36"/>
        <v>1988</v>
      </c>
      <c r="J158" s="113">
        <f>SUM(G158:I158)</f>
        <v>2323</v>
      </c>
      <c r="K158" s="81">
        <f t="shared" si="37"/>
        <v>30</v>
      </c>
      <c r="L158" s="95">
        <f t="shared" si="37"/>
        <v>129</v>
      </c>
      <c r="M158" s="95">
        <f t="shared" si="37"/>
        <v>1590</v>
      </c>
      <c r="N158" s="95">
        <f t="shared" si="37"/>
        <v>74</v>
      </c>
      <c r="O158" s="95">
        <f t="shared" si="37"/>
        <v>2</v>
      </c>
      <c r="P158" s="95">
        <f t="shared" si="37"/>
        <v>1683</v>
      </c>
      <c r="Q158" s="95">
        <f t="shared" si="37"/>
        <v>162</v>
      </c>
      <c r="R158" s="113">
        <f>SUM(K158:Q158)</f>
        <v>3670</v>
      </c>
      <c r="S158" s="191">
        <f>S134++S138+S142+S146+S150+S154</f>
        <v>0</v>
      </c>
      <c r="T158" s="185">
        <f>F158+J158+R158+S158</f>
        <v>12120</v>
      </c>
    </row>
    <row r="159" spans="1:20" s="60" customFormat="1" ht="23.1" customHeight="1">
      <c r="A159" s="64"/>
      <c r="B159" s="76" t="s">
        <v>41</v>
      </c>
      <c r="C159" s="87">
        <f t="shared" ref="C159:I159" si="38">SUM(C157:C158)</f>
        <v>12106</v>
      </c>
      <c r="D159" s="101">
        <f t="shared" si="38"/>
        <v>262</v>
      </c>
      <c r="E159" s="101">
        <f t="shared" si="38"/>
        <v>12</v>
      </c>
      <c r="F159" s="118">
        <f t="shared" si="38"/>
        <v>12380</v>
      </c>
      <c r="G159" s="87">
        <f t="shared" si="38"/>
        <v>121</v>
      </c>
      <c r="H159" s="101">
        <f t="shared" si="38"/>
        <v>2886</v>
      </c>
      <c r="I159" s="101">
        <f t="shared" si="38"/>
        <v>3608</v>
      </c>
      <c r="J159" s="118">
        <f>SUM(G159:I159)</f>
        <v>6615</v>
      </c>
      <c r="K159" s="87">
        <f t="shared" ref="K159:Q159" si="39">SUM(K157:K158)</f>
        <v>304</v>
      </c>
      <c r="L159" s="101">
        <f t="shared" si="39"/>
        <v>851</v>
      </c>
      <c r="M159" s="101">
        <f t="shared" si="39"/>
        <v>3169</v>
      </c>
      <c r="N159" s="101">
        <f t="shared" si="39"/>
        <v>172</v>
      </c>
      <c r="O159" s="101">
        <f t="shared" si="39"/>
        <v>8</v>
      </c>
      <c r="P159" s="101">
        <f t="shared" si="39"/>
        <v>3369</v>
      </c>
      <c r="Q159" s="101">
        <f t="shared" si="39"/>
        <v>695</v>
      </c>
      <c r="R159" s="118">
        <f>SUM(K159:Q159)</f>
        <v>8568</v>
      </c>
      <c r="S159" s="195">
        <f>S135+S139+S143+S147+S151+S155</f>
        <v>0</v>
      </c>
      <c r="T159" s="118">
        <f>SUM(T157:T158)</f>
        <v>27563</v>
      </c>
    </row>
    <row r="160" spans="1:20" s="58" customFormat="1" ht="23.1" customHeight="1">
      <c r="A160" s="65"/>
      <c r="B160" s="73" t="s">
        <v>42</v>
      </c>
      <c r="C160" s="82">
        <f>C159/T159*100</f>
        <v>43.921198708413449</v>
      </c>
      <c r="D160" s="96">
        <f>D159/T159*100</f>
        <v>0.95054964989297241</v>
      </c>
      <c r="E160" s="96">
        <f>E159/T159*100</f>
        <v>4.353662518593767e-002</v>
      </c>
      <c r="F160" s="114">
        <f>F159/27563*100</f>
        <v>44.915284983492363</v>
      </c>
      <c r="G160" s="82">
        <f>G159/T159*100</f>
        <v>0.43899430395820482</v>
      </c>
      <c r="H160" s="96">
        <f>H159/T159*100</f>
        <v>10.47055835721801</v>
      </c>
      <c r="I160" s="96">
        <f>I159/T159*100</f>
        <v>13.090011972571928</v>
      </c>
      <c r="J160" s="114">
        <f>J159/T159*100</f>
        <v>23.99956463374814</v>
      </c>
      <c r="K160" s="88">
        <f>K159/T159*100</f>
        <v>1.1029278380437542</v>
      </c>
      <c r="L160" s="96">
        <f>L159/T159*100</f>
        <v>3.0874723361027465</v>
      </c>
      <c r="M160" s="122">
        <f>M159/T159*100</f>
        <v>11.497297101186373</v>
      </c>
      <c r="N160" s="96">
        <f>N159/T159*100</f>
        <v>0.62402496099843996</v>
      </c>
      <c r="O160" s="96">
        <f>O159/T159*100</f>
        <v>2.9024416790625111e-002</v>
      </c>
      <c r="P160" s="96">
        <f>P159/T159*100</f>
        <v>12.222907520952001</v>
      </c>
      <c r="Q160" s="96">
        <f>Q159/T159*100</f>
        <v>2.5214962086855568</v>
      </c>
      <c r="R160" s="114">
        <f>R159/T159*100</f>
        <v>31.085150382759497</v>
      </c>
      <c r="S160" s="194">
        <f>S159/27563*100</f>
        <v>0</v>
      </c>
      <c r="T160" s="114">
        <f>T159/27563*100</f>
        <v>100</v>
      </c>
    </row>
    <row r="162" spans="1:20" s="55" customFormat="1" ht="21.95" customHeight="1">
      <c r="A162" s="54" t="s">
        <v>59</v>
      </c>
      <c r="B162" s="60"/>
      <c r="C162" s="60"/>
      <c r="D162" s="60"/>
      <c r="E162" s="60"/>
      <c r="F162" s="60"/>
      <c r="G162" s="120"/>
      <c r="H162" s="120"/>
      <c r="I162" s="120"/>
      <c r="J162" s="120"/>
      <c r="L162" s="60"/>
      <c r="M162" s="60"/>
      <c r="N162" s="60"/>
      <c r="O162" s="120"/>
      <c r="P162" s="120" t="s">
        <v>13</v>
      </c>
      <c r="Q162" s="120"/>
      <c r="R162" s="120"/>
      <c r="S162" s="120"/>
      <c r="T162" s="120"/>
    </row>
    <row r="163" spans="1:20" s="56" customFormat="1" ht="21.95" customHeight="1">
      <c r="A163" s="61" t="s">
        <v>22</v>
      </c>
      <c r="B163" s="68"/>
      <c r="C163" s="78" t="s">
        <v>20</v>
      </c>
      <c r="D163" s="91"/>
      <c r="E163" s="91"/>
      <c r="F163" s="70"/>
      <c r="G163" s="78" t="s">
        <v>23</v>
      </c>
      <c r="H163" s="91"/>
      <c r="I163" s="91"/>
      <c r="J163" s="70"/>
      <c r="K163" s="127" t="s">
        <v>17</v>
      </c>
      <c r="L163" s="137"/>
      <c r="M163" s="137"/>
      <c r="N163" s="137"/>
      <c r="O163" s="137"/>
      <c r="P163" s="137"/>
      <c r="Q163" s="137"/>
      <c r="R163" s="178"/>
      <c r="S163" s="182" t="s">
        <v>5</v>
      </c>
      <c r="T163" s="205" t="s">
        <v>0</v>
      </c>
    </row>
    <row r="164" spans="1:20" s="57" customFormat="1" ht="45" customHeight="1">
      <c r="A164" s="62"/>
      <c r="B164" s="69"/>
      <c r="C164" s="79" t="s">
        <v>24</v>
      </c>
      <c r="D164" s="98" t="s">
        <v>25</v>
      </c>
      <c r="E164" s="98" t="s">
        <v>26</v>
      </c>
      <c r="F164" s="111" t="s">
        <v>3</v>
      </c>
      <c r="G164" s="79" t="s">
        <v>30</v>
      </c>
      <c r="H164" s="102" t="s">
        <v>31</v>
      </c>
      <c r="I164" s="102" t="s">
        <v>32</v>
      </c>
      <c r="J164" s="111" t="s">
        <v>3</v>
      </c>
      <c r="K164" s="98" t="s">
        <v>60</v>
      </c>
      <c r="L164" s="98" t="s">
        <v>46</v>
      </c>
      <c r="M164" s="146" t="s">
        <v>35</v>
      </c>
      <c r="N164" s="92" t="s">
        <v>57</v>
      </c>
      <c r="O164" s="102" t="s">
        <v>58</v>
      </c>
      <c r="P164" s="102" t="s">
        <v>16</v>
      </c>
      <c r="Q164" s="102" t="s">
        <v>37</v>
      </c>
      <c r="R164" s="111" t="s">
        <v>3</v>
      </c>
      <c r="S164" s="183"/>
      <c r="T164" s="206"/>
    </row>
    <row r="165" spans="1:20" s="56" customFormat="1" ht="23.1" customHeight="1">
      <c r="A165" s="63" t="s">
        <v>38</v>
      </c>
      <c r="B165" s="70" t="s">
        <v>14</v>
      </c>
      <c r="C165" s="80">
        <v>902</v>
      </c>
      <c r="D165" s="93">
        <v>9</v>
      </c>
      <c r="E165" s="93">
        <v>15</v>
      </c>
      <c r="F165" s="112">
        <v>926</v>
      </c>
      <c r="G165" s="80">
        <v>7</v>
      </c>
      <c r="H165" s="93">
        <v>673</v>
      </c>
      <c r="I165" s="93">
        <v>647</v>
      </c>
      <c r="J165" s="112">
        <v>1327</v>
      </c>
      <c r="K165" s="80">
        <v>14</v>
      </c>
      <c r="L165" s="93">
        <v>171</v>
      </c>
      <c r="M165" s="93">
        <v>351</v>
      </c>
      <c r="N165" s="93">
        <v>24</v>
      </c>
      <c r="O165" s="103">
        <v>0</v>
      </c>
      <c r="P165" s="93">
        <v>398</v>
      </c>
      <c r="Q165" s="93">
        <v>80</v>
      </c>
      <c r="R165" s="112">
        <v>1038</v>
      </c>
      <c r="S165" s="184">
        <v>2</v>
      </c>
      <c r="T165" s="207">
        <f>F165+J165+R165+S165</f>
        <v>3293</v>
      </c>
    </row>
    <row r="166" spans="1:20" s="56" customFormat="1" ht="23.1" customHeight="1">
      <c r="A166" s="64"/>
      <c r="B166" s="71" t="s">
        <v>39</v>
      </c>
      <c r="C166" s="81">
        <v>739</v>
      </c>
      <c r="D166" s="95">
        <v>9</v>
      </c>
      <c r="E166" s="95">
        <v>9</v>
      </c>
      <c r="F166" s="113">
        <v>757</v>
      </c>
      <c r="G166" s="121">
        <v>0</v>
      </c>
      <c r="H166" s="95">
        <v>97</v>
      </c>
      <c r="I166" s="95">
        <v>897</v>
      </c>
      <c r="J166" s="113">
        <v>994</v>
      </c>
      <c r="K166" s="81">
        <v>6</v>
      </c>
      <c r="L166" s="95">
        <v>6</v>
      </c>
      <c r="M166" s="95">
        <v>325</v>
      </c>
      <c r="N166" s="95">
        <v>25</v>
      </c>
      <c r="O166" s="95">
        <v>1</v>
      </c>
      <c r="P166" s="95">
        <v>323</v>
      </c>
      <c r="Q166" s="95">
        <v>42</v>
      </c>
      <c r="R166" s="113">
        <v>728</v>
      </c>
      <c r="S166" s="185">
        <v>3</v>
      </c>
      <c r="T166" s="185">
        <f>F166+J166+R166+S166</f>
        <v>2482</v>
      </c>
    </row>
    <row r="167" spans="1:20" s="56" customFormat="1" ht="23.1" customHeight="1">
      <c r="A167" s="64"/>
      <c r="B167" s="71" t="s">
        <v>41</v>
      </c>
      <c r="C167" s="81">
        <f t="shared" ref="C167:T167" si="40">SUM(C165:C166)</f>
        <v>1641</v>
      </c>
      <c r="D167" s="95">
        <f t="shared" si="40"/>
        <v>18</v>
      </c>
      <c r="E167" s="95">
        <f t="shared" si="40"/>
        <v>24</v>
      </c>
      <c r="F167" s="113">
        <f t="shared" si="40"/>
        <v>1683</v>
      </c>
      <c r="G167" s="81">
        <f t="shared" si="40"/>
        <v>7</v>
      </c>
      <c r="H167" s="95">
        <f t="shared" si="40"/>
        <v>770</v>
      </c>
      <c r="I167" s="95">
        <f t="shared" si="40"/>
        <v>1544</v>
      </c>
      <c r="J167" s="113">
        <f t="shared" si="40"/>
        <v>2321</v>
      </c>
      <c r="K167" s="81">
        <f t="shared" si="40"/>
        <v>20</v>
      </c>
      <c r="L167" s="95">
        <f t="shared" si="40"/>
        <v>177</v>
      </c>
      <c r="M167" s="95">
        <f t="shared" si="40"/>
        <v>676</v>
      </c>
      <c r="N167" s="95">
        <f t="shared" si="40"/>
        <v>49</v>
      </c>
      <c r="O167" s="95">
        <f t="shared" si="40"/>
        <v>1</v>
      </c>
      <c r="P167" s="95">
        <f t="shared" si="40"/>
        <v>721</v>
      </c>
      <c r="Q167" s="95">
        <f t="shared" si="40"/>
        <v>122</v>
      </c>
      <c r="R167" s="113">
        <f t="shared" si="40"/>
        <v>1766</v>
      </c>
      <c r="S167" s="185">
        <f t="shared" si="40"/>
        <v>5</v>
      </c>
      <c r="T167" s="201">
        <f t="shared" si="40"/>
        <v>5775</v>
      </c>
    </row>
    <row r="168" spans="1:20" s="59" customFormat="1" ht="22.5" customHeight="1">
      <c r="A168" s="65"/>
      <c r="B168" s="75" t="s">
        <v>42</v>
      </c>
      <c r="C168" s="86">
        <f>C167/T167*100</f>
        <v>28.415584415584416</v>
      </c>
      <c r="D168" s="100">
        <f>D167/T167*100</f>
        <v>0.31168831168831168</v>
      </c>
      <c r="E168" s="100">
        <f>E167/T167*100</f>
        <v>0.41558441558441561</v>
      </c>
      <c r="F168" s="117">
        <f>F167/T167*100</f>
        <v>29.142857142857142</v>
      </c>
      <c r="G168" s="86">
        <f>G167/T167*100</f>
        <v>0.12121212121212122</v>
      </c>
      <c r="H168" s="100">
        <f>H167/T167*100</f>
        <v>13.333333333333334</v>
      </c>
      <c r="I168" s="100">
        <f>I167/T167*100</f>
        <v>26.735930735930737</v>
      </c>
      <c r="J168" s="117">
        <f>J167/T167*100</f>
        <v>40.19047619047619</v>
      </c>
      <c r="K168" s="86">
        <f>K167/T167*100</f>
        <v>0.34632034632034631</v>
      </c>
      <c r="L168" s="100">
        <f>L167/T167*100</f>
        <v>3.0649350649350646</v>
      </c>
      <c r="M168" s="100">
        <f>M167/T167*100</f>
        <v>11.705627705627705</v>
      </c>
      <c r="N168" s="100">
        <f>N167/T167*100</f>
        <v>0.84848484848484862</v>
      </c>
      <c r="O168" s="100">
        <f>O167/T167*100</f>
        <v>1.7316017316017316e-002</v>
      </c>
      <c r="P168" s="100">
        <f>P167/T167*100</f>
        <v>12.484848484848484</v>
      </c>
      <c r="Q168" s="100">
        <f>Q167/T167*100</f>
        <v>2.1125541125541125</v>
      </c>
      <c r="R168" s="117">
        <f>R167/T167*100</f>
        <v>30.580086580086579</v>
      </c>
      <c r="S168" s="196">
        <f>S167/T167*100</f>
        <v>8.6580086580086577e-002</v>
      </c>
      <c r="T168" s="210">
        <v>100</v>
      </c>
    </row>
    <row r="169" spans="1:20" ht="23.1" customHeight="1">
      <c r="A169" s="63" t="s">
        <v>2</v>
      </c>
      <c r="B169" s="70" t="s">
        <v>14</v>
      </c>
      <c r="C169" s="80">
        <v>608</v>
      </c>
      <c r="D169" s="93">
        <v>4</v>
      </c>
      <c r="E169" s="93">
        <v>21</v>
      </c>
      <c r="F169" s="112">
        <f>SUM(C169:E169)</f>
        <v>633</v>
      </c>
      <c r="G169" s="80">
        <v>20</v>
      </c>
      <c r="H169" s="93">
        <v>722</v>
      </c>
      <c r="I169" s="93">
        <v>609</v>
      </c>
      <c r="J169" s="112">
        <f>SUM(G169:I169)</f>
        <v>1351</v>
      </c>
      <c r="K169" s="80">
        <v>70</v>
      </c>
      <c r="L169" s="93">
        <v>289</v>
      </c>
      <c r="M169" s="93">
        <v>791</v>
      </c>
      <c r="N169" s="93">
        <v>55</v>
      </c>
      <c r="O169" s="93">
        <v>4</v>
      </c>
      <c r="P169" s="93">
        <v>637</v>
      </c>
      <c r="Q169" s="93">
        <v>178</v>
      </c>
      <c r="R169" s="112">
        <f>SUM(K169:Q169)</f>
        <v>2024</v>
      </c>
      <c r="S169" s="188">
        <v>0</v>
      </c>
      <c r="T169" s="207">
        <f>F169+J169+R169+S169</f>
        <v>4008</v>
      </c>
    </row>
    <row r="170" spans="1:20" ht="23.1" customHeight="1">
      <c r="A170" s="64"/>
      <c r="B170" s="71" t="s">
        <v>39</v>
      </c>
      <c r="C170" s="81">
        <v>537</v>
      </c>
      <c r="D170" s="95">
        <v>1</v>
      </c>
      <c r="E170" s="95">
        <v>10</v>
      </c>
      <c r="F170" s="113">
        <f>SUM(C170:E170)</f>
        <v>548</v>
      </c>
      <c r="G170" s="81">
        <v>6</v>
      </c>
      <c r="H170" s="95">
        <v>102</v>
      </c>
      <c r="I170" s="95">
        <v>693</v>
      </c>
      <c r="J170" s="113">
        <f>SUM(G170:I170)</f>
        <v>801</v>
      </c>
      <c r="K170" s="81">
        <v>15</v>
      </c>
      <c r="L170" s="95">
        <v>56</v>
      </c>
      <c r="M170" s="95">
        <v>805</v>
      </c>
      <c r="N170" s="95">
        <v>42</v>
      </c>
      <c r="O170" s="95">
        <v>6</v>
      </c>
      <c r="P170" s="95">
        <v>647</v>
      </c>
      <c r="Q170" s="95">
        <v>53</v>
      </c>
      <c r="R170" s="113">
        <f>SUM(K170:Q170)</f>
        <v>1624</v>
      </c>
      <c r="S170" s="185">
        <v>3</v>
      </c>
      <c r="T170" s="185">
        <f>F170+J170+R170+S170</f>
        <v>2976</v>
      </c>
    </row>
    <row r="171" spans="1:20" ht="23.1" customHeight="1">
      <c r="A171" s="64"/>
      <c r="B171" s="71" t="s">
        <v>41</v>
      </c>
      <c r="C171" s="81">
        <f>SUM(C169:C170)</f>
        <v>1145</v>
      </c>
      <c r="D171" s="95">
        <f>SUM(D169:D170)</f>
        <v>5</v>
      </c>
      <c r="E171" s="95">
        <f>SUM(E169:E170)</f>
        <v>31</v>
      </c>
      <c r="F171" s="113">
        <f>SUM(C171:E171)</f>
        <v>1181</v>
      </c>
      <c r="G171" s="81">
        <v>26</v>
      </c>
      <c r="H171" s="95">
        <f>SUM(H169:H170)</f>
        <v>824</v>
      </c>
      <c r="I171" s="95">
        <f>SUM(I169:I170)</f>
        <v>1302</v>
      </c>
      <c r="J171" s="113">
        <f>SUM(G171:I171)</f>
        <v>2152</v>
      </c>
      <c r="K171" s="81">
        <v>85</v>
      </c>
      <c r="L171" s="95">
        <f t="shared" ref="L171:Q171" si="41">SUM(L169:L170)</f>
        <v>345</v>
      </c>
      <c r="M171" s="95">
        <f t="shared" si="41"/>
        <v>1596</v>
      </c>
      <c r="N171" s="95">
        <f t="shared" si="41"/>
        <v>97</v>
      </c>
      <c r="O171" s="95">
        <f t="shared" si="41"/>
        <v>10</v>
      </c>
      <c r="P171" s="95">
        <f t="shared" si="41"/>
        <v>1284</v>
      </c>
      <c r="Q171" s="95">
        <f t="shared" si="41"/>
        <v>231</v>
      </c>
      <c r="R171" s="113">
        <f>SUM(K171:Q171)</f>
        <v>3648</v>
      </c>
      <c r="S171" s="185">
        <v>3</v>
      </c>
      <c r="T171" s="201">
        <f>F171+J171+R171+S171</f>
        <v>6984</v>
      </c>
    </row>
    <row r="172" spans="1:20" s="58" customFormat="1" ht="23.1" customHeight="1">
      <c r="A172" s="65"/>
      <c r="B172" s="73" t="s">
        <v>42</v>
      </c>
      <c r="C172" s="82">
        <f>C171/T171*100</f>
        <v>16.394616265750287</v>
      </c>
      <c r="D172" s="96">
        <f>D171/T171*100</f>
        <v>7.1592210767468495e-002</v>
      </c>
      <c r="E172" s="96">
        <f>E171/T171*1000</f>
        <v>4.4387170675830472</v>
      </c>
      <c r="F172" s="114">
        <f>F171/T171*100</f>
        <v>16.910080183276062</v>
      </c>
      <c r="G172" s="82">
        <f>G171/T171*100</f>
        <v>0.37227949599083615</v>
      </c>
      <c r="H172" s="96">
        <f>H171/T171*100</f>
        <v>11.798396334478808</v>
      </c>
      <c r="I172" s="96">
        <f>I171/T171*100</f>
        <v>18.642611683848799</v>
      </c>
      <c r="J172" s="114">
        <f>J171/T171*100</f>
        <v>30.813287514318443</v>
      </c>
      <c r="K172" s="82">
        <f>K171/T171*100</f>
        <v>1.2170675830469646</v>
      </c>
      <c r="L172" s="96">
        <f>L171/T171*100</f>
        <v>4.9398625429553267</v>
      </c>
      <c r="M172" s="96">
        <f>M171/T171*100</f>
        <v>22.852233676975946</v>
      </c>
      <c r="N172" s="96">
        <f>N171/T171*100</f>
        <v>1.3888888888888888</v>
      </c>
      <c r="O172" s="96">
        <f>O171/T171*100</f>
        <v>0.14318442153493699</v>
      </c>
      <c r="P172" s="96">
        <f>P171/T171*100</f>
        <v>18.384879725085913</v>
      </c>
      <c r="Q172" s="96">
        <f>Q171/T171*100</f>
        <v>3.3075601374570449</v>
      </c>
      <c r="R172" s="114">
        <f>R171/T171*100</f>
        <v>52.233676975945023</v>
      </c>
      <c r="S172" s="186">
        <f>S171/T171*100</f>
        <v>4.29553264604811e-002</v>
      </c>
      <c r="T172" s="202">
        <v>100</v>
      </c>
    </row>
    <row r="173" spans="1:20" ht="23.1" customHeight="1">
      <c r="A173" s="63" t="s">
        <v>21</v>
      </c>
      <c r="B173" s="70" t="s">
        <v>14</v>
      </c>
      <c r="C173" s="80">
        <v>270</v>
      </c>
      <c r="D173" s="93">
        <v>88</v>
      </c>
      <c r="E173" s="93">
        <v>1</v>
      </c>
      <c r="F173" s="112">
        <f>SUM(C173:E173)</f>
        <v>359</v>
      </c>
      <c r="G173" s="80">
        <v>15</v>
      </c>
      <c r="H173" s="93">
        <v>368</v>
      </c>
      <c r="I173" s="93">
        <v>186</v>
      </c>
      <c r="J173" s="112">
        <v>569</v>
      </c>
      <c r="K173" s="80">
        <v>107</v>
      </c>
      <c r="L173" s="93">
        <v>106</v>
      </c>
      <c r="M173" s="93">
        <v>242</v>
      </c>
      <c r="N173" s="93">
        <v>17</v>
      </c>
      <c r="O173" s="93">
        <v>2</v>
      </c>
      <c r="P173" s="93">
        <v>385</v>
      </c>
      <c r="Q173" s="93">
        <v>108</v>
      </c>
      <c r="R173" s="112">
        <f>SUM(K173:Q173)</f>
        <v>967</v>
      </c>
      <c r="S173" s="184">
        <v>4</v>
      </c>
      <c r="T173" s="208">
        <v>1899</v>
      </c>
    </row>
    <row r="174" spans="1:20" ht="23.1" customHeight="1">
      <c r="A174" s="64"/>
      <c r="B174" s="71" t="s">
        <v>39</v>
      </c>
      <c r="C174" s="81">
        <v>250</v>
      </c>
      <c r="D174" s="95">
        <v>19</v>
      </c>
      <c r="E174" s="94">
        <v>0</v>
      </c>
      <c r="F174" s="113">
        <f>SUM(C174:E174)</f>
        <v>269</v>
      </c>
      <c r="G174" s="81">
        <v>2</v>
      </c>
      <c r="H174" s="95">
        <v>51</v>
      </c>
      <c r="I174" s="95">
        <v>240</v>
      </c>
      <c r="J174" s="113">
        <v>293</v>
      </c>
      <c r="K174" s="81">
        <v>6</v>
      </c>
      <c r="L174" s="95">
        <v>29</v>
      </c>
      <c r="M174" s="95">
        <v>236</v>
      </c>
      <c r="N174" s="95">
        <v>11</v>
      </c>
      <c r="O174" s="94">
        <v>0</v>
      </c>
      <c r="P174" s="95">
        <v>451</v>
      </c>
      <c r="Q174" s="95">
        <v>17</v>
      </c>
      <c r="R174" s="113">
        <f>SUM(K174:Q174)</f>
        <v>750</v>
      </c>
      <c r="S174" s="185">
        <v>4</v>
      </c>
      <c r="T174" s="201">
        <v>1316</v>
      </c>
    </row>
    <row r="175" spans="1:20" ht="23.1" customHeight="1">
      <c r="A175" s="64"/>
      <c r="B175" s="71" t="s">
        <v>41</v>
      </c>
      <c r="C175" s="81">
        <f t="shared" ref="C175:T175" si="42">SUM(C173:C174)</f>
        <v>520</v>
      </c>
      <c r="D175" s="95">
        <f t="shared" si="42"/>
        <v>107</v>
      </c>
      <c r="E175" s="95">
        <f t="shared" si="42"/>
        <v>1</v>
      </c>
      <c r="F175" s="113">
        <f t="shared" si="42"/>
        <v>628</v>
      </c>
      <c r="G175" s="81">
        <f t="shared" si="42"/>
        <v>17</v>
      </c>
      <c r="H175" s="95">
        <f t="shared" si="42"/>
        <v>419</v>
      </c>
      <c r="I175" s="95">
        <f t="shared" si="42"/>
        <v>426</v>
      </c>
      <c r="J175" s="113">
        <f t="shared" si="42"/>
        <v>862</v>
      </c>
      <c r="K175" s="81">
        <f t="shared" si="42"/>
        <v>113</v>
      </c>
      <c r="L175" s="95">
        <f t="shared" si="42"/>
        <v>135</v>
      </c>
      <c r="M175" s="95">
        <f t="shared" si="42"/>
        <v>478</v>
      </c>
      <c r="N175" s="95">
        <f t="shared" si="42"/>
        <v>28</v>
      </c>
      <c r="O175" s="95">
        <f t="shared" si="42"/>
        <v>2</v>
      </c>
      <c r="P175" s="95">
        <f t="shared" si="42"/>
        <v>836</v>
      </c>
      <c r="Q175" s="95">
        <f t="shared" si="42"/>
        <v>125</v>
      </c>
      <c r="R175" s="113">
        <f t="shared" si="42"/>
        <v>1717</v>
      </c>
      <c r="S175" s="185">
        <f t="shared" si="42"/>
        <v>8</v>
      </c>
      <c r="T175" s="201">
        <f t="shared" si="42"/>
        <v>3215</v>
      </c>
    </row>
    <row r="176" spans="1:20" s="58" customFormat="1" ht="23.1" customHeight="1">
      <c r="A176" s="65"/>
      <c r="B176" s="73" t="s">
        <v>42</v>
      </c>
      <c r="C176" s="82">
        <f t="shared" ref="C176:R176" si="43">C175/3215*100</f>
        <v>16.174183514774494</v>
      </c>
      <c r="D176" s="96">
        <f t="shared" si="43"/>
        <v>3.3281493001555211</v>
      </c>
      <c r="E176" s="96">
        <f t="shared" si="43"/>
        <v>3.1104199066874026e-002</v>
      </c>
      <c r="F176" s="114">
        <f t="shared" si="43"/>
        <v>19.533437013996892</v>
      </c>
      <c r="G176" s="82">
        <f t="shared" si="43"/>
        <v>0.52877138413685842</v>
      </c>
      <c r="H176" s="96">
        <f t="shared" si="43"/>
        <v>13.032659409020217</v>
      </c>
      <c r="I176" s="96">
        <f t="shared" si="43"/>
        <v>13.250388802488336</v>
      </c>
      <c r="J176" s="114">
        <f t="shared" si="43"/>
        <v>26.811819595645414</v>
      </c>
      <c r="K176" s="82">
        <f t="shared" si="43"/>
        <v>3.5147744945567654</v>
      </c>
      <c r="L176" s="96">
        <f t="shared" si="43"/>
        <v>4.1990668740279933</v>
      </c>
      <c r="M176" s="96">
        <f t="shared" si="43"/>
        <v>14.867807153965785</v>
      </c>
      <c r="N176" s="96">
        <f t="shared" si="43"/>
        <v>0.87091757387247282</v>
      </c>
      <c r="O176" s="96">
        <f t="shared" si="43"/>
        <v>6.2208398133748052e-002</v>
      </c>
      <c r="P176" s="96">
        <f t="shared" si="43"/>
        <v>26.00311041990669</v>
      </c>
      <c r="Q176" s="96">
        <f t="shared" si="43"/>
        <v>3.8880248833592534</v>
      </c>
      <c r="R176" s="96">
        <f t="shared" si="43"/>
        <v>53.405909797822702</v>
      </c>
      <c r="S176" s="186">
        <v>0.2</v>
      </c>
      <c r="T176" s="202">
        <v>100</v>
      </c>
    </row>
    <row r="177" spans="1:20" ht="23.1" customHeight="1">
      <c r="A177" s="63" t="s">
        <v>43</v>
      </c>
      <c r="B177" s="70" t="s">
        <v>14</v>
      </c>
      <c r="C177" s="80">
        <v>1410</v>
      </c>
      <c r="D177" s="93">
        <v>13</v>
      </c>
      <c r="E177" s="93">
        <v>3</v>
      </c>
      <c r="F177" s="112">
        <f>SUM(C177:E177)</f>
        <v>1426</v>
      </c>
      <c r="G177" s="80">
        <v>10</v>
      </c>
      <c r="H177" s="93">
        <v>534</v>
      </c>
      <c r="I177" s="93">
        <v>310</v>
      </c>
      <c r="J177" s="112">
        <f>SUM(G177:I177)</f>
        <v>854</v>
      </c>
      <c r="K177" s="80">
        <v>6</v>
      </c>
      <c r="L177" s="93">
        <v>106</v>
      </c>
      <c r="M177" s="93">
        <v>255</v>
      </c>
      <c r="N177" s="93">
        <v>9</v>
      </c>
      <c r="O177" s="103">
        <v>0</v>
      </c>
      <c r="P177" s="93">
        <v>283</v>
      </c>
      <c r="Q177" s="93">
        <v>105</v>
      </c>
      <c r="R177" s="112">
        <v>764</v>
      </c>
      <c r="S177" s="184">
        <v>2</v>
      </c>
      <c r="T177" s="208">
        <v>3046</v>
      </c>
    </row>
    <row r="178" spans="1:20" ht="23.1" customHeight="1">
      <c r="A178" s="64"/>
      <c r="B178" s="71" t="s">
        <v>39</v>
      </c>
      <c r="C178" s="81">
        <v>1208</v>
      </c>
      <c r="D178" s="94">
        <v>0</v>
      </c>
      <c r="E178" s="94">
        <v>0</v>
      </c>
      <c r="F178" s="113">
        <f>SUM(C178:E178)</f>
        <v>1208</v>
      </c>
      <c r="G178" s="81">
        <v>2</v>
      </c>
      <c r="H178" s="95">
        <v>57</v>
      </c>
      <c r="I178" s="95">
        <v>394</v>
      </c>
      <c r="J178" s="113">
        <v>453</v>
      </c>
      <c r="K178" s="81">
        <v>1</v>
      </c>
      <c r="L178" s="95">
        <v>14</v>
      </c>
      <c r="M178" s="95">
        <v>162</v>
      </c>
      <c r="N178" s="95">
        <v>7</v>
      </c>
      <c r="O178" s="94">
        <v>0</v>
      </c>
      <c r="P178" s="95">
        <v>203</v>
      </c>
      <c r="Q178" s="95">
        <v>30</v>
      </c>
      <c r="R178" s="180">
        <v>417</v>
      </c>
      <c r="S178" s="185">
        <v>4</v>
      </c>
      <c r="T178" s="201">
        <v>2082</v>
      </c>
    </row>
    <row r="179" spans="1:20" ht="23.1" customHeight="1">
      <c r="A179" s="64"/>
      <c r="B179" s="71" t="s">
        <v>41</v>
      </c>
      <c r="C179" s="81">
        <f>SUM(C177:C178)</f>
        <v>2618</v>
      </c>
      <c r="D179" s="95">
        <f>SUM(D177:D178)</f>
        <v>13</v>
      </c>
      <c r="E179" s="95">
        <f>SUM(E177:E178)</f>
        <v>3</v>
      </c>
      <c r="F179" s="113">
        <f>SUM(C179:E179)</f>
        <v>2634</v>
      </c>
      <c r="G179" s="81">
        <f t="shared" ref="G179:M179" si="44">SUM(G177:G178)</f>
        <v>12</v>
      </c>
      <c r="H179" s="95">
        <f t="shared" si="44"/>
        <v>591</v>
      </c>
      <c r="I179" s="95">
        <f t="shared" si="44"/>
        <v>704</v>
      </c>
      <c r="J179" s="113">
        <f t="shared" si="44"/>
        <v>1307</v>
      </c>
      <c r="K179" s="81">
        <f t="shared" si="44"/>
        <v>7</v>
      </c>
      <c r="L179" s="95">
        <f t="shared" si="44"/>
        <v>120</v>
      </c>
      <c r="M179" s="95">
        <f t="shared" si="44"/>
        <v>417</v>
      </c>
      <c r="N179" s="95">
        <v>16</v>
      </c>
      <c r="O179" s="94">
        <v>0</v>
      </c>
      <c r="P179" s="95">
        <f>SUM(P177:P178)</f>
        <v>486</v>
      </c>
      <c r="Q179" s="95">
        <f>SUM(Q177:Q178)</f>
        <v>135</v>
      </c>
      <c r="R179" s="113">
        <f>SUM(R177:R178)</f>
        <v>1181</v>
      </c>
      <c r="S179" s="185">
        <f>SUM(S177:S178)</f>
        <v>6</v>
      </c>
      <c r="T179" s="201">
        <f>SUM(T177:T178)</f>
        <v>5128</v>
      </c>
    </row>
    <row r="180" spans="1:20" s="58" customFormat="1" ht="23.1" customHeight="1">
      <c r="A180" s="65"/>
      <c r="B180" s="73" t="s">
        <v>42</v>
      </c>
      <c r="C180" s="82">
        <f>C179/T179*100</f>
        <v>51.053042121684868</v>
      </c>
      <c r="D180" s="96">
        <f>D179/T179*100</f>
        <v>0.25351014040561626</v>
      </c>
      <c r="E180" s="96">
        <f>E179/T179*100</f>
        <v>5.850234009360375e-002</v>
      </c>
      <c r="F180" s="114">
        <f>F179/T179*100</f>
        <v>51.365054602184088</v>
      </c>
      <c r="G180" s="82">
        <f>G179/T179*100</f>
        <v>0.234009360374415</v>
      </c>
      <c r="H180" s="96">
        <f>H179/T179*100</f>
        <v>11.524960998439937</v>
      </c>
      <c r="I180" s="96">
        <f>I179/T179*100</f>
        <v>13.728549141965679</v>
      </c>
      <c r="J180" s="114">
        <f>J179/T179*100</f>
        <v>25.487519500780031</v>
      </c>
      <c r="K180" s="82">
        <f>K179/T179*100</f>
        <v>0.13650546021840873</v>
      </c>
      <c r="L180" s="96">
        <f>L179/T179*100</f>
        <v>2.3400936037441498</v>
      </c>
      <c r="M180" s="96">
        <f>M179/T179*100</f>
        <v>8.1318252730109197</v>
      </c>
      <c r="N180" s="96">
        <v>0.3</v>
      </c>
      <c r="O180" s="104">
        <v>0</v>
      </c>
      <c r="P180" s="96">
        <f>P179/T179*100</f>
        <v>9.4773790951638066</v>
      </c>
      <c r="Q180" s="96">
        <f>Q179/T179*100</f>
        <v>2.6326053042121682</v>
      </c>
      <c r="R180" s="114">
        <f>R179/T179*100</f>
        <v>23.030421216848673</v>
      </c>
      <c r="S180" s="186">
        <f>S179/T179*100</f>
        <v>0.1170046801872075</v>
      </c>
      <c r="T180" s="202">
        <v>100</v>
      </c>
    </row>
    <row r="181" spans="1:20" ht="23.1" customHeight="1">
      <c r="A181" s="63" t="s">
        <v>44</v>
      </c>
      <c r="B181" s="70" t="s">
        <v>14</v>
      </c>
      <c r="C181" s="80">
        <v>939</v>
      </c>
      <c r="D181" s="93">
        <v>39</v>
      </c>
      <c r="E181" s="103">
        <v>0</v>
      </c>
      <c r="F181" s="112">
        <f>SUM(C181:E181)</f>
        <v>978</v>
      </c>
      <c r="G181" s="80">
        <v>4</v>
      </c>
      <c r="H181" s="93">
        <v>377</v>
      </c>
      <c r="I181" s="93">
        <v>197</v>
      </c>
      <c r="J181" s="112">
        <f>SUM(G181:I181)</f>
        <v>578</v>
      </c>
      <c r="K181" s="80">
        <v>24</v>
      </c>
      <c r="L181" s="93">
        <v>66</v>
      </c>
      <c r="M181" s="93">
        <v>122</v>
      </c>
      <c r="N181" s="93">
        <v>2</v>
      </c>
      <c r="O181" s="103">
        <v>0</v>
      </c>
      <c r="P181" s="93">
        <v>164</v>
      </c>
      <c r="Q181" s="93">
        <v>69</v>
      </c>
      <c r="R181" s="112">
        <f>SUM(K181:Q181)</f>
        <v>447</v>
      </c>
      <c r="S181" s="184">
        <v>2</v>
      </c>
      <c r="T181" s="207">
        <f>F181+J181+R181+S181</f>
        <v>2005</v>
      </c>
    </row>
    <row r="182" spans="1:20" ht="23.1" customHeight="1">
      <c r="A182" s="64"/>
      <c r="B182" s="71" t="s">
        <v>39</v>
      </c>
      <c r="C182" s="81">
        <v>739</v>
      </c>
      <c r="D182" s="95">
        <v>4</v>
      </c>
      <c r="E182" s="94">
        <v>0</v>
      </c>
      <c r="F182" s="113">
        <f>SUM(C182:E182)</f>
        <v>743</v>
      </c>
      <c r="G182" s="121">
        <v>0</v>
      </c>
      <c r="H182" s="95">
        <v>36</v>
      </c>
      <c r="I182" s="95">
        <v>386</v>
      </c>
      <c r="J182" s="113">
        <f>SUM(G182:I182)</f>
        <v>422</v>
      </c>
      <c r="K182" s="81">
        <v>5</v>
      </c>
      <c r="L182" s="95">
        <v>11</v>
      </c>
      <c r="M182" s="95">
        <v>116</v>
      </c>
      <c r="N182" s="95">
        <v>1</v>
      </c>
      <c r="O182" s="94">
        <v>0</v>
      </c>
      <c r="P182" s="95">
        <v>148</v>
      </c>
      <c r="Q182" s="95">
        <v>17</v>
      </c>
      <c r="R182" s="113">
        <f>SUM(K182:Q182)</f>
        <v>298</v>
      </c>
      <c r="S182" s="185">
        <v>4</v>
      </c>
      <c r="T182" s="185">
        <f>F182+J182+R182+S182</f>
        <v>1467</v>
      </c>
    </row>
    <row r="183" spans="1:20" ht="23.1" customHeight="1">
      <c r="A183" s="64"/>
      <c r="B183" s="71" t="s">
        <v>41</v>
      </c>
      <c r="C183" s="81">
        <f>SUM(C181:C182)</f>
        <v>1678</v>
      </c>
      <c r="D183" s="95">
        <f>SUM(D181:D182)</f>
        <v>43</v>
      </c>
      <c r="E183" s="94">
        <v>0</v>
      </c>
      <c r="F183" s="113">
        <f>SUM(C183:E183)</f>
        <v>1721</v>
      </c>
      <c r="G183" s="81">
        <f>SUM(G181:G182)</f>
        <v>4</v>
      </c>
      <c r="H183" s="95">
        <f>SUM(H181:H182)</f>
        <v>413</v>
      </c>
      <c r="I183" s="95">
        <f>SUM(I181:I182)</f>
        <v>583</v>
      </c>
      <c r="J183" s="113">
        <v>1000</v>
      </c>
      <c r="K183" s="81">
        <f>SUM(K181:K182)</f>
        <v>29</v>
      </c>
      <c r="L183" s="95">
        <f>SUM(L181:L182)</f>
        <v>77</v>
      </c>
      <c r="M183" s="95">
        <f>SUM(M181:M182)</f>
        <v>238</v>
      </c>
      <c r="N183" s="95">
        <f>SUM(N181:N182)</f>
        <v>3</v>
      </c>
      <c r="O183" s="94">
        <v>0</v>
      </c>
      <c r="P183" s="95">
        <f>SUM(P181:P182)</f>
        <v>312</v>
      </c>
      <c r="Q183" s="95">
        <f>SUM(Q181:Q182)</f>
        <v>86</v>
      </c>
      <c r="R183" s="113">
        <f>SUM(R181:R182)</f>
        <v>745</v>
      </c>
      <c r="S183" s="185">
        <v>6</v>
      </c>
      <c r="T183" s="201">
        <f>SUM(T181:T182)</f>
        <v>3472</v>
      </c>
    </row>
    <row r="184" spans="1:20" s="58" customFormat="1" ht="23.1" customHeight="1">
      <c r="A184" s="65"/>
      <c r="B184" s="73" t="s">
        <v>42</v>
      </c>
      <c r="C184" s="82">
        <f>C183/T183*100</f>
        <v>48.329493087557601</v>
      </c>
      <c r="D184" s="96">
        <f>D183/T183*100</f>
        <v>1.2384792626728112</v>
      </c>
      <c r="E184" s="104">
        <f>E183/T183*100</f>
        <v>0</v>
      </c>
      <c r="F184" s="114">
        <f>F183/3472*100</f>
        <v>49.567972350230413</v>
      </c>
      <c r="G184" s="82">
        <f>G183/T183*100</f>
        <v>0.1152073732718894</v>
      </c>
      <c r="H184" s="96">
        <f>H183/T183*100</f>
        <v>11.895161290322582</v>
      </c>
      <c r="I184" s="96">
        <f>I183/T183*100</f>
        <v>16.791474654377879</v>
      </c>
      <c r="J184" s="114">
        <f>J183/3472*100</f>
        <v>28.801843317972349</v>
      </c>
      <c r="K184" s="82">
        <f>K183/T183*100</f>
        <v>0.83525345622119818</v>
      </c>
      <c r="L184" s="96">
        <f>L183/T183*100</f>
        <v>2.217741935483871</v>
      </c>
      <c r="M184" s="96">
        <f>M183/T183*100</f>
        <v>6.854838709677419</v>
      </c>
      <c r="N184" s="96">
        <v>0.3</v>
      </c>
      <c r="O184" s="104">
        <v>0</v>
      </c>
      <c r="P184" s="96">
        <f>P183/T183*100</f>
        <v>8.9861751152073737</v>
      </c>
      <c r="Q184" s="96">
        <f>Q183/T183*100</f>
        <v>2.4769585253456223</v>
      </c>
      <c r="R184" s="114">
        <f>R183/3472*100</f>
        <v>21.457373271889402</v>
      </c>
      <c r="S184" s="114">
        <f>S183/3472*100</f>
        <v>0.1728110599078341</v>
      </c>
      <c r="T184" s="114">
        <f>T183/3472*100</f>
        <v>100</v>
      </c>
    </row>
    <row r="185" spans="1:20" ht="23.1" customHeight="1">
      <c r="A185" s="63" t="s">
        <v>12</v>
      </c>
      <c r="B185" s="70" t="s">
        <v>14</v>
      </c>
      <c r="C185" s="80">
        <v>333</v>
      </c>
      <c r="D185" s="93">
        <v>51</v>
      </c>
      <c r="E185" s="103">
        <v>0</v>
      </c>
      <c r="F185" s="116">
        <f>SUM(C185:E185)</f>
        <v>384</v>
      </c>
      <c r="G185" s="80">
        <v>3</v>
      </c>
      <c r="H185" s="93">
        <v>234</v>
      </c>
      <c r="I185" s="93">
        <v>85</v>
      </c>
      <c r="J185" s="112">
        <f>SUM(G185:I185)</f>
        <v>322</v>
      </c>
      <c r="K185" s="80">
        <v>6</v>
      </c>
      <c r="L185" s="93">
        <v>41</v>
      </c>
      <c r="M185" s="93">
        <v>43</v>
      </c>
      <c r="N185" s="93">
        <v>2</v>
      </c>
      <c r="O185" s="103">
        <v>0</v>
      </c>
      <c r="P185" s="93">
        <v>92</v>
      </c>
      <c r="Q185" s="93">
        <v>44</v>
      </c>
      <c r="R185" s="112">
        <f>SUM(K185:Q185)</f>
        <v>228</v>
      </c>
      <c r="S185" s="184">
        <v>3</v>
      </c>
      <c r="T185" s="207">
        <f>F185+J185+R185+S185</f>
        <v>937</v>
      </c>
    </row>
    <row r="186" spans="1:20" ht="23.1" customHeight="1">
      <c r="A186" s="64"/>
      <c r="B186" s="71" t="s">
        <v>39</v>
      </c>
      <c r="C186" s="81">
        <v>268</v>
      </c>
      <c r="D186" s="95">
        <v>3</v>
      </c>
      <c r="E186" s="94">
        <v>0</v>
      </c>
      <c r="F186" s="113">
        <f>SUM(C186:E186)</f>
        <v>271</v>
      </c>
      <c r="G186" s="121">
        <v>0</v>
      </c>
      <c r="H186" s="95">
        <v>32</v>
      </c>
      <c r="I186" s="95">
        <v>237</v>
      </c>
      <c r="J186" s="113">
        <f>SUM(G186:I186)</f>
        <v>269</v>
      </c>
      <c r="K186" s="81">
        <v>1</v>
      </c>
      <c r="L186" s="95">
        <v>2</v>
      </c>
      <c r="M186" s="95">
        <v>64</v>
      </c>
      <c r="N186" s="95">
        <v>5</v>
      </c>
      <c r="O186" s="94">
        <v>0</v>
      </c>
      <c r="P186" s="95">
        <v>95</v>
      </c>
      <c r="Q186" s="95">
        <v>14</v>
      </c>
      <c r="R186" s="113">
        <f>SUM(K186:Q186)</f>
        <v>181</v>
      </c>
      <c r="S186" s="185">
        <v>2</v>
      </c>
      <c r="T186" s="185">
        <f>F186+J186+R186+S186</f>
        <v>723</v>
      </c>
    </row>
    <row r="187" spans="1:20" ht="23.1" customHeight="1">
      <c r="A187" s="64"/>
      <c r="B187" s="71" t="s">
        <v>41</v>
      </c>
      <c r="C187" s="85">
        <f t="shared" ref="C187:I187" si="45">SUM(C185:C186)</f>
        <v>601</v>
      </c>
      <c r="D187" s="95">
        <f t="shared" si="45"/>
        <v>54</v>
      </c>
      <c r="E187" s="107">
        <f t="shared" si="45"/>
        <v>0</v>
      </c>
      <c r="F187" s="113">
        <f t="shared" si="45"/>
        <v>655</v>
      </c>
      <c r="G187" s="81">
        <f t="shared" si="45"/>
        <v>3</v>
      </c>
      <c r="H187" s="95">
        <f t="shared" si="45"/>
        <v>266</v>
      </c>
      <c r="I187" s="95">
        <f t="shared" si="45"/>
        <v>322</v>
      </c>
      <c r="J187" s="113">
        <f>SUM(G187:I187)</f>
        <v>591</v>
      </c>
      <c r="K187" s="81">
        <f>SUM(K185:K186)</f>
        <v>7</v>
      </c>
      <c r="L187" s="95">
        <f>SUM(L185:L186)</f>
        <v>43</v>
      </c>
      <c r="M187" s="95">
        <f>SUM(M185:M186)</f>
        <v>107</v>
      </c>
      <c r="N187" s="95">
        <f>SUM(N185:N186)</f>
        <v>7</v>
      </c>
      <c r="O187" s="94">
        <v>0</v>
      </c>
      <c r="P187" s="95">
        <f>SUM(P185:P186)</f>
        <v>187</v>
      </c>
      <c r="Q187" s="95">
        <f>SUM(Q185:Q186)</f>
        <v>58</v>
      </c>
      <c r="R187" s="113">
        <f>SUM(R185:R186)</f>
        <v>409</v>
      </c>
      <c r="S187" s="185">
        <f>SUM(S185:S186)</f>
        <v>5</v>
      </c>
      <c r="T187" s="201">
        <f>SUM(T185:T186)</f>
        <v>1660</v>
      </c>
    </row>
    <row r="188" spans="1:20" s="58" customFormat="1" ht="23.1" customHeight="1">
      <c r="A188" s="65"/>
      <c r="B188" s="73" t="s">
        <v>42</v>
      </c>
      <c r="C188" s="82">
        <f>C187/T187*100</f>
        <v>36.204819277108435</v>
      </c>
      <c r="D188" s="96">
        <f>D187/T187*100</f>
        <v>3.2530120481927707</v>
      </c>
      <c r="E188" s="104">
        <f>E187/T187*100</f>
        <v>0</v>
      </c>
      <c r="F188" s="114">
        <f>F187/T187*100</f>
        <v>39.457831325301207</v>
      </c>
      <c r="G188" s="82">
        <f>G187/T187*100</f>
        <v>0.18072289156626506</v>
      </c>
      <c r="H188" s="96">
        <f>H187/T187*100</f>
        <v>16.024096385542169</v>
      </c>
      <c r="I188" s="96">
        <f>I187/T187*100</f>
        <v>19.397590361445783</v>
      </c>
      <c r="J188" s="114">
        <f>J187/T187*100</f>
        <v>35.602409638554214</v>
      </c>
      <c r="K188" s="88">
        <f>K187/T187*100</f>
        <v>0.42168674698795183</v>
      </c>
      <c r="L188" s="96">
        <f>L187/T187*100</f>
        <v>2.5903614457831328</v>
      </c>
      <c r="M188" s="122">
        <f>M187/T187*100</f>
        <v>6.4457831325301207</v>
      </c>
      <c r="N188" s="96">
        <v>0.3</v>
      </c>
      <c r="O188" s="104">
        <v>0</v>
      </c>
      <c r="P188" s="96">
        <f>P187/T187*100</f>
        <v>11.265060240963855</v>
      </c>
      <c r="Q188" s="96">
        <f>Q187/T187*100</f>
        <v>3.4939759036144582</v>
      </c>
      <c r="R188" s="114">
        <f>R187/T187*100</f>
        <v>24.638554216867469</v>
      </c>
      <c r="S188" s="82">
        <f>S187/T187*100</f>
        <v>0.30120481927710846</v>
      </c>
      <c r="T188" s="186">
        <f>T187/1660*100</f>
        <v>100</v>
      </c>
    </row>
    <row r="189" spans="1:20" ht="23.1" customHeight="1">
      <c r="A189" s="66" t="s">
        <v>47</v>
      </c>
      <c r="B189" s="74" t="s">
        <v>14</v>
      </c>
      <c r="C189" s="80">
        <f t="shared" ref="C189:T190" si="46">C165+C169+C173+C177+C181+C185</f>
        <v>4462</v>
      </c>
      <c r="D189" s="93">
        <f t="shared" si="46"/>
        <v>204</v>
      </c>
      <c r="E189" s="93">
        <f t="shared" si="46"/>
        <v>40</v>
      </c>
      <c r="F189" s="112">
        <f t="shared" si="46"/>
        <v>4706</v>
      </c>
      <c r="G189" s="80">
        <f t="shared" si="46"/>
        <v>59</v>
      </c>
      <c r="H189" s="93">
        <f t="shared" si="46"/>
        <v>2908</v>
      </c>
      <c r="I189" s="93">
        <f t="shared" si="46"/>
        <v>2034</v>
      </c>
      <c r="J189" s="112">
        <f t="shared" si="46"/>
        <v>5001</v>
      </c>
      <c r="K189" s="80">
        <f t="shared" si="46"/>
        <v>227</v>
      </c>
      <c r="L189" s="93">
        <f t="shared" si="46"/>
        <v>779</v>
      </c>
      <c r="M189" s="93">
        <f t="shared" si="46"/>
        <v>1804</v>
      </c>
      <c r="N189" s="93">
        <f t="shared" si="46"/>
        <v>109</v>
      </c>
      <c r="O189" s="93">
        <f t="shared" si="46"/>
        <v>6</v>
      </c>
      <c r="P189" s="93">
        <f t="shared" si="46"/>
        <v>1959</v>
      </c>
      <c r="Q189" s="93">
        <f t="shared" si="46"/>
        <v>584</v>
      </c>
      <c r="R189" s="112">
        <f t="shared" si="46"/>
        <v>5468</v>
      </c>
      <c r="S189" s="83">
        <f t="shared" si="46"/>
        <v>13</v>
      </c>
      <c r="T189" s="184">
        <f t="shared" si="46"/>
        <v>15188</v>
      </c>
    </row>
    <row r="190" spans="1:20" ht="23.1" customHeight="1">
      <c r="A190" s="64"/>
      <c r="B190" s="71" t="s">
        <v>39</v>
      </c>
      <c r="C190" s="83">
        <f t="shared" si="46"/>
        <v>3741</v>
      </c>
      <c r="D190" s="97">
        <f t="shared" si="46"/>
        <v>36</v>
      </c>
      <c r="E190" s="97">
        <f t="shared" si="46"/>
        <v>19</v>
      </c>
      <c r="F190" s="115">
        <f t="shared" si="46"/>
        <v>3796</v>
      </c>
      <c r="G190" s="83">
        <f t="shared" si="46"/>
        <v>10</v>
      </c>
      <c r="H190" s="97">
        <f t="shared" si="46"/>
        <v>375</v>
      </c>
      <c r="I190" s="97">
        <f t="shared" si="46"/>
        <v>2847</v>
      </c>
      <c r="J190" s="115">
        <f t="shared" si="46"/>
        <v>3232</v>
      </c>
      <c r="K190" s="83">
        <f t="shared" si="46"/>
        <v>34</v>
      </c>
      <c r="L190" s="97">
        <f t="shared" si="46"/>
        <v>118</v>
      </c>
      <c r="M190" s="97">
        <f t="shared" si="46"/>
        <v>1708</v>
      </c>
      <c r="N190" s="97">
        <f t="shared" si="46"/>
        <v>91</v>
      </c>
      <c r="O190" s="97">
        <f t="shared" si="46"/>
        <v>7</v>
      </c>
      <c r="P190" s="97">
        <f t="shared" si="46"/>
        <v>1867</v>
      </c>
      <c r="Q190" s="97">
        <f t="shared" si="46"/>
        <v>173</v>
      </c>
      <c r="R190" s="115">
        <f t="shared" si="46"/>
        <v>3998</v>
      </c>
      <c r="S190" s="83">
        <f t="shared" si="46"/>
        <v>20</v>
      </c>
      <c r="T190" s="190">
        <f t="shared" si="46"/>
        <v>11046</v>
      </c>
    </row>
    <row r="191" spans="1:20" s="60" customFormat="1" ht="23.1" customHeight="1">
      <c r="A191" s="64"/>
      <c r="B191" s="76" t="s">
        <v>41</v>
      </c>
      <c r="C191" s="87">
        <f t="shared" ref="C191:T191" si="47">SUM(C189:C190)</f>
        <v>8203</v>
      </c>
      <c r="D191" s="101">
        <f t="shared" si="47"/>
        <v>240</v>
      </c>
      <c r="E191" s="101">
        <f t="shared" si="47"/>
        <v>59</v>
      </c>
      <c r="F191" s="118">
        <f t="shared" si="47"/>
        <v>8502</v>
      </c>
      <c r="G191" s="87">
        <f t="shared" si="47"/>
        <v>69</v>
      </c>
      <c r="H191" s="101">
        <f t="shared" si="47"/>
        <v>3283</v>
      </c>
      <c r="I191" s="101">
        <f t="shared" si="47"/>
        <v>4881</v>
      </c>
      <c r="J191" s="118">
        <f t="shared" si="47"/>
        <v>8233</v>
      </c>
      <c r="K191" s="87">
        <f t="shared" si="47"/>
        <v>261</v>
      </c>
      <c r="L191" s="101">
        <f t="shared" si="47"/>
        <v>897</v>
      </c>
      <c r="M191" s="101">
        <f t="shared" si="47"/>
        <v>3512</v>
      </c>
      <c r="N191" s="101">
        <f t="shared" si="47"/>
        <v>200</v>
      </c>
      <c r="O191" s="101">
        <f t="shared" si="47"/>
        <v>13</v>
      </c>
      <c r="P191" s="101">
        <f t="shared" si="47"/>
        <v>3826</v>
      </c>
      <c r="Q191" s="101">
        <f t="shared" si="47"/>
        <v>757</v>
      </c>
      <c r="R191" s="118">
        <f t="shared" si="47"/>
        <v>9466</v>
      </c>
      <c r="S191" s="87">
        <f t="shared" si="47"/>
        <v>33</v>
      </c>
      <c r="T191" s="193">
        <f t="shared" si="47"/>
        <v>26234</v>
      </c>
    </row>
    <row r="192" spans="1:20" s="58" customFormat="1" ht="23.1" customHeight="1">
      <c r="A192" s="65"/>
      <c r="B192" s="73" t="s">
        <v>42</v>
      </c>
      <c r="C192" s="82">
        <f>C191/T191*100</f>
        <v>31.268582755203173</v>
      </c>
      <c r="D192" s="96">
        <f>D191/T191*100</f>
        <v>0.91484333307921017</v>
      </c>
      <c r="E192" s="96">
        <f>E191/T191*100</f>
        <v>0.22489898604863917</v>
      </c>
      <c r="F192" s="114">
        <f>F191/26234*100</f>
        <v>32.408325074331017</v>
      </c>
      <c r="G192" s="82">
        <f>G191/T191*100</f>
        <v>0.26301745826027295</v>
      </c>
      <c r="H192" s="96">
        <f>H191/T191*100</f>
        <v>12.514294427079362</v>
      </c>
      <c r="I192" s="96">
        <f>I191/T191*100</f>
        <v>18.605626286498435</v>
      </c>
      <c r="J192" s="114">
        <f>J191/26234*100</f>
        <v>31.38293817183807</v>
      </c>
      <c r="K192" s="88">
        <f>K191/T191*100</f>
        <v>0.99489212472364108</v>
      </c>
      <c r="L192" s="96">
        <f>L191/T191*100</f>
        <v>3.4192269573835485</v>
      </c>
      <c r="M192" s="122">
        <f>M191/T191*100</f>
        <v>13.387207440725776</v>
      </c>
      <c r="N192" s="96">
        <v>0.3</v>
      </c>
      <c r="O192" s="96">
        <v>0</v>
      </c>
      <c r="P192" s="96">
        <f>P191/T191*100</f>
        <v>14.584127468171076</v>
      </c>
      <c r="Q192" s="96">
        <f>Q191/T191*100</f>
        <v>2.8855683464206754</v>
      </c>
      <c r="R192" s="114">
        <f>R191/26234*100</f>
        <v>36.082945795532517</v>
      </c>
      <c r="S192" s="114">
        <f>S191/26234*100</f>
        <v>0.1257909582983914</v>
      </c>
      <c r="T192" s="114">
        <f>T191/26234*100</f>
        <v>100</v>
      </c>
    </row>
    <row r="193" spans="1:20" ht="23.1" customHeight="1"/>
    <row r="194" spans="1:20" s="55" customFormat="1" ht="21.95" customHeight="1">
      <c r="A194" s="54" t="s">
        <v>1</v>
      </c>
      <c r="B194" s="60"/>
      <c r="C194" s="60"/>
      <c r="D194" s="60"/>
      <c r="E194" s="60"/>
      <c r="F194" s="60"/>
      <c r="G194" s="120"/>
      <c r="H194" s="120"/>
      <c r="I194" s="120"/>
      <c r="J194" s="120"/>
      <c r="L194" s="60"/>
      <c r="M194" s="60"/>
      <c r="N194" s="60"/>
      <c r="O194" s="120"/>
      <c r="P194" s="120" t="s">
        <v>13</v>
      </c>
      <c r="Q194" s="120"/>
      <c r="R194" s="120"/>
      <c r="S194" s="120"/>
      <c r="T194" s="120"/>
    </row>
    <row r="195" spans="1:20" s="56" customFormat="1" ht="21.95" customHeight="1">
      <c r="A195" s="61" t="s">
        <v>22</v>
      </c>
      <c r="B195" s="68"/>
      <c r="C195" s="78" t="s">
        <v>20</v>
      </c>
      <c r="D195" s="91"/>
      <c r="E195" s="91"/>
      <c r="F195" s="70"/>
      <c r="G195" s="78" t="s">
        <v>23</v>
      </c>
      <c r="H195" s="91"/>
      <c r="I195" s="91"/>
      <c r="J195" s="70"/>
      <c r="K195" s="127" t="s">
        <v>17</v>
      </c>
      <c r="L195" s="137"/>
      <c r="M195" s="137"/>
      <c r="N195" s="137"/>
      <c r="O195" s="137"/>
      <c r="P195" s="137"/>
      <c r="Q195" s="137"/>
      <c r="R195" s="178"/>
      <c r="S195" s="182" t="s">
        <v>5</v>
      </c>
      <c r="T195" s="205" t="s">
        <v>0</v>
      </c>
    </row>
    <row r="196" spans="1:20" s="57" customFormat="1" ht="45" customHeight="1">
      <c r="A196" s="62"/>
      <c r="B196" s="69"/>
      <c r="C196" s="79" t="s">
        <v>24</v>
      </c>
      <c r="D196" s="98" t="s">
        <v>25</v>
      </c>
      <c r="E196" s="98" t="s">
        <v>26</v>
      </c>
      <c r="F196" s="111" t="s">
        <v>3</v>
      </c>
      <c r="G196" s="79" t="s">
        <v>30</v>
      </c>
      <c r="H196" s="102" t="s">
        <v>31</v>
      </c>
      <c r="I196" s="102" t="s">
        <v>32</v>
      </c>
      <c r="J196" s="111" t="s">
        <v>3</v>
      </c>
      <c r="K196" s="98" t="s">
        <v>60</v>
      </c>
      <c r="L196" s="98" t="s">
        <v>46</v>
      </c>
      <c r="M196" s="146" t="s">
        <v>35</v>
      </c>
      <c r="N196" s="92" t="s">
        <v>57</v>
      </c>
      <c r="O196" s="102" t="s">
        <v>58</v>
      </c>
      <c r="P196" s="102" t="s">
        <v>16</v>
      </c>
      <c r="Q196" s="102" t="s">
        <v>37</v>
      </c>
      <c r="R196" s="111" t="s">
        <v>3</v>
      </c>
      <c r="S196" s="183"/>
      <c r="T196" s="206"/>
    </row>
    <row r="197" spans="1:20" s="56" customFormat="1" ht="23.1" customHeight="1">
      <c r="A197" s="63" t="s">
        <v>38</v>
      </c>
      <c r="B197" s="70" t="s">
        <v>14</v>
      </c>
      <c r="C197" s="80">
        <v>708</v>
      </c>
      <c r="D197" s="93">
        <v>8</v>
      </c>
      <c r="E197" s="93">
        <v>14</v>
      </c>
      <c r="F197" s="112">
        <v>730</v>
      </c>
      <c r="G197" s="80">
        <v>9</v>
      </c>
      <c r="H197" s="93">
        <v>884</v>
      </c>
      <c r="I197" s="93">
        <v>756</v>
      </c>
      <c r="J197" s="112">
        <v>1649</v>
      </c>
      <c r="K197" s="80">
        <v>16</v>
      </c>
      <c r="L197" s="93">
        <v>160</v>
      </c>
      <c r="M197" s="93">
        <v>415</v>
      </c>
      <c r="N197" s="93">
        <v>22</v>
      </c>
      <c r="O197" s="103">
        <v>0</v>
      </c>
      <c r="P197" s="93">
        <v>394</v>
      </c>
      <c r="Q197" s="93">
        <v>87</v>
      </c>
      <c r="R197" s="112">
        <v>1094</v>
      </c>
      <c r="S197" s="188">
        <v>0</v>
      </c>
      <c r="T197" s="184">
        <f>F197+J197+R197+S197</f>
        <v>3473</v>
      </c>
    </row>
    <row r="198" spans="1:20" s="56" customFormat="1" ht="23.1" customHeight="1">
      <c r="A198" s="64"/>
      <c r="B198" s="71" t="s">
        <v>39</v>
      </c>
      <c r="C198" s="81">
        <v>604</v>
      </c>
      <c r="D198" s="95">
        <v>8</v>
      </c>
      <c r="E198" s="95">
        <v>6</v>
      </c>
      <c r="F198" s="113">
        <v>618</v>
      </c>
      <c r="G198" s="121">
        <v>0</v>
      </c>
      <c r="H198" s="95">
        <v>130</v>
      </c>
      <c r="I198" s="95">
        <v>853</v>
      </c>
      <c r="J198" s="113">
        <v>983</v>
      </c>
      <c r="K198" s="81">
        <v>2</v>
      </c>
      <c r="L198" s="95">
        <v>18</v>
      </c>
      <c r="M198" s="95">
        <v>379</v>
      </c>
      <c r="N198" s="95">
        <v>26</v>
      </c>
      <c r="O198" s="95">
        <v>1</v>
      </c>
      <c r="P198" s="95">
        <v>337</v>
      </c>
      <c r="Q198" s="95">
        <v>34</v>
      </c>
      <c r="R198" s="113">
        <v>797</v>
      </c>
      <c r="S198" s="187">
        <v>0</v>
      </c>
      <c r="T198" s="185">
        <f>F198+J198+R198+S198</f>
        <v>2398</v>
      </c>
    </row>
    <row r="199" spans="1:20" s="56" customFormat="1" ht="23.1" customHeight="1">
      <c r="A199" s="64"/>
      <c r="B199" s="71" t="s">
        <v>41</v>
      </c>
      <c r="C199" s="81">
        <f t="shared" ref="C199:R199" si="48">SUM(C197:C198)</f>
        <v>1312</v>
      </c>
      <c r="D199" s="95">
        <f t="shared" si="48"/>
        <v>16</v>
      </c>
      <c r="E199" s="95">
        <f t="shared" si="48"/>
        <v>20</v>
      </c>
      <c r="F199" s="113">
        <f t="shared" si="48"/>
        <v>1348</v>
      </c>
      <c r="G199" s="81">
        <f t="shared" si="48"/>
        <v>9</v>
      </c>
      <c r="H199" s="95">
        <f t="shared" si="48"/>
        <v>1014</v>
      </c>
      <c r="I199" s="95">
        <f t="shared" si="48"/>
        <v>1609</v>
      </c>
      <c r="J199" s="113">
        <f t="shared" si="48"/>
        <v>2632</v>
      </c>
      <c r="K199" s="81">
        <f t="shared" si="48"/>
        <v>18</v>
      </c>
      <c r="L199" s="95">
        <f t="shared" si="48"/>
        <v>178</v>
      </c>
      <c r="M199" s="95">
        <f t="shared" si="48"/>
        <v>794</v>
      </c>
      <c r="N199" s="95">
        <f t="shared" si="48"/>
        <v>48</v>
      </c>
      <c r="O199" s="95">
        <f t="shared" si="48"/>
        <v>1</v>
      </c>
      <c r="P199" s="95">
        <f t="shared" si="48"/>
        <v>731</v>
      </c>
      <c r="Q199" s="95">
        <f t="shared" si="48"/>
        <v>121</v>
      </c>
      <c r="R199" s="113">
        <f t="shared" si="48"/>
        <v>1891</v>
      </c>
      <c r="S199" s="187">
        <v>0</v>
      </c>
      <c r="T199" s="201">
        <f>SUM(T197:T198)</f>
        <v>5871</v>
      </c>
    </row>
    <row r="200" spans="1:20" s="58" customFormat="1" ht="23.1" customHeight="1">
      <c r="A200" s="65"/>
      <c r="B200" s="73" t="s">
        <v>42</v>
      </c>
      <c r="C200" s="82">
        <f>C199/T199*100</f>
        <v>22.34712996082439</v>
      </c>
      <c r="D200" s="96">
        <f>D199/T199*100</f>
        <v>0.27252597513200477</v>
      </c>
      <c r="E200" s="96">
        <f>E199/T199*100</f>
        <v>0.34065746891500598</v>
      </c>
      <c r="F200" s="114">
        <f>F199/T199*100</f>
        <v>22.960313404871403</v>
      </c>
      <c r="G200" s="82">
        <f>G199/T199*100</f>
        <v>0.15329586101175269</v>
      </c>
      <c r="H200" s="96">
        <f>H199/T199*100</f>
        <v>17.271333673990803</v>
      </c>
      <c r="I200" s="96">
        <f>I199/T199*100</f>
        <v>27.40589337421223</v>
      </c>
      <c r="J200" s="114">
        <f>J199/T199*100</f>
        <v>44.830522909214785</v>
      </c>
      <c r="K200" s="82">
        <f>K199/T199*100</f>
        <v>0.30659172202350538</v>
      </c>
      <c r="L200" s="96">
        <f>L199/T199*100</f>
        <v>3.0318514733435529</v>
      </c>
      <c r="M200" s="96">
        <f>M199/T199*100</f>
        <v>13.524101515925738</v>
      </c>
      <c r="N200" s="96">
        <f>N199/T199*100</f>
        <v>0.81757792539601437</v>
      </c>
      <c r="O200" s="96">
        <f>O199/T199*100</f>
        <v>1.7032873445750298e-002</v>
      </c>
      <c r="P200" s="96">
        <f>P199/T199*100</f>
        <v>12.451030488843468</v>
      </c>
      <c r="Q200" s="96">
        <f>Q199/T199*100</f>
        <v>2.0609776869357859</v>
      </c>
      <c r="R200" s="114">
        <f>R199/T199*100</f>
        <v>32.209163685913815</v>
      </c>
      <c r="S200" s="189">
        <v>0</v>
      </c>
      <c r="T200" s="202">
        <v>100</v>
      </c>
    </row>
    <row r="201" spans="1:20" ht="23.1" customHeight="1">
      <c r="A201" s="63" t="s">
        <v>2</v>
      </c>
      <c r="B201" s="70" t="s">
        <v>14</v>
      </c>
      <c r="C201" s="80">
        <v>468</v>
      </c>
      <c r="D201" s="93">
        <v>3</v>
      </c>
      <c r="E201" s="93">
        <v>25</v>
      </c>
      <c r="F201" s="112">
        <f>SUM(C201:E201)</f>
        <v>496</v>
      </c>
      <c r="G201" s="80">
        <v>18</v>
      </c>
      <c r="H201" s="93">
        <v>825</v>
      </c>
      <c r="I201" s="93">
        <v>666</v>
      </c>
      <c r="J201" s="112">
        <f>SUM(G201:I201)</f>
        <v>1509</v>
      </c>
      <c r="K201" s="80">
        <v>77</v>
      </c>
      <c r="L201" s="93">
        <v>300</v>
      </c>
      <c r="M201" s="93">
        <v>772</v>
      </c>
      <c r="N201" s="93">
        <v>50</v>
      </c>
      <c r="O201" s="93">
        <v>2</v>
      </c>
      <c r="P201" s="93">
        <v>682</v>
      </c>
      <c r="Q201" s="93">
        <v>159</v>
      </c>
      <c r="R201" s="112">
        <f>SUM(K201:Q201)</f>
        <v>2042</v>
      </c>
      <c r="S201" s="184">
        <v>1</v>
      </c>
      <c r="T201" s="184">
        <f>F201+J201+R201+S201</f>
        <v>4048</v>
      </c>
    </row>
    <row r="202" spans="1:20" ht="23.1" customHeight="1">
      <c r="A202" s="64"/>
      <c r="B202" s="71" t="s">
        <v>39</v>
      </c>
      <c r="C202" s="81">
        <v>378</v>
      </c>
      <c r="D202" s="95">
        <v>1</v>
      </c>
      <c r="E202" s="95">
        <v>11</v>
      </c>
      <c r="F202" s="113">
        <f>SUM(C202:E202)</f>
        <v>390</v>
      </c>
      <c r="G202" s="81">
        <v>3</v>
      </c>
      <c r="H202" s="95">
        <v>128</v>
      </c>
      <c r="I202" s="95">
        <v>731</v>
      </c>
      <c r="J202" s="113">
        <f>SUM(G202:I202)</f>
        <v>862</v>
      </c>
      <c r="K202" s="81">
        <v>10</v>
      </c>
      <c r="L202" s="95">
        <v>53</v>
      </c>
      <c r="M202" s="95">
        <v>786</v>
      </c>
      <c r="N202" s="95">
        <v>49</v>
      </c>
      <c r="O202" s="95">
        <v>1</v>
      </c>
      <c r="P202" s="95">
        <v>711</v>
      </c>
      <c r="Q202" s="95">
        <v>56</v>
      </c>
      <c r="R202" s="113">
        <f>SUM(K202:Q202)</f>
        <v>1666</v>
      </c>
      <c r="S202" s="187">
        <v>0</v>
      </c>
      <c r="T202" s="185">
        <f>F202+J202+R202+S202</f>
        <v>2918</v>
      </c>
    </row>
    <row r="203" spans="1:20" ht="23.1" customHeight="1">
      <c r="A203" s="64"/>
      <c r="B203" s="71" t="s">
        <v>41</v>
      </c>
      <c r="C203" s="81">
        <f>SUM(C201:C202)</f>
        <v>846</v>
      </c>
      <c r="D203" s="95">
        <f>SUM(D201:D202)</f>
        <v>4</v>
      </c>
      <c r="E203" s="95">
        <f>SUM(E201:E202)</f>
        <v>36</v>
      </c>
      <c r="F203" s="113">
        <f>SUM(C203:E203)</f>
        <v>886</v>
      </c>
      <c r="G203" s="81">
        <f>SUM(G201:G202)</f>
        <v>21</v>
      </c>
      <c r="H203" s="95">
        <f>SUM(H201:H202)</f>
        <v>953</v>
      </c>
      <c r="I203" s="95">
        <f>SUM(I201:I202)</f>
        <v>1397</v>
      </c>
      <c r="J203" s="113">
        <f>SUM(G203:I203)</f>
        <v>2371</v>
      </c>
      <c r="K203" s="81">
        <v>87</v>
      </c>
      <c r="L203" s="95">
        <v>353</v>
      </c>
      <c r="M203" s="95">
        <f t="shared" ref="M203:R203" si="49">SUM(M201:M202)</f>
        <v>1558</v>
      </c>
      <c r="N203" s="95">
        <f t="shared" si="49"/>
        <v>99</v>
      </c>
      <c r="O203" s="95">
        <f t="shared" si="49"/>
        <v>3</v>
      </c>
      <c r="P203" s="95">
        <f t="shared" si="49"/>
        <v>1393</v>
      </c>
      <c r="Q203" s="95">
        <f t="shared" si="49"/>
        <v>215</v>
      </c>
      <c r="R203" s="113">
        <f t="shared" si="49"/>
        <v>3708</v>
      </c>
      <c r="S203" s="185">
        <v>1</v>
      </c>
      <c r="T203" s="201">
        <f>SUM(T201:T202)</f>
        <v>6966</v>
      </c>
    </row>
    <row r="204" spans="1:20" s="58" customFormat="1" ht="23.1" customHeight="1">
      <c r="A204" s="65"/>
      <c r="B204" s="73" t="s">
        <v>42</v>
      </c>
      <c r="C204" s="82">
        <f>C203/T203*100</f>
        <v>12.144702842377262</v>
      </c>
      <c r="D204" s="96">
        <f>D203/T203*100</f>
        <v>5.7421762848119444e-002</v>
      </c>
      <c r="E204" s="96">
        <f>E203/T203*100</f>
        <v>0.516795865633075</v>
      </c>
      <c r="F204" s="114">
        <f>F203/T203*100</f>
        <v>12.718920470858455</v>
      </c>
      <c r="G204" s="82">
        <f>G203/T203*100</f>
        <v>0.30146425495262708</v>
      </c>
      <c r="H204" s="96">
        <f>H203/T203*100</f>
        <v>13.680734998564455</v>
      </c>
      <c r="I204" s="96">
        <f>I203/T203*100</f>
        <v>20.054550674705713</v>
      </c>
      <c r="J204" s="114">
        <f>J203/T203*100</f>
        <v>34.036749928222797</v>
      </c>
      <c r="K204" s="82">
        <f>K203/T203*100</f>
        <v>1.2489233419465977</v>
      </c>
      <c r="L204" s="96">
        <f>L203/T203*100</f>
        <v>5.0674705713465409</v>
      </c>
      <c r="M204" s="96">
        <f>M203/T203*100</f>
        <v>22.36577662934252</v>
      </c>
      <c r="N204" s="96">
        <f>N203/T203*100</f>
        <v>1.421188630490956</v>
      </c>
      <c r="O204" s="96">
        <f>O203/T203*100</f>
        <v>4.3066322136089581e-002</v>
      </c>
      <c r="P204" s="96">
        <f>P203/T203*100</f>
        <v>19.997128911857594</v>
      </c>
      <c r="Q204" s="96">
        <f>Q203/T203*100</f>
        <v>3.0864197530864197</v>
      </c>
      <c r="R204" s="114">
        <f>R203/T203*100</f>
        <v>53.229974160206716</v>
      </c>
      <c r="S204" s="186">
        <f>S203/T203*100</f>
        <v>1.4355440712029861e-002</v>
      </c>
      <c r="T204" s="202">
        <v>100</v>
      </c>
    </row>
    <row r="205" spans="1:20" ht="23.1" customHeight="1">
      <c r="A205" s="63" t="s">
        <v>21</v>
      </c>
      <c r="B205" s="70" t="s">
        <v>14</v>
      </c>
      <c r="C205" s="80">
        <v>204</v>
      </c>
      <c r="D205" s="93">
        <v>36</v>
      </c>
      <c r="E205" s="93">
        <v>2</v>
      </c>
      <c r="F205" s="112">
        <v>242</v>
      </c>
      <c r="G205" s="80">
        <v>12</v>
      </c>
      <c r="H205" s="93">
        <v>457</v>
      </c>
      <c r="I205" s="93">
        <v>297</v>
      </c>
      <c r="J205" s="112">
        <v>766</v>
      </c>
      <c r="K205" s="80">
        <v>80</v>
      </c>
      <c r="L205" s="93">
        <v>122</v>
      </c>
      <c r="M205" s="93">
        <v>245</v>
      </c>
      <c r="N205" s="93">
        <v>18</v>
      </c>
      <c r="O205" s="103">
        <v>0</v>
      </c>
      <c r="P205" s="93">
        <v>442</v>
      </c>
      <c r="Q205" s="93">
        <v>123</v>
      </c>
      <c r="R205" s="112">
        <v>1030</v>
      </c>
      <c r="S205" s="188">
        <v>0</v>
      </c>
      <c r="T205" s="184">
        <f>F205+J205+R205+S205</f>
        <v>2038</v>
      </c>
    </row>
    <row r="206" spans="1:20" ht="23.1" customHeight="1">
      <c r="A206" s="64"/>
      <c r="B206" s="71" t="s">
        <v>39</v>
      </c>
      <c r="C206" s="81">
        <v>181</v>
      </c>
      <c r="D206" s="95">
        <v>4</v>
      </c>
      <c r="E206" s="94">
        <v>0</v>
      </c>
      <c r="F206" s="113">
        <v>185</v>
      </c>
      <c r="G206" s="81">
        <v>3</v>
      </c>
      <c r="H206" s="95">
        <v>67</v>
      </c>
      <c r="I206" s="95">
        <v>346</v>
      </c>
      <c r="J206" s="113">
        <v>416</v>
      </c>
      <c r="K206" s="81">
        <v>6</v>
      </c>
      <c r="L206" s="95">
        <v>28</v>
      </c>
      <c r="M206" s="95">
        <v>265</v>
      </c>
      <c r="N206" s="95">
        <v>17</v>
      </c>
      <c r="O206" s="95">
        <v>1</v>
      </c>
      <c r="P206" s="95">
        <v>467</v>
      </c>
      <c r="Q206" s="95">
        <v>22</v>
      </c>
      <c r="R206" s="113">
        <v>806</v>
      </c>
      <c r="S206" s="187">
        <v>0</v>
      </c>
      <c r="T206" s="185">
        <f>F206+J206+R206+S206</f>
        <v>1407</v>
      </c>
    </row>
    <row r="207" spans="1:20" ht="23.1" customHeight="1">
      <c r="A207" s="64"/>
      <c r="B207" s="71" t="s">
        <v>41</v>
      </c>
      <c r="C207" s="81">
        <f t="shared" ref="C207:T207" si="50">SUM(C205:C206)</f>
        <v>385</v>
      </c>
      <c r="D207" s="95">
        <f t="shared" si="50"/>
        <v>40</v>
      </c>
      <c r="E207" s="95">
        <f t="shared" si="50"/>
        <v>2</v>
      </c>
      <c r="F207" s="113">
        <f t="shared" si="50"/>
        <v>427</v>
      </c>
      <c r="G207" s="81">
        <f t="shared" si="50"/>
        <v>15</v>
      </c>
      <c r="H207" s="95">
        <f t="shared" si="50"/>
        <v>524</v>
      </c>
      <c r="I207" s="95">
        <f t="shared" si="50"/>
        <v>643</v>
      </c>
      <c r="J207" s="113">
        <f t="shared" si="50"/>
        <v>1182</v>
      </c>
      <c r="K207" s="81">
        <f t="shared" si="50"/>
        <v>86</v>
      </c>
      <c r="L207" s="95">
        <f t="shared" si="50"/>
        <v>150</v>
      </c>
      <c r="M207" s="95">
        <f t="shared" si="50"/>
        <v>510</v>
      </c>
      <c r="N207" s="95">
        <f t="shared" si="50"/>
        <v>35</v>
      </c>
      <c r="O207" s="95">
        <f t="shared" si="50"/>
        <v>1</v>
      </c>
      <c r="P207" s="95">
        <f t="shared" si="50"/>
        <v>909</v>
      </c>
      <c r="Q207" s="95">
        <f t="shared" si="50"/>
        <v>145</v>
      </c>
      <c r="R207" s="113">
        <f t="shared" si="50"/>
        <v>1836</v>
      </c>
      <c r="S207" s="187">
        <f t="shared" si="50"/>
        <v>0</v>
      </c>
      <c r="T207" s="201">
        <f t="shared" si="50"/>
        <v>3445</v>
      </c>
    </row>
    <row r="208" spans="1:20" s="58" customFormat="1" ht="23.1" customHeight="1">
      <c r="A208" s="65"/>
      <c r="B208" s="73" t="s">
        <v>42</v>
      </c>
      <c r="C208" s="82">
        <f t="shared" ref="C208:T208" si="51">C207/3445*100</f>
        <v>11.175616835994195</v>
      </c>
      <c r="D208" s="96">
        <f t="shared" si="51"/>
        <v>1.1611030478955007</v>
      </c>
      <c r="E208" s="96">
        <f t="shared" si="51"/>
        <v>5.8055152394775031e-002</v>
      </c>
      <c r="F208" s="114">
        <f t="shared" si="51"/>
        <v>12.394775036284472</v>
      </c>
      <c r="G208" s="122">
        <f t="shared" si="51"/>
        <v>0.43541364296081275</v>
      </c>
      <c r="H208" s="96">
        <f t="shared" si="51"/>
        <v>15.210449927431061</v>
      </c>
      <c r="I208" s="96">
        <f t="shared" si="51"/>
        <v>18.664731494920176</v>
      </c>
      <c r="J208" s="114">
        <f t="shared" si="51"/>
        <v>34.310595065312043</v>
      </c>
      <c r="K208" s="122">
        <f t="shared" si="51"/>
        <v>2.4963715529753268</v>
      </c>
      <c r="L208" s="96">
        <f t="shared" si="51"/>
        <v>4.3541364296081273</v>
      </c>
      <c r="M208" s="96">
        <f t="shared" si="51"/>
        <v>14.804063860667634</v>
      </c>
      <c r="N208" s="96">
        <f t="shared" si="51"/>
        <v>1.0159651669085632</v>
      </c>
      <c r="O208" s="96">
        <f t="shared" si="51"/>
        <v>2.9027576197387515e-002</v>
      </c>
      <c r="P208" s="96">
        <f t="shared" si="51"/>
        <v>26.386066763425255</v>
      </c>
      <c r="Q208" s="96">
        <f t="shared" si="51"/>
        <v>4.2089985486211905</v>
      </c>
      <c r="R208" s="114">
        <f t="shared" si="51"/>
        <v>53.294629898403478</v>
      </c>
      <c r="S208" s="192">
        <f t="shared" si="51"/>
        <v>0</v>
      </c>
      <c r="T208" s="202">
        <f t="shared" si="51"/>
        <v>100</v>
      </c>
    </row>
    <row r="209" spans="1:20" ht="23.1" customHeight="1">
      <c r="A209" s="63" t="s">
        <v>43</v>
      </c>
      <c r="B209" s="70" t="s">
        <v>14</v>
      </c>
      <c r="C209" s="80">
        <v>1010</v>
      </c>
      <c r="D209" s="93">
        <v>9</v>
      </c>
      <c r="E209" s="93">
        <v>2</v>
      </c>
      <c r="F209" s="112">
        <v>1021</v>
      </c>
      <c r="G209" s="80">
        <v>9</v>
      </c>
      <c r="H209" s="93">
        <v>820</v>
      </c>
      <c r="I209" s="93">
        <v>386</v>
      </c>
      <c r="J209" s="112">
        <v>1215</v>
      </c>
      <c r="K209" s="80">
        <v>4</v>
      </c>
      <c r="L209" s="93">
        <v>126</v>
      </c>
      <c r="M209" s="93">
        <v>316</v>
      </c>
      <c r="N209" s="93">
        <v>9</v>
      </c>
      <c r="O209" s="93">
        <v>1</v>
      </c>
      <c r="P209" s="93">
        <v>316</v>
      </c>
      <c r="Q209" s="93">
        <v>126</v>
      </c>
      <c r="R209" s="112">
        <v>898</v>
      </c>
      <c r="S209" s="184">
        <v>4</v>
      </c>
      <c r="T209" s="208">
        <v>3138</v>
      </c>
    </row>
    <row r="210" spans="1:20" ht="23.1" customHeight="1">
      <c r="A210" s="64"/>
      <c r="B210" s="71" t="s">
        <v>39</v>
      </c>
      <c r="C210" s="81">
        <v>860</v>
      </c>
      <c r="D210" s="95">
        <v>2</v>
      </c>
      <c r="E210" s="94">
        <v>0</v>
      </c>
      <c r="F210" s="113">
        <v>862</v>
      </c>
      <c r="G210" s="81">
        <v>1</v>
      </c>
      <c r="H210" s="95">
        <v>85</v>
      </c>
      <c r="I210" s="95">
        <v>607</v>
      </c>
      <c r="J210" s="113">
        <v>693</v>
      </c>
      <c r="K210" s="121">
        <v>0</v>
      </c>
      <c r="L210" s="95">
        <v>13</v>
      </c>
      <c r="M210" s="95">
        <v>239</v>
      </c>
      <c r="N210" s="95">
        <v>14</v>
      </c>
      <c r="O210" s="95">
        <v>2</v>
      </c>
      <c r="P210" s="95">
        <v>262</v>
      </c>
      <c r="Q210" s="95">
        <v>28</v>
      </c>
      <c r="R210" s="113">
        <v>558</v>
      </c>
      <c r="S210" s="185">
        <v>1</v>
      </c>
      <c r="T210" s="201">
        <v>2114</v>
      </c>
    </row>
    <row r="211" spans="1:20" ht="23.1" customHeight="1">
      <c r="A211" s="64"/>
      <c r="B211" s="71" t="s">
        <v>41</v>
      </c>
      <c r="C211" s="81">
        <v>1870</v>
      </c>
      <c r="D211" s="95">
        <v>11</v>
      </c>
      <c r="E211" s="95">
        <v>2</v>
      </c>
      <c r="F211" s="113">
        <v>1883</v>
      </c>
      <c r="G211" s="81">
        <v>10</v>
      </c>
      <c r="H211" s="95">
        <v>905</v>
      </c>
      <c r="I211" s="95">
        <v>993</v>
      </c>
      <c r="J211" s="113">
        <v>1908</v>
      </c>
      <c r="K211" s="81">
        <v>4</v>
      </c>
      <c r="L211" s="95">
        <v>139</v>
      </c>
      <c r="M211" s="95">
        <v>555</v>
      </c>
      <c r="N211" s="95">
        <f>SUM(N209:N210)</f>
        <v>23</v>
      </c>
      <c r="O211" s="95">
        <f>SUM(O209:O210)</f>
        <v>3</v>
      </c>
      <c r="P211" s="95">
        <v>578</v>
      </c>
      <c r="Q211" s="95">
        <v>154</v>
      </c>
      <c r="R211" s="113">
        <v>1456</v>
      </c>
      <c r="S211" s="185">
        <v>5</v>
      </c>
      <c r="T211" s="201">
        <v>5252</v>
      </c>
    </row>
    <row r="212" spans="1:20" s="58" customFormat="1" ht="23.1" customHeight="1">
      <c r="A212" s="65"/>
      <c r="B212" s="73" t="s">
        <v>42</v>
      </c>
      <c r="C212" s="82">
        <f>C211/T211*100</f>
        <v>35.605483625285608</v>
      </c>
      <c r="D212" s="96">
        <f>D211/T211*100</f>
        <v>0.20944402132520942</v>
      </c>
      <c r="E212" s="96">
        <f>E211/T211*100</f>
        <v>3.8080731150038079e-002</v>
      </c>
      <c r="F212" s="114">
        <f>F211/T211*100</f>
        <v>35.853008377760851</v>
      </c>
      <c r="G212" s="82">
        <f>G211/T211*100</f>
        <v>0.19040365575019041</v>
      </c>
      <c r="H212" s="96">
        <f>H211/T211*100</f>
        <v>17.231530845392232</v>
      </c>
      <c r="I212" s="96">
        <f>I211/T211*100</f>
        <v>18.907083015993905</v>
      </c>
      <c r="J212" s="114">
        <f>J211/T211*100</f>
        <v>36.329017517136329</v>
      </c>
      <c r="K212" s="82">
        <f>K211/T211*100</f>
        <v>7.6161462300076158e-002</v>
      </c>
      <c r="L212" s="96">
        <f>L211/T211*100</f>
        <v>2.6466108149276466</v>
      </c>
      <c r="M212" s="96">
        <f>M211/T211*100</f>
        <v>10.567402894135567</v>
      </c>
      <c r="N212" s="96">
        <f>N211/T211*100</f>
        <v>0.43792840822543794</v>
      </c>
      <c r="O212" s="96">
        <f>O211/T211*100</f>
        <v>5.7121096725057122e-002</v>
      </c>
      <c r="P212" s="96">
        <f>P211/T211*100</f>
        <v>11.005331302361006</v>
      </c>
      <c r="Q212" s="96">
        <f>Q211/T211*100</f>
        <v>2.9322162985529325</v>
      </c>
      <c r="R212" s="114">
        <f>R211/T211*100</f>
        <v>27.722772277227726</v>
      </c>
      <c r="S212" s="186">
        <f>S211/T211*100</f>
        <v>9.5201827875095207e-002</v>
      </c>
      <c r="T212" s="202">
        <v>100</v>
      </c>
    </row>
    <row r="213" spans="1:20" ht="23.1" customHeight="1">
      <c r="A213" s="63" t="s">
        <v>44</v>
      </c>
      <c r="B213" s="70" t="s">
        <v>14</v>
      </c>
      <c r="C213" s="80">
        <v>534</v>
      </c>
      <c r="D213" s="93">
        <v>35</v>
      </c>
      <c r="E213" s="103">
        <v>0</v>
      </c>
      <c r="F213" s="112">
        <f>SUM(C213:E213)</f>
        <v>569</v>
      </c>
      <c r="G213" s="80">
        <v>2</v>
      </c>
      <c r="H213" s="93">
        <v>641</v>
      </c>
      <c r="I213" s="93">
        <v>306</v>
      </c>
      <c r="J213" s="112">
        <f>SUM(G213:I213)</f>
        <v>949</v>
      </c>
      <c r="K213" s="80">
        <v>18</v>
      </c>
      <c r="L213" s="93">
        <v>69</v>
      </c>
      <c r="M213" s="93">
        <v>154</v>
      </c>
      <c r="N213" s="93">
        <v>2</v>
      </c>
      <c r="O213" s="103">
        <v>0</v>
      </c>
      <c r="P213" s="93">
        <v>214</v>
      </c>
      <c r="Q213" s="93">
        <v>80</v>
      </c>
      <c r="R213" s="112">
        <f>SUM(K213:Q213)</f>
        <v>537</v>
      </c>
      <c r="S213" s="188">
        <v>0</v>
      </c>
      <c r="T213" s="184">
        <f>F213+J213+R213+S213</f>
        <v>2055</v>
      </c>
    </row>
    <row r="214" spans="1:20" ht="23.1" customHeight="1">
      <c r="A214" s="64"/>
      <c r="B214" s="71" t="s">
        <v>39</v>
      </c>
      <c r="C214" s="81">
        <v>406</v>
      </c>
      <c r="D214" s="95">
        <v>7</v>
      </c>
      <c r="E214" s="94">
        <v>0</v>
      </c>
      <c r="F214" s="113">
        <f>SUM(C214:E214)</f>
        <v>413</v>
      </c>
      <c r="G214" s="121">
        <v>0</v>
      </c>
      <c r="H214" s="95">
        <v>99</v>
      </c>
      <c r="I214" s="95">
        <v>530</v>
      </c>
      <c r="J214" s="113">
        <f>SUM(G214:I214)</f>
        <v>629</v>
      </c>
      <c r="K214" s="81">
        <v>5</v>
      </c>
      <c r="L214" s="95">
        <v>7</v>
      </c>
      <c r="M214" s="95">
        <v>122</v>
      </c>
      <c r="N214" s="95">
        <v>2</v>
      </c>
      <c r="O214" s="95">
        <v>1</v>
      </c>
      <c r="P214" s="95">
        <v>164</v>
      </c>
      <c r="Q214" s="95">
        <v>22</v>
      </c>
      <c r="R214" s="113">
        <f>SUM(K214:Q214)</f>
        <v>323</v>
      </c>
      <c r="S214" s="185">
        <v>2</v>
      </c>
      <c r="T214" s="185">
        <f>F214+J214+R214+S214</f>
        <v>1367</v>
      </c>
    </row>
    <row r="215" spans="1:20" ht="23.1" customHeight="1">
      <c r="A215" s="64"/>
      <c r="B215" s="71" t="s">
        <v>41</v>
      </c>
      <c r="C215" s="81">
        <f>SUM(C213:C214)</f>
        <v>940</v>
      </c>
      <c r="D215" s="95">
        <f>SUM(D213:D214)</f>
        <v>42</v>
      </c>
      <c r="E215" s="94">
        <v>0</v>
      </c>
      <c r="F215" s="113">
        <f>SUM(C215:E215)</f>
        <v>982</v>
      </c>
      <c r="G215" s="81">
        <f t="shared" ref="G215:R215" si="52">SUM(G213:G214)</f>
        <v>2</v>
      </c>
      <c r="H215" s="95">
        <f t="shared" si="52"/>
        <v>740</v>
      </c>
      <c r="I215" s="95">
        <f t="shared" si="52"/>
        <v>836</v>
      </c>
      <c r="J215" s="113">
        <f t="shared" si="52"/>
        <v>1578</v>
      </c>
      <c r="K215" s="81">
        <f t="shared" si="52"/>
        <v>23</v>
      </c>
      <c r="L215" s="95">
        <f t="shared" si="52"/>
        <v>76</v>
      </c>
      <c r="M215" s="95">
        <f t="shared" si="52"/>
        <v>276</v>
      </c>
      <c r="N215" s="95">
        <f t="shared" si="52"/>
        <v>4</v>
      </c>
      <c r="O215" s="95">
        <f t="shared" si="52"/>
        <v>1</v>
      </c>
      <c r="P215" s="95">
        <f t="shared" si="52"/>
        <v>378</v>
      </c>
      <c r="Q215" s="95">
        <f t="shared" si="52"/>
        <v>102</v>
      </c>
      <c r="R215" s="113">
        <f t="shared" si="52"/>
        <v>860</v>
      </c>
      <c r="S215" s="185">
        <v>2</v>
      </c>
      <c r="T215" s="201">
        <f>SUM(T213:T214)</f>
        <v>3422</v>
      </c>
    </row>
    <row r="216" spans="1:20" s="58" customFormat="1" ht="23.1" customHeight="1">
      <c r="A216" s="65"/>
      <c r="B216" s="73" t="s">
        <v>42</v>
      </c>
      <c r="C216" s="82">
        <f>C215/T215*100</f>
        <v>27.469316189362946</v>
      </c>
      <c r="D216" s="96">
        <f>D215/T215*100</f>
        <v>1.2273524254821742</v>
      </c>
      <c r="E216" s="104">
        <f>E215/T215*100</f>
        <v>0</v>
      </c>
      <c r="F216" s="114">
        <f>F215/T215*100</f>
        <v>28.696668614845123</v>
      </c>
      <c r="G216" s="82">
        <f>G215/T215*100</f>
        <v>5.8445353594389245e-002</v>
      </c>
      <c r="H216" s="96">
        <f>H215/T215*100</f>
        <v>21.624780829924021</v>
      </c>
      <c r="I216" s="96">
        <f>I215/T215*100</f>
        <v>24.430157802454705</v>
      </c>
      <c r="J216" s="114">
        <f>J215/T215*100</f>
        <v>46.113383985973115</v>
      </c>
      <c r="K216" s="82">
        <f>K215/T215*100</f>
        <v>0.67212156633547637</v>
      </c>
      <c r="L216" s="96">
        <f>L215/T215*100</f>
        <v>2.2209234365867916</v>
      </c>
      <c r="M216" s="96">
        <f>M215/T215*100</f>
        <v>8.065458796025716</v>
      </c>
      <c r="N216" s="96">
        <f>N215/T215*100</f>
        <v>0.11689070718877849</v>
      </c>
      <c r="O216" s="96">
        <f>O215/T215*100</f>
        <v>2.9222676797194622e-002</v>
      </c>
      <c r="P216" s="96">
        <f>P215/T215*100</f>
        <v>11.046171829339567</v>
      </c>
      <c r="Q216" s="96">
        <f>Q215/T215*100</f>
        <v>2.9807130333138514</v>
      </c>
      <c r="R216" s="114">
        <f>R215/T215*100</f>
        <v>25.131502045587379</v>
      </c>
      <c r="S216" s="114">
        <f>S215/3422*100</f>
        <v>5.8445353594389245e-002</v>
      </c>
      <c r="T216" s="114">
        <f>T215/3422*100</f>
        <v>100</v>
      </c>
    </row>
    <row r="217" spans="1:20" ht="23.1" customHeight="1">
      <c r="A217" s="63" t="s">
        <v>12</v>
      </c>
      <c r="B217" s="70" t="s">
        <v>14</v>
      </c>
      <c r="C217" s="80">
        <v>191</v>
      </c>
      <c r="D217" s="93">
        <v>60</v>
      </c>
      <c r="E217" s="103">
        <v>0</v>
      </c>
      <c r="F217" s="116">
        <f>SUM(C217:E217)</f>
        <v>251</v>
      </c>
      <c r="G217" s="123">
        <v>0</v>
      </c>
      <c r="H217" s="93">
        <v>333</v>
      </c>
      <c r="I217" s="93">
        <v>125</v>
      </c>
      <c r="J217" s="112">
        <f>SUM(G217:I217)</f>
        <v>458</v>
      </c>
      <c r="K217" s="80">
        <v>8</v>
      </c>
      <c r="L217" s="93">
        <v>31</v>
      </c>
      <c r="M217" s="93">
        <v>57</v>
      </c>
      <c r="N217" s="93">
        <v>2</v>
      </c>
      <c r="O217" s="103">
        <v>0</v>
      </c>
      <c r="P217" s="93">
        <v>80</v>
      </c>
      <c r="Q217" s="93">
        <v>46</v>
      </c>
      <c r="R217" s="112">
        <f>SUM(K217:Q217)</f>
        <v>224</v>
      </c>
      <c r="S217" s="188">
        <v>0</v>
      </c>
      <c r="T217" s="207">
        <f>F217+J217+R217+S217</f>
        <v>933</v>
      </c>
    </row>
    <row r="218" spans="1:20" ht="23.1" customHeight="1">
      <c r="A218" s="64"/>
      <c r="B218" s="71" t="s">
        <v>39</v>
      </c>
      <c r="C218" s="81">
        <v>143</v>
      </c>
      <c r="D218" s="95">
        <v>9</v>
      </c>
      <c r="E218" s="94">
        <v>0</v>
      </c>
      <c r="F218" s="113">
        <f>SUM(C218:E218)</f>
        <v>152</v>
      </c>
      <c r="G218" s="121">
        <v>0</v>
      </c>
      <c r="H218" s="95">
        <v>44</v>
      </c>
      <c r="I218" s="95">
        <v>257</v>
      </c>
      <c r="J218" s="113">
        <f>SUM(G218:I218)</f>
        <v>301</v>
      </c>
      <c r="K218" s="81">
        <v>1</v>
      </c>
      <c r="L218" s="95">
        <v>2</v>
      </c>
      <c r="M218" s="95">
        <v>59</v>
      </c>
      <c r="N218" s="95">
        <v>1</v>
      </c>
      <c r="O218" s="94">
        <v>0</v>
      </c>
      <c r="P218" s="95">
        <v>88</v>
      </c>
      <c r="Q218" s="95">
        <v>15</v>
      </c>
      <c r="R218" s="113">
        <f>SUM(K218:Q218)</f>
        <v>166</v>
      </c>
      <c r="S218" s="187">
        <v>0</v>
      </c>
      <c r="T218" s="185">
        <f>F218+J218+R218+S218</f>
        <v>619</v>
      </c>
    </row>
    <row r="219" spans="1:20" ht="23.1" customHeight="1">
      <c r="A219" s="64"/>
      <c r="B219" s="71" t="s">
        <v>41</v>
      </c>
      <c r="C219" s="85">
        <f t="shared" ref="C219:I219" si="53">SUM(C217:C218)</f>
        <v>334</v>
      </c>
      <c r="D219" s="95">
        <f t="shared" si="53"/>
        <v>69</v>
      </c>
      <c r="E219" s="107">
        <f t="shared" si="53"/>
        <v>0</v>
      </c>
      <c r="F219" s="113">
        <f t="shared" si="53"/>
        <v>403</v>
      </c>
      <c r="G219" s="121">
        <f t="shared" si="53"/>
        <v>0</v>
      </c>
      <c r="H219" s="95">
        <f t="shared" si="53"/>
        <v>377</v>
      </c>
      <c r="I219" s="95">
        <f t="shared" si="53"/>
        <v>382</v>
      </c>
      <c r="J219" s="113">
        <f>SUM(G219:I219)</f>
        <v>759</v>
      </c>
      <c r="K219" s="81">
        <f>SUM(K217:K218)</f>
        <v>9</v>
      </c>
      <c r="L219" s="95">
        <f>SUM(L217:L218)</f>
        <v>33</v>
      </c>
      <c r="M219" s="95">
        <f>SUM(M217:M218)</f>
        <v>116</v>
      </c>
      <c r="N219" s="95">
        <v>3</v>
      </c>
      <c r="O219" s="94">
        <v>0</v>
      </c>
      <c r="P219" s="95">
        <f>SUM(P217:P218)</f>
        <v>168</v>
      </c>
      <c r="Q219" s="95">
        <f>SUM(Q217:Q218)</f>
        <v>61</v>
      </c>
      <c r="R219" s="113">
        <f>SUM(R217:R218)</f>
        <v>390</v>
      </c>
      <c r="S219" s="187">
        <f>SUM(S217:S218)</f>
        <v>0</v>
      </c>
      <c r="T219" s="201">
        <f>SUM(T217:T218)</f>
        <v>1552</v>
      </c>
    </row>
    <row r="220" spans="1:20" s="58" customFormat="1" ht="23.1" customHeight="1">
      <c r="A220" s="65"/>
      <c r="B220" s="73" t="s">
        <v>42</v>
      </c>
      <c r="C220" s="82">
        <f>C219/T219*100</f>
        <v>21.520618556701031</v>
      </c>
      <c r="D220" s="96">
        <f>D219/T219*100</f>
        <v>4.445876288659794</v>
      </c>
      <c r="E220" s="104">
        <f>E219/T219*100</f>
        <v>0</v>
      </c>
      <c r="F220" s="114">
        <f>F219/T219*100</f>
        <v>25.966494845360828</v>
      </c>
      <c r="G220" s="124">
        <f>G219/T219*100</f>
        <v>0</v>
      </c>
      <c r="H220" s="96">
        <f>H219/T219*100</f>
        <v>24.291237113402062</v>
      </c>
      <c r="I220" s="96">
        <f>I219/T219*100</f>
        <v>24.613402061855673</v>
      </c>
      <c r="J220" s="114">
        <f>J219/T219*100</f>
        <v>48.904639175257728</v>
      </c>
      <c r="K220" s="88">
        <f>K219/T219*100</f>
        <v>0.57989690721649489</v>
      </c>
      <c r="L220" s="96">
        <f>L219/T219*100</f>
        <v>2.1262886597938144</v>
      </c>
      <c r="M220" s="122">
        <f>M219/T219*100</f>
        <v>7.4742268041237114</v>
      </c>
      <c r="N220" s="96">
        <v>0.2</v>
      </c>
      <c r="O220" s="104">
        <v>0</v>
      </c>
      <c r="P220" s="96">
        <f>P219/T219*100</f>
        <v>10.824742268041238</v>
      </c>
      <c r="Q220" s="96">
        <f>Q219/T219*100</f>
        <v>3.9304123711340204</v>
      </c>
      <c r="R220" s="114">
        <f>R219/T219*100</f>
        <v>25.128865979381445</v>
      </c>
      <c r="S220" s="124">
        <f>S219/T219*100</f>
        <v>0</v>
      </c>
      <c r="T220" s="186">
        <f>T219/1552*100</f>
        <v>100</v>
      </c>
    </row>
    <row r="221" spans="1:20" ht="23.1" customHeight="1">
      <c r="A221" s="66" t="s">
        <v>47</v>
      </c>
      <c r="B221" s="74" t="s">
        <v>14</v>
      </c>
      <c r="C221" s="80">
        <f t="shared" ref="C221:T222" si="54">C197+C201+C205+C209+C213+C217</f>
        <v>3115</v>
      </c>
      <c r="D221" s="93">
        <f t="shared" si="54"/>
        <v>151</v>
      </c>
      <c r="E221" s="93">
        <f t="shared" si="54"/>
        <v>43</v>
      </c>
      <c r="F221" s="112">
        <f t="shared" si="54"/>
        <v>3309</v>
      </c>
      <c r="G221" s="80">
        <f t="shared" si="54"/>
        <v>50</v>
      </c>
      <c r="H221" s="93">
        <f t="shared" si="54"/>
        <v>3960</v>
      </c>
      <c r="I221" s="93">
        <f t="shared" si="54"/>
        <v>2536</v>
      </c>
      <c r="J221" s="112">
        <f t="shared" si="54"/>
        <v>6546</v>
      </c>
      <c r="K221" s="80">
        <f t="shared" si="54"/>
        <v>203</v>
      </c>
      <c r="L221" s="93">
        <f t="shared" si="54"/>
        <v>808</v>
      </c>
      <c r="M221" s="93">
        <f t="shared" si="54"/>
        <v>1959</v>
      </c>
      <c r="N221" s="93">
        <f t="shared" si="54"/>
        <v>103</v>
      </c>
      <c r="O221" s="93">
        <f t="shared" si="54"/>
        <v>3</v>
      </c>
      <c r="P221" s="93">
        <f t="shared" si="54"/>
        <v>2128</v>
      </c>
      <c r="Q221" s="93">
        <f t="shared" si="54"/>
        <v>621</v>
      </c>
      <c r="R221" s="108">
        <f t="shared" si="54"/>
        <v>5825</v>
      </c>
      <c r="S221" s="83">
        <f t="shared" si="54"/>
        <v>5</v>
      </c>
      <c r="T221" s="184">
        <f t="shared" si="54"/>
        <v>15685</v>
      </c>
    </row>
    <row r="222" spans="1:20" ht="23.1" customHeight="1">
      <c r="A222" s="64"/>
      <c r="B222" s="71" t="s">
        <v>39</v>
      </c>
      <c r="C222" s="81">
        <f t="shared" si="54"/>
        <v>2572</v>
      </c>
      <c r="D222" s="95">
        <f t="shared" si="54"/>
        <v>31</v>
      </c>
      <c r="E222" s="95">
        <f t="shared" si="54"/>
        <v>17</v>
      </c>
      <c r="F222" s="113">
        <f t="shared" si="54"/>
        <v>2620</v>
      </c>
      <c r="G222" s="81">
        <f t="shared" si="54"/>
        <v>7</v>
      </c>
      <c r="H222" s="95">
        <f t="shared" si="54"/>
        <v>553</v>
      </c>
      <c r="I222" s="95">
        <f t="shared" si="54"/>
        <v>3324</v>
      </c>
      <c r="J222" s="113">
        <f t="shared" si="54"/>
        <v>3884</v>
      </c>
      <c r="K222" s="81">
        <f t="shared" si="54"/>
        <v>24</v>
      </c>
      <c r="L222" s="95">
        <f t="shared" si="54"/>
        <v>121</v>
      </c>
      <c r="M222" s="95">
        <f t="shared" si="54"/>
        <v>1850</v>
      </c>
      <c r="N222" s="95">
        <f t="shared" si="54"/>
        <v>109</v>
      </c>
      <c r="O222" s="95">
        <f t="shared" si="54"/>
        <v>6</v>
      </c>
      <c r="P222" s="95">
        <f t="shared" si="54"/>
        <v>2029</v>
      </c>
      <c r="Q222" s="95">
        <f t="shared" si="54"/>
        <v>177</v>
      </c>
      <c r="R222" s="109">
        <f t="shared" si="54"/>
        <v>4316</v>
      </c>
      <c r="S222" s="81">
        <f t="shared" si="54"/>
        <v>3</v>
      </c>
      <c r="T222" s="185">
        <f t="shared" si="54"/>
        <v>10823</v>
      </c>
    </row>
    <row r="223" spans="1:20" s="60" customFormat="1" ht="23.1" customHeight="1">
      <c r="A223" s="64"/>
      <c r="B223" s="76" t="s">
        <v>41</v>
      </c>
      <c r="C223" s="87">
        <f t="shared" ref="C223:I223" si="55">SUM(C221:C222)</f>
        <v>5687</v>
      </c>
      <c r="D223" s="101">
        <f t="shared" si="55"/>
        <v>182</v>
      </c>
      <c r="E223" s="101">
        <f t="shared" si="55"/>
        <v>60</v>
      </c>
      <c r="F223" s="118">
        <f t="shared" si="55"/>
        <v>5929</v>
      </c>
      <c r="G223" s="87">
        <f t="shared" si="55"/>
        <v>57</v>
      </c>
      <c r="H223" s="101">
        <f t="shared" si="55"/>
        <v>4513</v>
      </c>
      <c r="I223" s="101">
        <f t="shared" si="55"/>
        <v>5860</v>
      </c>
      <c r="J223" s="118">
        <f>J199+J203+J207+J211+J215+J219</f>
        <v>10430</v>
      </c>
      <c r="K223" s="87">
        <f t="shared" ref="K223:Q223" si="56">SUM(K221:K222)</f>
        <v>227</v>
      </c>
      <c r="L223" s="101">
        <f t="shared" si="56"/>
        <v>929</v>
      </c>
      <c r="M223" s="101">
        <f t="shared" si="56"/>
        <v>3809</v>
      </c>
      <c r="N223" s="101">
        <f t="shared" si="56"/>
        <v>212</v>
      </c>
      <c r="O223" s="101">
        <f t="shared" si="56"/>
        <v>9</v>
      </c>
      <c r="P223" s="101">
        <f t="shared" si="56"/>
        <v>4157</v>
      </c>
      <c r="Q223" s="101">
        <f t="shared" si="56"/>
        <v>798</v>
      </c>
      <c r="R223" s="181">
        <f>R199+R203+R207+R211+R215+R219</f>
        <v>10141</v>
      </c>
      <c r="S223" s="118">
        <f>S199+S203+S207+S211+S215+S219</f>
        <v>8</v>
      </c>
      <c r="T223" s="118">
        <f>T199+T203+T207+T211+T215+T219</f>
        <v>26508</v>
      </c>
    </row>
    <row r="224" spans="1:20" s="58" customFormat="1" ht="23.1" customHeight="1">
      <c r="A224" s="65"/>
      <c r="B224" s="73" t="s">
        <v>42</v>
      </c>
      <c r="C224" s="82">
        <f>C223/T223*100</f>
        <v>21.453900709219859</v>
      </c>
      <c r="D224" s="96">
        <f>D223/T223*100</f>
        <v>0.68658518183189976</v>
      </c>
      <c r="E224" s="96">
        <f>E223/T223*100</f>
        <v>0.22634676324128564</v>
      </c>
      <c r="F224" s="114">
        <f>F223/T223*100</f>
        <v>22.366832654293042</v>
      </c>
      <c r="G224" s="82">
        <f>G223/T223*100</f>
        <v>0.21502942507922135</v>
      </c>
      <c r="H224" s="96">
        <f>H223/T223*100</f>
        <v>17.025049041798702</v>
      </c>
      <c r="I224" s="96">
        <f>I223/T223*100</f>
        <v>22.106533876565564</v>
      </c>
      <c r="J224" s="114">
        <f>J223/T223*100</f>
        <v>39.346612343443489</v>
      </c>
      <c r="K224" s="88">
        <f>K223/T223*100</f>
        <v>0.85634525426286412</v>
      </c>
      <c r="L224" s="96">
        <f>L223/T223*100</f>
        <v>3.5046023841859064</v>
      </c>
      <c r="M224" s="122">
        <f>M223/T223*100</f>
        <v>14.369247019767617</v>
      </c>
      <c r="N224" s="96">
        <v>0.2</v>
      </c>
      <c r="O224" s="96">
        <v>0</v>
      </c>
      <c r="P224" s="96">
        <f>P223/T223*100</f>
        <v>15.682058246567074</v>
      </c>
      <c r="Q224" s="96">
        <f>Q223/T223*100</f>
        <v>3.010411951109099</v>
      </c>
      <c r="R224" s="114">
        <f>R223/T223*100</f>
        <v>38.256375433831295</v>
      </c>
      <c r="S224" s="186">
        <f>S223/T223*100</f>
        <v>3.0179568432171421e-002</v>
      </c>
      <c r="T224" s="202">
        <f>T223/26508*100</f>
        <v>100</v>
      </c>
    </row>
    <row r="226" spans="1:22" s="55" customFormat="1" ht="21.95" customHeight="1">
      <c r="A226" s="54" t="s">
        <v>45</v>
      </c>
      <c r="B226" s="60"/>
      <c r="C226" s="60"/>
      <c r="D226" s="60"/>
      <c r="E226" s="60"/>
      <c r="F226" s="60"/>
      <c r="G226" s="120"/>
      <c r="H226" s="120"/>
      <c r="I226" s="120"/>
      <c r="J226" s="120"/>
      <c r="L226" s="60"/>
      <c r="M226" s="60"/>
      <c r="N226" s="60"/>
      <c r="O226" s="120"/>
      <c r="P226" s="120" t="s">
        <v>13</v>
      </c>
      <c r="Q226" s="120"/>
      <c r="R226" s="120"/>
      <c r="S226" s="120"/>
      <c r="T226" s="120"/>
    </row>
    <row r="227" spans="1:22" s="56" customFormat="1" ht="21.95" customHeight="1">
      <c r="A227" s="61" t="s">
        <v>22</v>
      </c>
      <c r="B227" s="68"/>
      <c r="C227" s="78" t="s">
        <v>20</v>
      </c>
      <c r="D227" s="91"/>
      <c r="E227" s="91"/>
      <c r="F227" s="70"/>
      <c r="G227" s="78" t="s">
        <v>23</v>
      </c>
      <c r="H227" s="91"/>
      <c r="I227" s="91"/>
      <c r="J227" s="70"/>
      <c r="K227" s="127" t="s">
        <v>17</v>
      </c>
      <c r="L227" s="137"/>
      <c r="M227" s="137"/>
      <c r="N227" s="137"/>
      <c r="O227" s="137"/>
      <c r="P227" s="137"/>
      <c r="Q227" s="137"/>
      <c r="R227" s="178"/>
      <c r="S227" s="182" t="s">
        <v>5</v>
      </c>
      <c r="T227" s="205" t="s">
        <v>0</v>
      </c>
    </row>
    <row r="228" spans="1:22" s="57" customFormat="1" ht="45" customHeight="1">
      <c r="A228" s="62"/>
      <c r="B228" s="69"/>
      <c r="C228" s="79" t="s">
        <v>24</v>
      </c>
      <c r="D228" s="102" t="s">
        <v>6</v>
      </c>
      <c r="E228" s="102" t="s">
        <v>11</v>
      </c>
      <c r="F228" s="111" t="s">
        <v>3</v>
      </c>
      <c r="G228" s="79" t="s">
        <v>30</v>
      </c>
      <c r="H228" s="102" t="s">
        <v>31</v>
      </c>
      <c r="I228" s="102" t="s">
        <v>32</v>
      </c>
      <c r="J228" s="111" t="s">
        <v>3</v>
      </c>
      <c r="K228" s="98" t="s">
        <v>60</v>
      </c>
      <c r="L228" s="98" t="s">
        <v>46</v>
      </c>
      <c r="M228" s="146" t="s">
        <v>53</v>
      </c>
      <c r="N228" s="92" t="s">
        <v>57</v>
      </c>
      <c r="O228" s="102" t="s">
        <v>58</v>
      </c>
      <c r="P228" s="102" t="s">
        <v>16</v>
      </c>
      <c r="Q228" s="102" t="s">
        <v>37</v>
      </c>
      <c r="R228" s="111" t="s">
        <v>3</v>
      </c>
      <c r="S228" s="183"/>
      <c r="T228" s="206"/>
    </row>
    <row r="229" spans="1:22" s="56" customFormat="1" ht="23.1" customHeight="1">
      <c r="A229" s="63" t="s">
        <v>38</v>
      </c>
      <c r="B229" s="70" t="s">
        <v>14</v>
      </c>
      <c r="C229" s="80">
        <v>597</v>
      </c>
      <c r="D229" s="93">
        <v>10</v>
      </c>
      <c r="E229" s="93">
        <v>13</v>
      </c>
      <c r="F229" s="112">
        <v>620</v>
      </c>
      <c r="G229" s="80">
        <v>17</v>
      </c>
      <c r="H229" s="93">
        <v>721</v>
      </c>
      <c r="I229" s="93">
        <v>798</v>
      </c>
      <c r="J229" s="112">
        <v>1536</v>
      </c>
      <c r="K229" s="80">
        <v>14</v>
      </c>
      <c r="L229" s="93">
        <v>150</v>
      </c>
      <c r="M229" s="93">
        <v>418</v>
      </c>
      <c r="N229" s="149">
        <v>23</v>
      </c>
      <c r="O229" s="173">
        <v>0</v>
      </c>
      <c r="P229" s="93">
        <v>435</v>
      </c>
      <c r="Q229" s="93">
        <v>85</v>
      </c>
      <c r="R229" s="112">
        <v>1125</v>
      </c>
      <c r="S229" s="188">
        <v>0</v>
      </c>
      <c r="T229" s="208">
        <v>3281</v>
      </c>
    </row>
    <row r="230" spans="1:22" s="56" customFormat="1" ht="23.1" customHeight="1">
      <c r="A230" s="64"/>
      <c r="B230" s="71" t="s">
        <v>39</v>
      </c>
      <c r="C230" s="81">
        <v>431</v>
      </c>
      <c r="D230" s="95">
        <v>3</v>
      </c>
      <c r="E230" s="95">
        <v>3</v>
      </c>
      <c r="F230" s="113">
        <v>437</v>
      </c>
      <c r="G230" s="81">
        <v>0</v>
      </c>
      <c r="H230" s="95">
        <v>85</v>
      </c>
      <c r="I230" s="95">
        <v>941</v>
      </c>
      <c r="J230" s="113">
        <v>1026</v>
      </c>
      <c r="K230" s="81">
        <v>4</v>
      </c>
      <c r="L230" s="95">
        <v>19</v>
      </c>
      <c r="M230" s="95">
        <v>330</v>
      </c>
      <c r="N230" s="150">
        <v>34</v>
      </c>
      <c r="O230" s="156">
        <v>0</v>
      </c>
      <c r="P230" s="95">
        <v>374</v>
      </c>
      <c r="Q230" s="95">
        <v>36</v>
      </c>
      <c r="R230" s="113">
        <v>797</v>
      </c>
      <c r="S230" s="187">
        <v>0</v>
      </c>
      <c r="T230" s="201">
        <v>2260</v>
      </c>
    </row>
    <row r="231" spans="1:22" s="56" customFormat="1" ht="23.1" customHeight="1">
      <c r="A231" s="64"/>
      <c r="B231" s="71" t="s">
        <v>41</v>
      </c>
      <c r="C231" s="81">
        <f t="shared" ref="C231:N231" si="57">SUM(C229:C230)</f>
        <v>1028</v>
      </c>
      <c r="D231" s="95">
        <f t="shared" si="57"/>
        <v>13</v>
      </c>
      <c r="E231" s="95">
        <f t="shared" si="57"/>
        <v>16</v>
      </c>
      <c r="F231" s="113">
        <f t="shared" si="57"/>
        <v>1057</v>
      </c>
      <c r="G231" s="81">
        <f t="shared" si="57"/>
        <v>17</v>
      </c>
      <c r="H231" s="95">
        <f t="shared" si="57"/>
        <v>806</v>
      </c>
      <c r="I231" s="95">
        <f t="shared" si="57"/>
        <v>1739</v>
      </c>
      <c r="J231" s="113">
        <f t="shared" si="57"/>
        <v>2562</v>
      </c>
      <c r="K231" s="81">
        <f t="shared" si="57"/>
        <v>18</v>
      </c>
      <c r="L231" s="95">
        <f t="shared" si="57"/>
        <v>169</v>
      </c>
      <c r="M231" s="95">
        <f t="shared" si="57"/>
        <v>748</v>
      </c>
      <c r="N231" s="150">
        <f t="shared" si="57"/>
        <v>57</v>
      </c>
      <c r="O231" s="156">
        <v>0</v>
      </c>
      <c r="P231" s="95">
        <f>SUM(P229:P230)</f>
        <v>809</v>
      </c>
      <c r="Q231" s="95">
        <f>SUM(Q229:Q230)</f>
        <v>121</v>
      </c>
      <c r="R231" s="113">
        <f>SUM(R229:R230)</f>
        <v>1922</v>
      </c>
      <c r="S231" s="187">
        <v>0</v>
      </c>
      <c r="T231" s="201">
        <f>SUM(T229:T230)</f>
        <v>5541</v>
      </c>
    </row>
    <row r="232" spans="1:22" s="58" customFormat="1" ht="23.1" customHeight="1">
      <c r="A232" s="65"/>
      <c r="B232" s="73" t="s">
        <v>42</v>
      </c>
      <c r="C232" s="82">
        <f>C231/T231*100</f>
        <v>18.552607832521208</v>
      </c>
      <c r="D232" s="96">
        <f>D231/T231*100</f>
        <v>0.2346146904890814</v>
      </c>
      <c r="E232" s="96">
        <f>E231/T231*100</f>
        <v>0.28875654214040786</v>
      </c>
      <c r="F232" s="114">
        <f>F231/T231*100</f>
        <v>19.075979065150694</v>
      </c>
      <c r="G232" s="82">
        <f>G231/T231*100</f>
        <v>0.30680382602418338</v>
      </c>
      <c r="H232" s="96">
        <f>H231/T231*100</f>
        <v>14.546110810323047</v>
      </c>
      <c r="I232" s="96">
        <f>I231/T231*100</f>
        <v>31.384226673885578</v>
      </c>
      <c r="J232" s="114">
        <f>J231/T231*100</f>
        <v>46.237141310232808</v>
      </c>
      <c r="K232" s="82">
        <f>K231/T231*100</f>
        <v>0.32485110990795885</v>
      </c>
      <c r="L232" s="96">
        <f>L231/T231*100</f>
        <v>3.0499909763580582</v>
      </c>
      <c r="M232" s="96">
        <f>M231/T231*100</f>
        <v>13.499368345064067</v>
      </c>
      <c r="N232" s="133">
        <f>N231/T231*100</f>
        <v>1.028695181375203</v>
      </c>
      <c r="O232" s="174">
        <v>0</v>
      </c>
      <c r="P232" s="96">
        <f>P231/T231*100</f>
        <v>14.600252661974372</v>
      </c>
      <c r="Q232" s="96">
        <f>Q231/T231*100</f>
        <v>2.1837213499368344</v>
      </c>
      <c r="R232" s="114">
        <f>R231/T231*100</f>
        <v>34.686879624616495</v>
      </c>
      <c r="S232" s="189">
        <v>0</v>
      </c>
      <c r="T232" s="202">
        <v>100</v>
      </c>
    </row>
    <row r="233" spans="1:22" ht="23.1" customHeight="1">
      <c r="A233" s="63" t="s">
        <v>2</v>
      </c>
      <c r="B233" s="70" t="s">
        <v>14</v>
      </c>
      <c r="C233" s="80">
        <v>405</v>
      </c>
      <c r="D233" s="93">
        <v>1</v>
      </c>
      <c r="E233" s="93">
        <v>20</v>
      </c>
      <c r="F233" s="113">
        <f>SUM(C233:E233)</f>
        <v>426</v>
      </c>
      <c r="G233" s="80">
        <v>20</v>
      </c>
      <c r="H233" s="93">
        <v>791</v>
      </c>
      <c r="I233" s="93">
        <v>713</v>
      </c>
      <c r="J233" s="112">
        <f>SUM(G233:I233)</f>
        <v>1524</v>
      </c>
      <c r="K233" s="80">
        <v>67</v>
      </c>
      <c r="L233" s="93">
        <v>294</v>
      </c>
      <c r="M233" s="93">
        <v>752</v>
      </c>
      <c r="N233" s="161">
        <v>69</v>
      </c>
      <c r="O233" s="93">
        <v>4</v>
      </c>
      <c r="P233" s="93">
        <v>670</v>
      </c>
      <c r="Q233" s="93">
        <v>165</v>
      </c>
      <c r="R233" s="116">
        <f>SUM(K233:Q233)</f>
        <v>2021</v>
      </c>
      <c r="S233" s="197">
        <v>4</v>
      </c>
      <c r="T233" s="184">
        <f>F233+J233+R233+S233</f>
        <v>3975</v>
      </c>
      <c r="U233" s="54"/>
      <c r="V233" s="54"/>
    </row>
    <row r="234" spans="1:22" ht="23.1" customHeight="1">
      <c r="A234" s="64"/>
      <c r="B234" s="71" t="s">
        <v>39</v>
      </c>
      <c r="C234" s="81">
        <v>315</v>
      </c>
      <c r="D234" s="95">
        <v>0</v>
      </c>
      <c r="E234" s="95">
        <v>6</v>
      </c>
      <c r="F234" s="113">
        <f>SUM(C234:E234)</f>
        <v>321</v>
      </c>
      <c r="G234" s="81">
        <v>4</v>
      </c>
      <c r="H234" s="95">
        <v>104</v>
      </c>
      <c r="I234" s="95">
        <v>858</v>
      </c>
      <c r="J234" s="113">
        <f>SUM(G234:I234)</f>
        <v>966</v>
      </c>
      <c r="K234" s="81">
        <v>14</v>
      </c>
      <c r="L234" s="95">
        <v>48</v>
      </c>
      <c r="M234" s="95">
        <v>725</v>
      </c>
      <c r="N234" s="110">
        <v>61</v>
      </c>
      <c r="O234" s="95">
        <v>5</v>
      </c>
      <c r="P234" s="95">
        <v>690</v>
      </c>
      <c r="Q234" s="95">
        <v>49</v>
      </c>
      <c r="R234" s="113">
        <f>SUM(K234:Q234)</f>
        <v>1592</v>
      </c>
      <c r="S234" s="85">
        <v>3</v>
      </c>
      <c r="T234" s="190">
        <f>F234+J234+R234+S234</f>
        <v>2882</v>
      </c>
      <c r="U234" s="54"/>
      <c r="V234" s="54"/>
    </row>
    <row r="235" spans="1:22" ht="23.1" customHeight="1">
      <c r="A235" s="64"/>
      <c r="B235" s="71" t="s">
        <v>41</v>
      </c>
      <c r="C235" s="81">
        <f t="shared" ref="C235:I235" si="58">SUM(C233:C234)</f>
        <v>720</v>
      </c>
      <c r="D235" s="95">
        <f t="shared" si="58"/>
        <v>1</v>
      </c>
      <c r="E235" s="95">
        <f t="shared" si="58"/>
        <v>26</v>
      </c>
      <c r="F235" s="113">
        <f t="shared" si="58"/>
        <v>747</v>
      </c>
      <c r="G235" s="81">
        <f t="shared" si="58"/>
        <v>24</v>
      </c>
      <c r="H235" s="95">
        <f t="shared" si="58"/>
        <v>895</v>
      </c>
      <c r="I235" s="95">
        <f t="shared" si="58"/>
        <v>1571</v>
      </c>
      <c r="J235" s="113">
        <f>SUM(G235:I235)</f>
        <v>2490</v>
      </c>
      <c r="K235" s="81">
        <f t="shared" ref="K235:Q235" si="59">SUM(K233:K234)</f>
        <v>81</v>
      </c>
      <c r="L235" s="95">
        <f t="shared" si="59"/>
        <v>342</v>
      </c>
      <c r="M235" s="95">
        <f t="shared" si="59"/>
        <v>1477</v>
      </c>
      <c r="N235" s="110">
        <f t="shared" si="59"/>
        <v>130</v>
      </c>
      <c r="O235" s="110">
        <f t="shared" si="59"/>
        <v>9</v>
      </c>
      <c r="P235" s="95">
        <f t="shared" si="59"/>
        <v>1360</v>
      </c>
      <c r="Q235" s="95">
        <f t="shared" si="59"/>
        <v>214</v>
      </c>
      <c r="R235" s="115">
        <f>SUM(K235:Q235)</f>
        <v>3613</v>
      </c>
      <c r="S235" s="110">
        <f>SUM(S233:S234)</f>
        <v>7</v>
      </c>
      <c r="T235" s="185">
        <f>SUM(T233:T234)</f>
        <v>6857</v>
      </c>
      <c r="U235" s="54"/>
      <c r="V235" s="54"/>
    </row>
    <row r="236" spans="1:22" s="58" customFormat="1" ht="23.1" customHeight="1">
      <c r="A236" s="65"/>
      <c r="B236" s="73" t="s">
        <v>42</v>
      </c>
      <c r="C236" s="82">
        <f>C235/T235*100</f>
        <v>10.500218754557386</v>
      </c>
      <c r="D236" s="96">
        <f>D235/T235*100</f>
        <v>1.4583637159107482e-002</v>
      </c>
      <c r="E236" s="96">
        <f>E235/T235*100</f>
        <v>0.37917456613679451</v>
      </c>
      <c r="F236" s="114">
        <f>F235/T235*100</f>
        <v>10.893976957853289</v>
      </c>
      <c r="G236" s="82">
        <f>G235/T235*100</f>
        <v>0.35000729181857954</v>
      </c>
      <c r="H236" s="96">
        <f>H235/T235*100</f>
        <v>13.052355257401196</v>
      </c>
      <c r="I236" s="96">
        <f>I235/T235*100</f>
        <v>22.910893976957851</v>
      </c>
      <c r="J236" s="114">
        <f>J235/T235*100</f>
        <v>36.313256526177625</v>
      </c>
      <c r="K236" s="82">
        <f>K235/T235*100</f>
        <v>1.1812746098877061</v>
      </c>
      <c r="L236" s="96">
        <f>L235/T235*100</f>
        <v>4.9876039084147585</v>
      </c>
      <c r="M236" s="96">
        <f>M235/T235*100</f>
        <v>21.540032084001751</v>
      </c>
      <c r="N236" s="99">
        <f>N235/T235*100</f>
        <v>1.8958728306839725</v>
      </c>
      <c r="O236" s="96">
        <f>O235/T235*100</f>
        <v>0.13125273443196733</v>
      </c>
      <c r="P236" s="96">
        <f>P235/T235*100</f>
        <v>19.833746536386172</v>
      </c>
      <c r="Q236" s="96">
        <f>Q235/T235*100</f>
        <v>3.120898352049001</v>
      </c>
      <c r="R236" s="114">
        <f>R235/T235*100</f>
        <v>52.690681055855329</v>
      </c>
      <c r="S236" s="88">
        <v>0</v>
      </c>
      <c r="T236" s="186">
        <v>100</v>
      </c>
      <c r="U236" s="58"/>
      <c r="V236" s="58"/>
    </row>
    <row r="237" spans="1:22" ht="23.1" customHeight="1">
      <c r="A237" s="63" t="s">
        <v>21</v>
      </c>
      <c r="B237" s="70" t="s">
        <v>14</v>
      </c>
      <c r="C237" s="80">
        <v>183</v>
      </c>
      <c r="D237" s="93">
        <v>18</v>
      </c>
      <c r="E237" s="93">
        <v>0</v>
      </c>
      <c r="F237" s="112">
        <v>201</v>
      </c>
      <c r="G237" s="80">
        <v>14</v>
      </c>
      <c r="H237" s="93">
        <v>408</v>
      </c>
      <c r="I237" s="93">
        <v>370</v>
      </c>
      <c r="J237" s="112">
        <v>792</v>
      </c>
      <c r="K237" s="80">
        <v>65</v>
      </c>
      <c r="L237" s="93">
        <v>114</v>
      </c>
      <c r="M237" s="93">
        <v>265</v>
      </c>
      <c r="N237" s="93">
        <v>18</v>
      </c>
      <c r="O237" s="103">
        <v>0</v>
      </c>
      <c r="P237" s="93">
        <v>456</v>
      </c>
      <c r="Q237" s="93">
        <v>134</v>
      </c>
      <c r="R237" s="112">
        <v>1052</v>
      </c>
      <c r="S237" s="188">
        <v>0</v>
      </c>
      <c r="T237" s="208">
        <v>2045</v>
      </c>
    </row>
    <row r="238" spans="1:22" ht="23.1" customHeight="1">
      <c r="A238" s="64"/>
      <c r="B238" s="71" t="s">
        <v>39</v>
      </c>
      <c r="C238" s="81">
        <v>137</v>
      </c>
      <c r="D238" s="95">
        <v>4</v>
      </c>
      <c r="E238" s="95">
        <v>0</v>
      </c>
      <c r="F238" s="113">
        <v>141</v>
      </c>
      <c r="G238" s="81">
        <v>0</v>
      </c>
      <c r="H238" s="95">
        <v>59</v>
      </c>
      <c r="I238" s="95">
        <v>413</v>
      </c>
      <c r="J238" s="113">
        <v>472</v>
      </c>
      <c r="K238" s="109">
        <v>5</v>
      </c>
      <c r="L238" s="95">
        <v>31</v>
      </c>
      <c r="M238" s="95">
        <v>255</v>
      </c>
      <c r="N238" s="95">
        <v>24</v>
      </c>
      <c r="O238" s="95">
        <v>4</v>
      </c>
      <c r="P238" s="95">
        <v>471</v>
      </c>
      <c r="Q238" s="95">
        <v>18</v>
      </c>
      <c r="R238" s="113">
        <v>808</v>
      </c>
      <c r="S238" s="185">
        <v>1</v>
      </c>
      <c r="T238" s="201">
        <v>1422</v>
      </c>
    </row>
    <row r="239" spans="1:22" ht="23.1" customHeight="1">
      <c r="A239" s="64"/>
      <c r="B239" s="71" t="s">
        <v>41</v>
      </c>
      <c r="C239" s="81">
        <f t="shared" ref="C239:T239" si="60">SUM(C237:C238)</f>
        <v>320</v>
      </c>
      <c r="D239" s="95">
        <f t="shared" si="60"/>
        <v>22</v>
      </c>
      <c r="E239" s="95">
        <f t="shared" si="60"/>
        <v>0</v>
      </c>
      <c r="F239" s="113">
        <f t="shared" si="60"/>
        <v>342</v>
      </c>
      <c r="G239" s="109">
        <f t="shared" si="60"/>
        <v>14</v>
      </c>
      <c r="H239" s="95">
        <f t="shared" si="60"/>
        <v>467</v>
      </c>
      <c r="I239" s="95">
        <f t="shared" si="60"/>
        <v>783</v>
      </c>
      <c r="J239" s="113">
        <f t="shared" si="60"/>
        <v>1264</v>
      </c>
      <c r="K239" s="109">
        <f t="shared" si="60"/>
        <v>70</v>
      </c>
      <c r="L239" s="95">
        <f t="shared" si="60"/>
        <v>145</v>
      </c>
      <c r="M239" s="95">
        <f t="shared" si="60"/>
        <v>520</v>
      </c>
      <c r="N239" s="95">
        <f t="shared" si="60"/>
        <v>42</v>
      </c>
      <c r="O239" s="95">
        <f t="shared" si="60"/>
        <v>4</v>
      </c>
      <c r="P239" s="95">
        <f t="shared" si="60"/>
        <v>927</v>
      </c>
      <c r="Q239" s="95">
        <f t="shared" si="60"/>
        <v>152</v>
      </c>
      <c r="R239" s="113">
        <f t="shared" si="60"/>
        <v>1860</v>
      </c>
      <c r="S239" s="185">
        <f t="shared" si="60"/>
        <v>1</v>
      </c>
      <c r="T239" s="201">
        <f t="shared" si="60"/>
        <v>3467</v>
      </c>
    </row>
    <row r="240" spans="1:22" s="58" customFormat="1" ht="23.1" customHeight="1">
      <c r="A240" s="65"/>
      <c r="B240" s="73" t="s">
        <v>42</v>
      </c>
      <c r="C240" s="82">
        <f t="shared" ref="C240:T240" si="61">C239/3467*100</f>
        <v>9.2298817421401793</v>
      </c>
      <c r="D240" s="96">
        <f t="shared" si="61"/>
        <v>0.63455436977213731</v>
      </c>
      <c r="E240" s="96">
        <f t="shared" si="61"/>
        <v>0</v>
      </c>
      <c r="F240" s="114">
        <f t="shared" si="61"/>
        <v>9.8644361119123154</v>
      </c>
      <c r="G240" s="122">
        <f t="shared" si="61"/>
        <v>0.4038073262186328</v>
      </c>
      <c r="H240" s="96">
        <f t="shared" si="61"/>
        <v>13.469858667435824</v>
      </c>
      <c r="I240" s="96">
        <f t="shared" si="61"/>
        <v>22.584366887799252</v>
      </c>
      <c r="J240" s="114">
        <f t="shared" si="61"/>
        <v>36.458032881453704</v>
      </c>
      <c r="K240" s="122">
        <f t="shared" si="61"/>
        <v>2.0190366310931642</v>
      </c>
      <c r="L240" s="96">
        <f t="shared" si="61"/>
        <v>4.1822901644072683</v>
      </c>
      <c r="M240" s="96">
        <f t="shared" si="61"/>
        <v>14.998557830977791</v>
      </c>
      <c r="N240" s="96">
        <f t="shared" si="61"/>
        <v>1.2114219786558986</v>
      </c>
      <c r="O240" s="96">
        <f t="shared" si="61"/>
        <v>0.11537352177675222</v>
      </c>
      <c r="P240" s="96">
        <f t="shared" si="61"/>
        <v>26.737813671762328</v>
      </c>
      <c r="Q240" s="96">
        <f t="shared" si="61"/>
        <v>4.3841938275165848</v>
      </c>
      <c r="R240" s="114">
        <f t="shared" si="61"/>
        <v>53.648687626189798</v>
      </c>
      <c r="S240" s="186">
        <f t="shared" si="61"/>
        <v>2.8843380444188056e-002</v>
      </c>
      <c r="T240" s="186">
        <f t="shared" si="61"/>
        <v>100</v>
      </c>
    </row>
    <row r="241" spans="1:22" ht="23.1" customHeight="1">
      <c r="A241" s="63" t="s">
        <v>43</v>
      </c>
      <c r="B241" s="70" t="s">
        <v>14</v>
      </c>
      <c r="C241" s="80">
        <v>858</v>
      </c>
      <c r="D241" s="93">
        <v>11</v>
      </c>
      <c r="E241" s="93">
        <v>4</v>
      </c>
      <c r="F241" s="112">
        <v>873</v>
      </c>
      <c r="G241" s="80">
        <v>17</v>
      </c>
      <c r="H241" s="93">
        <v>757</v>
      </c>
      <c r="I241" s="93">
        <v>492</v>
      </c>
      <c r="J241" s="112">
        <v>1266</v>
      </c>
      <c r="K241" s="80">
        <v>4</v>
      </c>
      <c r="L241" s="93">
        <v>141</v>
      </c>
      <c r="M241" s="93">
        <v>311</v>
      </c>
      <c r="N241" s="93">
        <v>13</v>
      </c>
      <c r="O241" s="93">
        <v>2</v>
      </c>
      <c r="P241" s="93">
        <v>343</v>
      </c>
      <c r="Q241" s="93">
        <v>113</v>
      </c>
      <c r="R241" s="112">
        <v>927</v>
      </c>
      <c r="S241" s="188">
        <v>0</v>
      </c>
      <c r="T241" s="208">
        <v>3066</v>
      </c>
    </row>
    <row r="242" spans="1:22" ht="23.1" customHeight="1">
      <c r="A242" s="64"/>
      <c r="B242" s="71" t="s">
        <v>39</v>
      </c>
      <c r="C242" s="81">
        <v>576</v>
      </c>
      <c r="D242" s="95">
        <v>1</v>
      </c>
      <c r="E242" s="95">
        <v>1</v>
      </c>
      <c r="F242" s="113">
        <v>578</v>
      </c>
      <c r="G242" s="81">
        <v>2</v>
      </c>
      <c r="H242" s="95">
        <v>83</v>
      </c>
      <c r="I242" s="95">
        <v>746</v>
      </c>
      <c r="J242" s="113">
        <v>831</v>
      </c>
      <c r="K242" s="81">
        <v>1</v>
      </c>
      <c r="L242" s="95">
        <v>10</v>
      </c>
      <c r="M242" s="95">
        <v>235</v>
      </c>
      <c r="N242" s="95">
        <v>15</v>
      </c>
      <c r="O242" s="95">
        <v>2</v>
      </c>
      <c r="P242" s="95">
        <v>290</v>
      </c>
      <c r="Q242" s="95">
        <v>32</v>
      </c>
      <c r="R242" s="113">
        <v>585</v>
      </c>
      <c r="S242" s="187">
        <v>0</v>
      </c>
      <c r="T242" s="201">
        <v>1994</v>
      </c>
    </row>
    <row r="243" spans="1:22" ht="23.1" customHeight="1">
      <c r="A243" s="64"/>
      <c r="B243" s="71" t="s">
        <v>41</v>
      </c>
      <c r="C243" s="81">
        <f>SUM(C241:C242)</f>
        <v>1434</v>
      </c>
      <c r="D243" s="95">
        <v>12</v>
      </c>
      <c r="E243" s="95">
        <v>5</v>
      </c>
      <c r="F243" s="113">
        <v>1451</v>
      </c>
      <c r="G243" s="81">
        <v>19</v>
      </c>
      <c r="H243" s="95">
        <v>840</v>
      </c>
      <c r="I243" s="95">
        <v>1238</v>
      </c>
      <c r="J243" s="113">
        <v>2097</v>
      </c>
      <c r="K243" s="81">
        <v>5</v>
      </c>
      <c r="L243" s="95">
        <v>151</v>
      </c>
      <c r="M243" s="95">
        <v>546</v>
      </c>
      <c r="N243" s="95">
        <v>28</v>
      </c>
      <c r="O243" s="95">
        <v>4</v>
      </c>
      <c r="P243" s="95">
        <v>633</v>
      </c>
      <c r="Q243" s="95">
        <v>145</v>
      </c>
      <c r="R243" s="113">
        <v>1512</v>
      </c>
      <c r="S243" s="187">
        <v>0</v>
      </c>
      <c r="T243" s="201">
        <v>5060</v>
      </c>
    </row>
    <row r="244" spans="1:22" s="58" customFormat="1" ht="23.1" customHeight="1">
      <c r="A244" s="65"/>
      <c r="B244" s="73" t="s">
        <v>42</v>
      </c>
      <c r="C244" s="82">
        <f>C243/T243*100</f>
        <v>28.339920948616598</v>
      </c>
      <c r="D244" s="96">
        <f>D243/T243*100</f>
        <v>0.23715415019762848</v>
      </c>
      <c r="E244" s="96">
        <f>E243/T243*100</f>
        <v>9.8814229249011856e-002</v>
      </c>
      <c r="F244" s="114">
        <f>F243/T243*100</f>
        <v>28.675889328063242</v>
      </c>
      <c r="G244" s="82">
        <f>G243/T243*100</f>
        <v>0.37549407114624506</v>
      </c>
      <c r="H244" s="96">
        <f>H243/T243*100</f>
        <v>16.600790513833992</v>
      </c>
      <c r="I244" s="96">
        <f>I243/T243*100</f>
        <v>24.466403162055336</v>
      </c>
      <c r="J244" s="114">
        <f>J243/T243*100</f>
        <v>41.442687747035571</v>
      </c>
      <c r="K244" s="82">
        <f>K243/T243*100</f>
        <v>9.8814229249011856e-002</v>
      </c>
      <c r="L244" s="96">
        <f>L243/T243*100</f>
        <v>2.9841897233201582</v>
      </c>
      <c r="M244" s="96">
        <f>M243/T243*100</f>
        <v>10.790513833992096</v>
      </c>
      <c r="N244" s="96">
        <f>N243/T243*100</f>
        <v>0.55335968379446643</v>
      </c>
      <c r="O244" s="96">
        <f>O243/T243*100</f>
        <v>7.9051383399209488e-002</v>
      </c>
      <c r="P244" s="96">
        <f>P243/T243*100</f>
        <v>12.5098814229249</v>
      </c>
      <c r="Q244" s="96">
        <f>Q243/T243*100</f>
        <v>2.8656126482213438</v>
      </c>
      <c r="R244" s="114">
        <f>R243/T243*100</f>
        <v>29.881422924901184</v>
      </c>
      <c r="S244" s="189">
        <v>0</v>
      </c>
      <c r="T244" s="202">
        <v>100</v>
      </c>
    </row>
    <row r="245" spans="1:22" ht="23.1" customHeight="1">
      <c r="A245" s="63" t="s">
        <v>44</v>
      </c>
      <c r="B245" s="70" t="s">
        <v>14</v>
      </c>
      <c r="C245" s="80">
        <v>488</v>
      </c>
      <c r="D245" s="93">
        <v>16</v>
      </c>
      <c r="E245" s="93">
        <v>0</v>
      </c>
      <c r="F245" s="113">
        <f>SUM(C245:E245)</f>
        <v>504</v>
      </c>
      <c r="G245" s="80">
        <v>4</v>
      </c>
      <c r="H245" s="93">
        <v>561</v>
      </c>
      <c r="I245" s="93">
        <v>323</v>
      </c>
      <c r="J245" s="112">
        <f>SUM(G245:I245)</f>
        <v>888</v>
      </c>
      <c r="K245" s="80">
        <v>6</v>
      </c>
      <c r="L245" s="93">
        <v>77</v>
      </c>
      <c r="M245" s="93">
        <v>150</v>
      </c>
      <c r="N245" s="93">
        <v>4</v>
      </c>
      <c r="O245" s="103">
        <v>0</v>
      </c>
      <c r="P245" s="93">
        <v>210</v>
      </c>
      <c r="Q245" s="93">
        <v>74</v>
      </c>
      <c r="R245" s="116">
        <f>SUM(K245:Q245)</f>
        <v>521</v>
      </c>
      <c r="S245" s="198">
        <v>0</v>
      </c>
      <c r="T245" s="184">
        <f>F245+J245+R245+S245</f>
        <v>1913</v>
      </c>
      <c r="U245" s="54"/>
      <c r="V245" s="54"/>
    </row>
    <row r="246" spans="1:22" ht="23.1" customHeight="1">
      <c r="A246" s="64"/>
      <c r="B246" s="71" t="s">
        <v>39</v>
      </c>
      <c r="C246" s="81">
        <v>297</v>
      </c>
      <c r="D246" s="95">
        <v>1</v>
      </c>
      <c r="E246" s="95">
        <v>0</v>
      </c>
      <c r="F246" s="113">
        <f>SUM(C246:E246)</f>
        <v>298</v>
      </c>
      <c r="G246" s="81">
        <v>0</v>
      </c>
      <c r="H246" s="95">
        <v>82</v>
      </c>
      <c r="I246" s="95">
        <v>569</v>
      </c>
      <c r="J246" s="113">
        <f>SUM(G246:I246)</f>
        <v>651</v>
      </c>
      <c r="K246" s="121">
        <v>0</v>
      </c>
      <c r="L246" s="95">
        <v>8</v>
      </c>
      <c r="M246" s="95">
        <v>104</v>
      </c>
      <c r="N246" s="95">
        <v>4</v>
      </c>
      <c r="O246" s="95">
        <v>1</v>
      </c>
      <c r="P246" s="95">
        <v>202</v>
      </c>
      <c r="Q246" s="95">
        <v>21</v>
      </c>
      <c r="R246" s="113">
        <f>SUM(K246:Q246)</f>
        <v>340</v>
      </c>
      <c r="S246" s="199">
        <v>0</v>
      </c>
      <c r="T246" s="190">
        <f>F246+J246+R246+S246</f>
        <v>1289</v>
      </c>
      <c r="U246" s="54"/>
      <c r="V246" s="54"/>
    </row>
    <row r="247" spans="1:22" ht="23.1" customHeight="1">
      <c r="A247" s="64"/>
      <c r="B247" s="71" t="s">
        <v>41</v>
      </c>
      <c r="C247" s="81">
        <f t="shared" ref="C247:I247" si="62">SUM(C245:C246)</f>
        <v>785</v>
      </c>
      <c r="D247" s="95">
        <f t="shared" si="62"/>
        <v>17</v>
      </c>
      <c r="E247" s="95">
        <f t="shared" si="62"/>
        <v>0</v>
      </c>
      <c r="F247" s="113">
        <f t="shared" si="62"/>
        <v>802</v>
      </c>
      <c r="G247" s="81">
        <f t="shared" si="62"/>
        <v>4</v>
      </c>
      <c r="H247" s="95">
        <f t="shared" si="62"/>
        <v>643</v>
      </c>
      <c r="I247" s="95">
        <f t="shared" si="62"/>
        <v>892</v>
      </c>
      <c r="J247" s="113">
        <f>SUM(G247:I247)</f>
        <v>1539</v>
      </c>
      <c r="K247" s="81">
        <f t="shared" ref="K247:Q247" si="63">SUM(K245:K246)</f>
        <v>6</v>
      </c>
      <c r="L247" s="95">
        <f t="shared" si="63"/>
        <v>85</v>
      </c>
      <c r="M247" s="95">
        <f t="shared" si="63"/>
        <v>254</v>
      </c>
      <c r="N247" s="110">
        <f t="shared" si="63"/>
        <v>8</v>
      </c>
      <c r="O247" s="110">
        <f t="shared" si="63"/>
        <v>1</v>
      </c>
      <c r="P247" s="95">
        <f t="shared" si="63"/>
        <v>412</v>
      </c>
      <c r="Q247" s="95">
        <f t="shared" si="63"/>
        <v>95</v>
      </c>
      <c r="R247" s="115">
        <f>SUM(K247:Q247)</f>
        <v>861</v>
      </c>
      <c r="S247" s="107">
        <f>SUM(S245:S246)</f>
        <v>0</v>
      </c>
      <c r="T247" s="185">
        <f>SUM(T245:T246)</f>
        <v>3202</v>
      </c>
    </row>
    <row r="248" spans="1:22" s="58" customFormat="1" ht="23.1" customHeight="1">
      <c r="A248" s="65"/>
      <c r="B248" s="73" t="s">
        <v>42</v>
      </c>
      <c r="C248" s="82">
        <f>C247/T247*100</f>
        <v>24.515927545284196</v>
      </c>
      <c r="D248" s="96">
        <f>D247/T247*100</f>
        <v>0.53091817613991255</v>
      </c>
      <c r="E248" s="96">
        <f>E247/T247*100</f>
        <v>0</v>
      </c>
      <c r="F248" s="114">
        <f>F247/T247*100</f>
        <v>25.046845721424109</v>
      </c>
      <c r="G248" s="82">
        <f>G247/T247*100</f>
        <v>0.12492192379762648</v>
      </c>
      <c r="H248" s="96">
        <f>H247/T247*100</f>
        <v>20.081199250468458</v>
      </c>
      <c r="I248" s="96">
        <f>I247/T247*100</f>
        <v>27.857589006870704</v>
      </c>
      <c r="J248" s="114">
        <f>J247/T247*100</f>
        <v>48.063710181136784</v>
      </c>
      <c r="K248" s="82">
        <f>K247/T247*100</f>
        <v>0.18738288569643974</v>
      </c>
      <c r="L248" s="96">
        <f>L247/T247*100</f>
        <v>2.6545908806995628</v>
      </c>
      <c r="M248" s="96">
        <f>M247/T247*100</f>
        <v>7.9325421611492821</v>
      </c>
      <c r="N248" s="96">
        <f>N247/T247*100</f>
        <v>0.24984384759525297</v>
      </c>
      <c r="O248" s="96">
        <f>O247/T247*100</f>
        <v>3.1230480949406621e-002</v>
      </c>
      <c r="P248" s="96">
        <f>P247/T247*100</f>
        <v>12.866958151155528</v>
      </c>
      <c r="Q248" s="96">
        <f>Q247/T247*100</f>
        <v>2.966895690193629</v>
      </c>
      <c r="R248" s="114">
        <f>R247/T247*100</f>
        <v>26.889444097439103</v>
      </c>
      <c r="S248" s="200">
        <v>0</v>
      </c>
      <c r="T248" s="186">
        <v>100</v>
      </c>
    </row>
    <row r="249" spans="1:22" ht="23.1" customHeight="1">
      <c r="A249" s="63" t="s">
        <v>12</v>
      </c>
      <c r="B249" s="70" t="s">
        <v>14</v>
      </c>
      <c r="C249" s="80">
        <v>172</v>
      </c>
      <c r="D249" s="93">
        <v>20</v>
      </c>
      <c r="E249" s="93">
        <v>0</v>
      </c>
      <c r="F249" s="116">
        <f>SUM(C249:E249)</f>
        <v>192</v>
      </c>
      <c r="G249" s="80">
        <v>2</v>
      </c>
      <c r="H249" s="93">
        <v>355</v>
      </c>
      <c r="I249" s="93">
        <v>155</v>
      </c>
      <c r="J249" s="112">
        <f>SUM(G249:I249)</f>
        <v>512</v>
      </c>
      <c r="K249" s="80">
        <v>4</v>
      </c>
      <c r="L249" s="93">
        <v>28</v>
      </c>
      <c r="M249" s="93">
        <v>56</v>
      </c>
      <c r="N249" s="93">
        <v>2</v>
      </c>
      <c r="O249" s="103">
        <v>0</v>
      </c>
      <c r="P249" s="93">
        <v>81</v>
      </c>
      <c r="Q249" s="93">
        <v>48</v>
      </c>
      <c r="R249" s="112">
        <v>219</v>
      </c>
      <c r="S249" s="184">
        <v>3</v>
      </c>
      <c r="T249" s="207">
        <f>F249+J249+R249+S249</f>
        <v>926</v>
      </c>
    </row>
    <row r="250" spans="1:22" ht="23.1" customHeight="1">
      <c r="A250" s="64"/>
      <c r="B250" s="71" t="s">
        <v>39</v>
      </c>
      <c r="C250" s="81">
        <v>96</v>
      </c>
      <c r="D250" s="95">
        <v>1</v>
      </c>
      <c r="E250" s="95">
        <v>0</v>
      </c>
      <c r="F250" s="113">
        <f>SUM(C250:E250)</f>
        <v>97</v>
      </c>
      <c r="G250" s="81">
        <v>1</v>
      </c>
      <c r="H250" s="95">
        <v>34</v>
      </c>
      <c r="I250" s="95">
        <v>282</v>
      </c>
      <c r="J250" s="113">
        <f>SUM(G250:I250)</f>
        <v>317</v>
      </c>
      <c r="K250" s="121">
        <v>0</v>
      </c>
      <c r="L250" s="95">
        <v>1</v>
      </c>
      <c r="M250" s="95">
        <v>69</v>
      </c>
      <c r="N250" s="95">
        <v>3</v>
      </c>
      <c r="O250" s="94">
        <v>0</v>
      </c>
      <c r="P250" s="95">
        <v>100</v>
      </c>
      <c r="Q250" s="95">
        <v>7</v>
      </c>
      <c r="R250" s="113">
        <f>SUM(K250:Q250)</f>
        <v>180</v>
      </c>
      <c r="S250" s="185">
        <v>2</v>
      </c>
      <c r="T250" s="185">
        <f>F250+J250+R250+S250</f>
        <v>596</v>
      </c>
    </row>
    <row r="251" spans="1:22" ht="23.1" customHeight="1">
      <c r="A251" s="64"/>
      <c r="B251" s="71" t="s">
        <v>41</v>
      </c>
      <c r="C251" s="85">
        <f t="shared" ref="C251:I251" si="64">SUM(C249:C250)</f>
        <v>268</v>
      </c>
      <c r="D251" s="95">
        <f t="shared" si="64"/>
        <v>21</v>
      </c>
      <c r="E251" s="110">
        <f t="shared" si="64"/>
        <v>0</v>
      </c>
      <c r="F251" s="113">
        <f t="shared" si="64"/>
        <v>289</v>
      </c>
      <c r="G251" s="81">
        <f t="shared" si="64"/>
        <v>3</v>
      </c>
      <c r="H251" s="95">
        <f t="shared" si="64"/>
        <v>389</v>
      </c>
      <c r="I251" s="95">
        <f t="shared" si="64"/>
        <v>437</v>
      </c>
      <c r="J251" s="113">
        <f>SUM(G251:I251)</f>
        <v>829</v>
      </c>
      <c r="K251" s="81">
        <f>SUM(K249:K250)</f>
        <v>4</v>
      </c>
      <c r="L251" s="95">
        <f>SUM(L249:L250)</f>
        <v>29</v>
      </c>
      <c r="M251" s="95">
        <f>SUM(M249:M250)</f>
        <v>125</v>
      </c>
      <c r="N251" s="95">
        <v>5</v>
      </c>
      <c r="O251" s="94">
        <v>0</v>
      </c>
      <c r="P251" s="95">
        <f>SUM(P249:P250)</f>
        <v>181</v>
      </c>
      <c r="Q251" s="95">
        <f>SUM(Q249:Q250)</f>
        <v>55</v>
      </c>
      <c r="R251" s="113">
        <f>SUM(R249:R250)</f>
        <v>399</v>
      </c>
      <c r="S251" s="185">
        <f>SUM(S249:S250)</f>
        <v>5</v>
      </c>
      <c r="T251" s="201">
        <f>SUM(T249:T250)</f>
        <v>1522</v>
      </c>
    </row>
    <row r="252" spans="1:22" s="58" customFormat="1" ht="23.1" customHeight="1">
      <c r="A252" s="65"/>
      <c r="B252" s="73" t="s">
        <v>42</v>
      </c>
      <c r="C252" s="82">
        <f>C251/T251*100</f>
        <v>17.608409986859396</v>
      </c>
      <c r="D252" s="96">
        <f>D251/T251*100</f>
        <v>1.3797634691195795</v>
      </c>
      <c r="E252" s="96">
        <f>E251/T251*100</f>
        <v>0</v>
      </c>
      <c r="F252" s="114">
        <f>F251/T251*100</f>
        <v>18.988173455978973</v>
      </c>
      <c r="G252" s="82">
        <f>G251/T251*100</f>
        <v>0.19710906701708278</v>
      </c>
      <c r="H252" s="96">
        <f>H251/T251*100</f>
        <v>25.558475689881732</v>
      </c>
      <c r="I252" s="96">
        <f>I251/T251*100</f>
        <v>28.712220762155059</v>
      </c>
      <c r="J252" s="114">
        <f>J251/T251*100</f>
        <v>54.467805519053883</v>
      </c>
      <c r="K252" s="88">
        <f>K251/T251*100</f>
        <v>0.26281208935611039</v>
      </c>
      <c r="L252" s="96">
        <f>L251/T251*100</f>
        <v>1.9053876478318004</v>
      </c>
      <c r="M252" s="122">
        <f>M251/T251*100</f>
        <v>8.2128777923784497</v>
      </c>
      <c r="N252" s="96">
        <v>0.3</v>
      </c>
      <c r="O252" s="104">
        <v>0</v>
      </c>
      <c r="P252" s="96">
        <f>P251/T251*100</f>
        <v>11.892247043363994</v>
      </c>
      <c r="Q252" s="96">
        <f>Q251/T251*100</f>
        <v>3.613666228646518</v>
      </c>
      <c r="R252" s="114">
        <f>R251/T251*100</f>
        <v>26.215505913272008</v>
      </c>
      <c r="S252" s="82">
        <f>S251/T251*100</f>
        <v>0.32851511169513797</v>
      </c>
      <c r="T252" s="186">
        <f>T251/1522*100</f>
        <v>100</v>
      </c>
    </row>
    <row r="253" spans="1:22" ht="23.1" customHeight="1">
      <c r="A253" s="66" t="s">
        <v>47</v>
      </c>
      <c r="B253" s="74" t="s">
        <v>14</v>
      </c>
      <c r="C253" s="89">
        <f>C229+C233+C237+C241++C245+C249</f>
        <v>2703</v>
      </c>
      <c r="D253" s="93">
        <f t="shared" ref="D253:T254" si="65">D229+D233+D237+D241+D245+D249</f>
        <v>76</v>
      </c>
      <c r="E253" s="93">
        <f t="shared" si="65"/>
        <v>37</v>
      </c>
      <c r="F253" s="112">
        <f t="shared" si="65"/>
        <v>2816</v>
      </c>
      <c r="G253" s="80">
        <f t="shared" si="65"/>
        <v>74</v>
      </c>
      <c r="H253" s="93">
        <f t="shared" si="65"/>
        <v>3593</v>
      </c>
      <c r="I253" s="93">
        <f t="shared" si="65"/>
        <v>2851</v>
      </c>
      <c r="J253" s="112">
        <f t="shared" si="65"/>
        <v>6518</v>
      </c>
      <c r="K253" s="80">
        <f t="shared" si="65"/>
        <v>160</v>
      </c>
      <c r="L253" s="93">
        <f t="shared" si="65"/>
        <v>804</v>
      </c>
      <c r="M253" s="93">
        <f t="shared" si="65"/>
        <v>1952</v>
      </c>
      <c r="N253" s="93">
        <f t="shared" si="65"/>
        <v>129</v>
      </c>
      <c r="O253" s="93">
        <f t="shared" si="65"/>
        <v>6</v>
      </c>
      <c r="P253" s="93">
        <f t="shared" si="65"/>
        <v>2195</v>
      </c>
      <c r="Q253" s="93">
        <f t="shared" si="65"/>
        <v>619</v>
      </c>
      <c r="R253" s="108">
        <f t="shared" si="65"/>
        <v>5865</v>
      </c>
      <c r="S253" s="83">
        <f t="shared" si="65"/>
        <v>7</v>
      </c>
      <c r="T253" s="184">
        <f t="shared" si="65"/>
        <v>15206</v>
      </c>
    </row>
    <row r="254" spans="1:22" ht="23.1" customHeight="1">
      <c r="A254" s="64"/>
      <c r="B254" s="71" t="s">
        <v>39</v>
      </c>
      <c r="C254" s="89">
        <f>C230+C234+C238+C242+C246+C250</f>
        <v>1852</v>
      </c>
      <c r="D254" s="95">
        <f t="shared" si="65"/>
        <v>10</v>
      </c>
      <c r="E254" s="95">
        <f t="shared" si="65"/>
        <v>10</v>
      </c>
      <c r="F254" s="113">
        <f t="shared" si="65"/>
        <v>1872</v>
      </c>
      <c r="G254" s="81">
        <f t="shared" si="65"/>
        <v>7</v>
      </c>
      <c r="H254" s="95">
        <f t="shared" si="65"/>
        <v>447</v>
      </c>
      <c r="I254" s="95">
        <f t="shared" si="65"/>
        <v>3809</v>
      </c>
      <c r="J254" s="113">
        <f t="shared" si="65"/>
        <v>4263</v>
      </c>
      <c r="K254" s="81">
        <f t="shared" si="65"/>
        <v>24</v>
      </c>
      <c r="L254" s="95">
        <f t="shared" si="65"/>
        <v>117</v>
      </c>
      <c r="M254" s="95">
        <f t="shared" si="65"/>
        <v>1718</v>
      </c>
      <c r="N254" s="95">
        <f t="shared" si="65"/>
        <v>141</v>
      </c>
      <c r="O254" s="95">
        <f t="shared" si="65"/>
        <v>12</v>
      </c>
      <c r="P254" s="95">
        <f t="shared" si="65"/>
        <v>2127</v>
      </c>
      <c r="Q254" s="95">
        <f t="shared" si="65"/>
        <v>163</v>
      </c>
      <c r="R254" s="109">
        <f t="shared" si="65"/>
        <v>4302</v>
      </c>
      <c r="S254" s="81">
        <f t="shared" si="65"/>
        <v>6</v>
      </c>
      <c r="T254" s="185">
        <f t="shared" si="65"/>
        <v>10443</v>
      </c>
    </row>
    <row r="255" spans="1:22" s="60" customFormat="1" ht="23.1" customHeight="1">
      <c r="A255" s="64"/>
      <c r="B255" s="76" t="s">
        <v>41</v>
      </c>
      <c r="C255" s="89">
        <f t="shared" ref="C255:I255" si="66">SUM(C253:C254)</f>
        <v>4555</v>
      </c>
      <c r="D255" s="101">
        <f t="shared" si="66"/>
        <v>86</v>
      </c>
      <c r="E255" s="101">
        <f t="shared" si="66"/>
        <v>47</v>
      </c>
      <c r="F255" s="118">
        <f t="shared" si="66"/>
        <v>4688</v>
      </c>
      <c r="G255" s="87">
        <f t="shared" si="66"/>
        <v>81</v>
      </c>
      <c r="H255" s="101">
        <f t="shared" si="66"/>
        <v>4040</v>
      </c>
      <c r="I255" s="101">
        <f t="shared" si="66"/>
        <v>6660</v>
      </c>
      <c r="J255" s="118">
        <f>J231+J235+J239+J243+J247+J251</f>
        <v>10781</v>
      </c>
      <c r="K255" s="87">
        <f t="shared" ref="K255:Q255" si="67">SUM(K253:K254)</f>
        <v>184</v>
      </c>
      <c r="L255" s="101">
        <f t="shared" si="67"/>
        <v>921</v>
      </c>
      <c r="M255" s="101">
        <f t="shared" si="67"/>
        <v>3670</v>
      </c>
      <c r="N255" s="101">
        <f t="shared" si="67"/>
        <v>270</v>
      </c>
      <c r="O255" s="101">
        <f t="shared" si="67"/>
        <v>18</v>
      </c>
      <c r="P255" s="101">
        <f t="shared" si="67"/>
        <v>4322</v>
      </c>
      <c r="Q255" s="101">
        <f t="shared" si="67"/>
        <v>782</v>
      </c>
      <c r="R255" s="181">
        <f>R231+R235+R239+R243+R247+R251</f>
        <v>10167</v>
      </c>
      <c r="S255" s="118">
        <f>S231+S235+S239+S243+S247+S251</f>
        <v>13</v>
      </c>
      <c r="T255" s="118">
        <f>T231+T235+T239+T243+T247+T251</f>
        <v>25649</v>
      </c>
    </row>
    <row r="256" spans="1:22" s="58" customFormat="1" ht="23.1" customHeight="1">
      <c r="A256" s="65"/>
      <c r="B256" s="73" t="s">
        <v>42</v>
      </c>
      <c r="C256" s="82">
        <f>C255/T255*100</f>
        <v>17.758976958166013</v>
      </c>
      <c r="D256" s="96">
        <f>D255/T255*100</f>
        <v>0.3352957230301376</v>
      </c>
      <c r="E256" s="96">
        <f>E255/T255*100</f>
        <v>0.18324301142344732</v>
      </c>
      <c r="F256" s="114">
        <f>F255/T255*100</f>
        <v>18.277515692619595</v>
      </c>
      <c r="G256" s="82">
        <f>G255/T255*100</f>
        <v>0.31580178564466449</v>
      </c>
      <c r="H256" s="96">
        <f>H255/T255*100</f>
        <v>15.751101407462279</v>
      </c>
      <c r="I256" s="96">
        <f>I255/T255*100</f>
        <v>25.96592459745019</v>
      </c>
      <c r="J256" s="114">
        <f>J255/T255*100</f>
        <v>42.032827790557135</v>
      </c>
      <c r="K256" s="88">
        <f>K255/T255*100</f>
        <v>0.71737689578541075</v>
      </c>
      <c r="L256" s="96">
        <f>L255/T255*100</f>
        <v>3.5907832664041481</v>
      </c>
      <c r="M256" s="122">
        <f>M255/T255*100</f>
        <v>14.308550040937268</v>
      </c>
      <c r="N256" s="96">
        <v>0.2</v>
      </c>
      <c r="O256" s="96">
        <v>0</v>
      </c>
      <c r="P256" s="96">
        <f>P255/T255*100</f>
        <v>16.850559476002964</v>
      </c>
      <c r="Q256" s="96">
        <f>Q255/T255*100</f>
        <v>3.0488518070879955</v>
      </c>
      <c r="R256" s="114">
        <f>R255/T255*100</f>
        <v>39.638972279621036</v>
      </c>
      <c r="S256" s="186">
        <f>S255/T255*100</f>
        <v>5.0684237202230108e-002</v>
      </c>
      <c r="T256" s="202">
        <f>F256+J256+R256+S256</f>
        <v>100</v>
      </c>
    </row>
    <row r="258" spans="1:21" s="55" customFormat="1" ht="21.95" customHeight="1">
      <c r="A258" s="54" t="s">
        <v>61</v>
      </c>
      <c r="B258" s="60"/>
      <c r="C258" s="60"/>
      <c r="D258" s="60"/>
      <c r="E258" s="60"/>
      <c r="F258" s="60"/>
      <c r="G258" s="120"/>
      <c r="H258" s="120"/>
      <c r="I258" s="120"/>
      <c r="J258" s="120"/>
      <c r="L258" s="60"/>
      <c r="M258" s="60"/>
      <c r="N258" s="60"/>
      <c r="O258" s="120"/>
      <c r="P258" s="120" t="s">
        <v>13</v>
      </c>
      <c r="Q258" s="120"/>
      <c r="R258" s="120"/>
      <c r="S258" s="120"/>
      <c r="T258" s="120"/>
    </row>
    <row r="259" spans="1:21" s="56" customFormat="1" ht="21.95" customHeight="1">
      <c r="A259" s="61" t="s">
        <v>22</v>
      </c>
      <c r="B259" s="68"/>
      <c r="C259" s="78" t="s">
        <v>20</v>
      </c>
      <c r="D259" s="91"/>
      <c r="E259" s="91"/>
      <c r="F259" s="70"/>
      <c r="G259" s="78" t="s">
        <v>23</v>
      </c>
      <c r="H259" s="91"/>
      <c r="I259" s="91"/>
      <c r="J259" s="70"/>
      <c r="K259" s="127" t="s">
        <v>17</v>
      </c>
      <c r="L259" s="137"/>
      <c r="M259" s="137"/>
      <c r="N259" s="137"/>
      <c r="O259" s="137"/>
      <c r="P259" s="137"/>
      <c r="Q259" s="137"/>
      <c r="R259" s="178"/>
      <c r="S259" s="182" t="s">
        <v>5</v>
      </c>
      <c r="T259" s="205" t="s">
        <v>0</v>
      </c>
    </row>
    <row r="260" spans="1:21" s="57" customFormat="1" ht="45" customHeight="1">
      <c r="A260" s="62"/>
      <c r="B260" s="69"/>
      <c r="C260" s="79" t="s">
        <v>24</v>
      </c>
      <c r="D260" s="102" t="s">
        <v>6</v>
      </c>
      <c r="E260" s="102" t="s">
        <v>11</v>
      </c>
      <c r="F260" s="111" t="s">
        <v>3</v>
      </c>
      <c r="G260" s="79" t="s">
        <v>30</v>
      </c>
      <c r="H260" s="102" t="s">
        <v>31</v>
      </c>
      <c r="I260" s="102" t="s">
        <v>32</v>
      </c>
      <c r="J260" s="111" t="s">
        <v>3</v>
      </c>
      <c r="K260" s="98" t="s">
        <v>60</v>
      </c>
      <c r="L260" s="98" t="s">
        <v>46</v>
      </c>
      <c r="M260" s="146" t="s">
        <v>53</v>
      </c>
      <c r="N260" s="92" t="s">
        <v>57</v>
      </c>
      <c r="O260" s="102" t="s">
        <v>58</v>
      </c>
      <c r="P260" s="102" t="s">
        <v>16</v>
      </c>
      <c r="Q260" s="102" t="s">
        <v>37</v>
      </c>
      <c r="R260" s="111" t="s">
        <v>3</v>
      </c>
      <c r="S260" s="183"/>
      <c r="T260" s="206"/>
    </row>
    <row r="261" spans="1:21" s="56" customFormat="1" ht="23.1" customHeight="1">
      <c r="A261" s="63" t="s">
        <v>38</v>
      </c>
      <c r="B261" s="70" t="s">
        <v>14</v>
      </c>
      <c r="C261" s="80">
        <v>466</v>
      </c>
      <c r="D261" s="93">
        <v>6</v>
      </c>
      <c r="E261" s="93">
        <v>12</v>
      </c>
      <c r="F261" s="112">
        <f>SUM(C261:E261)</f>
        <v>484</v>
      </c>
      <c r="G261" s="125">
        <v>9</v>
      </c>
      <c r="H261" s="93">
        <v>690</v>
      </c>
      <c r="I261" s="93">
        <v>873</v>
      </c>
      <c r="J261" s="112">
        <f>SUM(G261:I261)</f>
        <v>1572</v>
      </c>
      <c r="K261" s="125">
        <v>10</v>
      </c>
      <c r="L261" s="93">
        <v>152</v>
      </c>
      <c r="M261" s="93">
        <v>426</v>
      </c>
      <c r="N261" s="162">
        <v>21</v>
      </c>
      <c r="O261" s="162">
        <v>1</v>
      </c>
      <c r="P261" s="93">
        <v>417</v>
      </c>
      <c r="Q261" s="93">
        <v>106</v>
      </c>
      <c r="R261" s="112">
        <f>SUM(K261:Q261)</f>
        <v>1133</v>
      </c>
      <c r="S261" s="188">
        <v>0</v>
      </c>
      <c r="T261" s="208">
        <f>F261+J261+R261+S261</f>
        <v>3189</v>
      </c>
    </row>
    <row r="262" spans="1:21" s="56" customFormat="1" ht="23.1" customHeight="1">
      <c r="A262" s="64"/>
      <c r="B262" s="71" t="s">
        <v>39</v>
      </c>
      <c r="C262" s="81">
        <v>334</v>
      </c>
      <c r="D262" s="95">
        <v>1</v>
      </c>
      <c r="E262" s="95">
        <v>3</v>
      </c>
      <c r="F262" s="113">
        <f>SUM(C262:E262)</f>
        <v>338</v>
      </c>
      <c r="G262" s="126">
        <v>0</v>
      </c>
      <c r="H262" s="95">
        <v>76</v>
      </c>
      <c r="I262" s="95">
        <v>928</v>
      </c>
      <c r="J262" s="113">
        <f>SUM(G262:I262)</f>
        <v>1004</v>
      </c>
      <c r="K262" s="109">
        <v>2</v>
      </c>
      <c r="L262" s="95">
        <v>21</v>
      </c>
      <c r="M262" s="95">
        <v>346</v>
      </c>
      <c r="N262" s="159">
        <v>38</v>
      </c>
      <c r="O262" s="159">
        <v>1</v>
      </c>
      <c r="P262" s="95">
        <v>395</v>
      </c>
      <c r="Q262" s="95">
        <v>38</v>
      </c>
      <c r="R262" s="113">
        <v>841</v>
      </c>
      <c r="S262" s="187">
        <v>0</v>
      </c>
      <c r="T262" s="201">
        <f>F262+J262+R262+S262</f>
        <v>2183</v>
      </c>
    </row>
    <row r="263" spans="1:21" s="56" customFormat="1" ht="23.1" customHeight="1">
      <c r="A263" s="64"/>
      <c r="B263" s="71" t="s">
        <v>41</v>
      </c>
      <c r="C263" s="81">
        <f t="shared" ref="C263:N263" si="68">SUM(C261:C262)</f>
        <v>800</v>
      </c>
      <c r="D263" s="95">
        <f t="shared" si="68"/>
        <v>7</v>
      </c>
      <c r="E263" s="95">
        <f t="shared" si="68"/>
        <v>15</v>
      </c>
      <c r="F263" s="113">
        <f t="shared" si="68"/>
        <v>822</v>
      </c>
      <c r="G263" s="81">
        <f t="shared" si="68"/>
        <v>9</v>
      </c>
      <c r="H263" s="95">
        <f t="shared" si="68"/>
        <v>766</v>
      </c>
      <c r="I263" s="95">
        <f t="shared" si="68"/>
        <v>1801</v>
      </c>
      <c r="J263" s="113">
        <f t="shared" si="68"/>
        <v>2576</v>
      </c>
      <c r="K263" s="81">
        <f t="shared" si="68"/>
        <v>12</v>
      </c>
      <c r="L263" s="95">
        <f t="shared" si="68"/>
        <v>173</v>
      </c>
      <c r="M263" s="95">
        <f t="shared" si="68"/>
        <v>772</v>
      </c>
      <c r="N263" s="159">
        <f t="shared" si="68"/>
        <v>59</v>
      </c>
      <c r="O263" s="159">
        <v>2</v>
      </c>
      <c r="P263" s="95">
        <f>SUM(P261:P262)</f>
        <v>812</v>
      </c>
      <c r="Q263" s="95">
        <f>SUM(Q261:Q262)</f>
        <v>144</v>
      </c>
      <c r="R263" s="113">
        <f>SUM(R261:R262)</f>
        <v>1974</v>
      </c>
      <c r="S263" s="187">
        <f>SUM(S261:S262)</f>
        <v>0</v>
      </c>
      <c r="T263" s="201">
        <f>SUM(T261:T262)</f>
        <v>5372</v>
      </c>
    </row>
    <row r="264" spans="1:21" s="58" customFormat="1" ht="23.1" customHeight="1">
      <c r="A264" s="65"/>
      <c r="B264" s="73" t="s">
        <v>42</v>
      </c>
      <c r="C264" s="82">
        <f>C263/T263*100</f>
        <v>14.892032762472077</v>
      </c>
      <c r="D264" s="96">
        <f>D263/T263*100</f>
        <v>0.13030528667163069</v>
      </c>
      <c r="E264" s="96">
        <f>E263/T263*100</f>
        <v>0.27922561429635145</v>
      </c>
      <c r="F264" s="114">
        <f>F263/T263*100</f>
        <v>15.30156366344006</v>
      </c>
      <c r="G264" s="82">
        <f>G263/T263*100</f>
        <v>0.16753536857781087</v>
      </c>
      <c r="H264" s="96">
        <f>H263/T263*100</f>
        <v>14.259121370067016</v>
      </c>
      <c r="I264" s="96">
        <f>I263/T263*100</f>
        <v>33.525688756515265</v>
      </c>
      <c r="J264" s="114">
        <f>J263/T263*100</f>
        <v>47.952345495160088</v>
      </c>
      <c r="K264" s="82">
        <f>K263/T263*100</f>
        <v>0.22338049143708116</v>
      </c>
      <c r="L264" s="96">
        <f>L263/T263*100</f>
        <v>3.2204020848845869</v>
      </c>
      <c r="M264" s="96">
        <f>M263/T263*100</f>
        <v>14.370811615785556</v>
      </c>
      <c r="N264" s="163">
        <f>N263/T263*100</f>
        <v>1.0982874162323157</v>
      </c>
      <c r="O264" s="163">
        <f>O263/T263*100</f>
        <v>3.7230081906180192e-002</v>
      </c>
      <c r="P264" s="96">
        <f>P263/T263*100</f>
        <v>15.115413253909157</v>
      </c>
      <c r="Q264" s="96">
        <f>Q263/T263*100</f>
        <v>2.680565897244974</v>
      </c>
      <c r="R264" s="114">
        <f>R263/T263*100</f>
        <v>36.746090841399855</v>
      </c>
      <c r="S264" s="189">
        <v>0</v>
      </c>
      <c r="T264" s="202">
        <v>100</v>
      </c>
    </row>
    <row r="265" spans="1:21" ht="23.1" customHeight="1">
      <c r="A265" s="63" t="s">
        <v>2</v>
      </c>
      <c r="B265" s="70" t="s">
        <v>14</v>
      </c>
      <c r="C265" s="80">
        <v>308</v>
      </c>
      <c r="D265" s="93">
        <v>4</v>
      </c>
      <c r="E265" s="93">
        <v>17</v>
      </c>
      <c r="F265" s="113">
        <f>SUM(C265:E265)</f>
        <v>329</v>
      </c>
      <c r="G265" s="80">
        <v>14</v>
      </c>
      <c r="H265" s="93">
        <v>803</v>
      </c>
      <c r="I265" s="93">
        <v>828</v>
      </c>
      <c r="J265" s="112">
        <f>SUM(G265:I265)</f>
        <v>1645</v>
      </c>
      <c r="K265" s="80">
        <v>68</v>
      </c>
      <c r="L265" s="93">
        <v>273</v>
      </c>
      <c r="M265" s="93">
        <v>748</v>
      </c>
      <c r="N265" s="161">
        <v>54</v>
      </c>
      <c r="O265" s="93">
        <v>6</v>
      </c>
      <c r="P265" s="93">
        <v>705</v>
      </c>
      <c r="Q265" s="93">
        <v>180</v>
      </c>
      <c r="R265" s="112">
        <f>SUM(K265:Q265)</f>
        <v>2034</v>
      </c>
      <c r="S265" s="184">
        <v>1</v>
      </c>
      <c r="T265" s="208">
        <f>F265+J265+R265+S265</f>
        <v>4009</v>
      </c>
      <c r="U265" s="54"/>
    </row>
    <row r="266" spans="1:21" ht="23.1" customHeight="1">
      <c r="A266" s="64"/>
      <c r="B266" s="71" t="s">
        <v>39</v>
      </c>
      <c r="C266" s="81">
        <v>204</v>
      </c>
      <c r="D266" s="95">
        <v>1</v>
      </c>
      <c r="E266" s="95">
        <v>7</v>
      </c>
      <c r="F266" s="113">
        <f>SUM(C266:E266)</f>
        <v>212</v>
      </c>
      <c r="G266" s="81">
        <v>1</v>
      </c>
      <c r="H266" s="95">
        <v>144</v>
      </c>
      <c r="I266" s="95">
        <v>844</v>
      </c>
      <c r="J266" s="113">
        <f>SUM(G266:I266)</f>
        <v>989</v>
      </c>
      <c r="K266" s="81">
        <v>10</v>
      </c>
      <c r="L266" s="95">
        <v>46</v>
      </c>
      <c r="M266" s="95">
        <v>739</v>
      </c>
      <c r="N266" s="110">
        <v>71</v>
      </c>
      <c r="O266" s="95">
        <v>3</v>
      </c>
      <c r="P266" s="95">
        <v>814</v>
      </c>
      <c r="Q266" s="95">
        <v>58</v>
      </c>
      <c r="R266" s="113">
        <f>SUM(K266:Q266)</f>
        <v>1741</v>
      </c>
      <c r="S266" s="187">
        <v>0</v>
      </c>
      <c r="T266" s="201">
        <f>F266+J266+R266+S266</f>
        <v>2942</v>
      </c>
      <c r="U266" s="54"/>
    </row>
    <row r="267" spans="1:21" ht="23.1" customHeight="1">
      <c r="A267" s="64"/>
      <c r="B267" s="71" t="s">
        <v>41</v>
      </c>
      <c r="C267" s="81">
        <f t="shared" ref="C267:T267" si="69">SUM(C265:C266)</f>
        <v>512</v>
      </c>
      <c r="D267" s="95">
        <f t="shared" si="69"/>
        <v>5</v>
      </c>
      <c r="E267" s="95">
        <f t="shared" si="69"/>
        <v>24</v>
      </c>
      <c r="F267" s="113">
        <f t="shared" si="69"/>
        <v>541</v>
      </c>
      <c r="G267" s="81">
        <f t="shared" si="69"/>
        <v>15</v>
      </c>
      <c r="H267" s="95">
        <f t="shared" si="69"/>
        <v>947</v>
      </c>
      <c r="I267" s="95">
        <f t="shared" si="69"/>
        <v>1672</v>
      </c>
      <c r="J267" s="113">
        <f t="shared" si="69"/>
        <v>2634</v>
      </c>
      <c r="K267" s="81">
        <f t="shared" si="69"/>
        <v>78</v>
      </c>
      <c r="L267" s="95">
        <f t="shared" si="69"/>
        <v>319</v>
      </c>
      <c r="M267" s="95">
        <f t="shared" si="69"/>
        <v>1487</v>
      </c>
      <c r="N267" s="110">
        <f t="shared" si="69"/>
        <v>125</v>
      </c>
      <c r="O267" s="110">
        <f t="shared" si="69"/>
        <v>9</v>
      </c>
      <c r="P267" s="95">
        <f t="shared" si="69"/>
        <v>1519</v>
      </c>
      <c r="Q267" s="95">
        <f t="shared" si="69"/>
        <v>238</v>
      </c>
      <c r="R267" s="113">
        <f t="shared" si="69"/>
        <v>3775</v>
      </c>
      <c r="S267" s="185">
        <f t="shared" si="69"/>
        <v>1</v>
      </c>
      <c r="T267" s="201">
        <f t="shared" si="69"/>
        <v>6951</v>
      </c>
    </row>
    <row r="268" spans="1:21" s="58" customFormat="1" ht="23.1" customHeight="1">
      <c r="A268" s="65"/>
      <c r="B268" s="73" t="s">
        <v>42</v>
      </c>
      <c r="C268" s="82">
        <f>C267/T267*100</f>
        <v>7.3658466407711121</v>
      </c>
      <c r="D268" s="96">
        <f>D267/T267*100</f>
        <v>7.1932096101280388e-002</v>
      </c>
      <c r="E268" s="96">
        <f>E267/T267*100</f>
        <v>0.34527406128614591</v>
      </c>
      <c r="F268" s="114">
        <f>F267/T267*100</f>
        <v>7.783052798158538</v>
      </c>
      <c r="G268" s="82">
        <f>G267/T267*100</f>
        <v>0.21579628830384118</v>
      </c>
      <c r="H268" s="96">
        <f>H267/T267*100</f>
        <v>13.623939001582505</v>
      </c>
      <c r="I268" s="96">
        <f>I267/T267*100</f>
        <v>24.054092936268162</v>
      </c>
      <c r="J268" s="114">
        <f>J267/T267*100</f>
        <v>37.893828226154511</v>
      </c>
      <c r="K268" s="82">
        <f>K267/T267*100</f>
        <v>1.1221406991799741</v>
      </c>
      <c r="L268" s="96">
        <f>L267/T267*100</f>
        <v>4.589267731261689</v>
      </c>
      <c r="M268" s="96">
        <f>M267/T267*100</f>
        <v>21.392605380520788</v>
      </c>
      <c r="N268" s="99">
        <f>N267/T267*100</f>
        <v>1.7983024025320098</v>
      </c>
      <c r="O268" s="96">
        <f>O267/T267*100</f>
        <v>0.1294777729823047</v>
      </c>
      <c r="P268" s="96">
        <f>P267/T267*100</f>
        <v>21.852970795568982</v>
      </c>
      <c r="Q268" s="96">
        <f>Q267/T267*100</f>
        <v>3.4239677744209467</v>
      </c>
      <c r="R268" s="114">
        <f>R267/T267*100</f>
        <v>54.308732556466701</v>
      </c>
      <c r="S268" s="186">
        <v>0</v>
      </c>
      <c r="T268" s="202">
        <v>100</v>
      </c>
    </row>
    <row r="269" spans="1:21" ht="23.1" customHeight="1">
      <c r="A269" s="63" t="s">
        <v>21</v>
      </c>
      <c r="B269" s="70" t="s">
        <v>14</v>
      </c>
      <c r="C269" s="80">
        <v>144</v>
      </c>
      <c r="D269" s="93">
        <v>16</v>
      </c>
      <c r="E269" s="103">
        <v>0</v>
      </c>
      <c r="F269" s="112">
        <v>160</v>
      </c>
      <c r="G269" s="80">
        <v>7</v>
      </c>
      <c r="H269" s="93">
        <v>438</v>
      </c>
      <c r="I269" s="93">
        <v>371</v>
      </c>
      <c r="J269" s="112">
        <v>816</v>
      </c>
      <c r="K269" s="80">
        <v>65</v>
      </c>
      <c r="L269" s="93">
        <v>102</v>
      </c>
      <c r="M269" s="93">
        <v>278</v>
      </c>
      <c r="N269" s="93">
        <v>20</v>
      </c>
      <c r="O269" s="93">
        <v>1</v>
      </c>
      <c r="P269" s="93">
        <v>485</v>
      </c>
      <c r="Q269" s="93">
        <v>130</v>
      </c>
      <c r="R269" s="112">
        <v>1081</v>
      </c>
      <c r="S269" s="184">
        <v>3</v>
      </c>
      <c r="T269" s="208">
        <v>2060</v>
      </c>
    </row>
    <row r="270" spans="1:21" ht="23.1" customHeight="1">
      <c r="A270" s="64"/>
      <c r="B270" s="71" t="s">
        <v>39</v>
      </c>
      <c r="C270" s="81">
        <v>92</v>
      </c>
      <c r="D270" s="95">
        <v>2</v>
      </c>
      <c r="E270" s="94">
        <v>0</v>
      </c>
      <c r="F270" s="113">
        <v>94</v>
      </c>
      <c r="G270" s="81">
        <v>3</v>
      </c>
      <c r="H270" s="95">
        <v>71</v>
      </c>
      <c r="I270" s="95">
        <v>436</v>
      </c>
      <c r="J270" s="113">
        <v>510</v>
      </c>
      <c r="K270" s="81">
        <v>9</v>
      </c>
      <c r="L270" s="95">
        <v>28</v>
      </c>
      <c r="M270" s="95">
        <v>251</v>
      </c>
      <c r="N270" s="95">
        <v>24</v>
      </c>
      <c r="O270" s="95">
        <v>2</v>
      </c>
      <c r="P270" s="95">
        <v>543</v>
      </c>
      <c r="Q270" s="95">
        <v>23</v>
      </c>
      <c r="R270" s="113">
        <v>880</v>
      </c>
      <c r="S270" s="185">
        <v>1</v>
      </c>
      <c r="T270" s="185">
        <v>1485</v>
      </c>
    </row>
    <row r="271" spans="1:21" ht="23.1" customHeight="1">
      <c r="A271" s="64"/>
      <c r="B271" s="71" t="s">
        <v>41</v>
      </c>
      <c r="C271" s="81">
        <f t="shared" ref="C271:T271" si="70">SUM(C269:C270)</f>
        <v>236</v>
      </c>
      <c r="D271" s="95">
        <f t="shared" si="70"/>
        <v>18</v>
      </c>
      <c r="E271" s="94">
        <f t="shared" si="70"/>
        <v>0</v>
      </c>
      <c r="F271" s="113">
        <f t="shared" si="70"/>
        <v>254</v>
      </c>
      <c r="G271" s="109">
        <f t="shared" si="70"/>
        <v>10</v>
      </c>
      <c r="H271" s="95">
        <f t="shared" si="70"/>
        <v>509</v>
      </c>
      <c r="I271" s="95">
        <f t="shared" si="70"/>
        <v>807</v>
      </c>
      <c r="J271" s="113">
        <f t="shared" si="70"/>
        <v>1326</v>
      </c>
      <c r="K271" s="109">
        <f t="shared" si="70"/>
        <v>74</v>
      </c>
      <c r="L271" s="95">
        <f t="shared" si="70"/>
        <v>130</v>
      </c>
      <c r="M271" s="95">
        <f t="shared" si="70"/>
        <v>529</v>
      </c>
      <c r="N271" s="95">
        <f t="shared" si="70"/>
        <v>44</v>
      </c>
      <c r="O271" s="95">
        <f t="shared" si="70"/>
        <v>3</v>
      </c>
      <c r="P271" s="95">
        <f t="shared" si="70"/>
        <v>1028</v>
      </c>
      <c r="Q271" s="95">
        <f t="shared" si="70"/>
        <v>153</v>
      </c>
      <c r="R271" s="113">
        <f t="shared" si="70"/>
        <v>1961</v>
      </c>
      <c r="S271" s="185">
        <f t="shared" si="70"/>
        <v>4</v>
      </c>
      <c r="T271" s="185">
        <f t="shared" si="70"/>
        <v>3545</v>
      </c>
    </row>
    <row r="272" spans="1:21" s="58" customFormat="1" ht="23.1" customHeight="1">
      <c r="A272" s="65"/>
      <c r="B272" s="73" t="s">
        <v>42</v>
      </c>
      <c r="C272" s="82">
        <f t="shared" ref="C272:T272" si="71">C271/3545*100</f>
        <v>6.6572637517630469</v>
      </c>
      <c r="D272" s="96">
        <f t="shared" si="71"/>
        <v>0.50775740479548659</v>
      </c>
      <c r="E272" s="104">
        <f t="shared" si="71"/>
        <v>0</v>
      </c>
      <c r="F272" s="114">
        <f t="shared" si="71"/>
        <v>7.1650211565585336</v>
      </c>
      <c r="G272" s="122">
        <f t="shared" si="71"/>
        <v>0.28208744710860367</v>
      </c>
      <c r="H272" s="96">
        <f t="shared" si="71"/>
        <v>14.358251057827925</v>
      </c>
      <c r="I272" s="96">
        <f t="shared" si="71"/>
        <v>22.764456981664317</v>
      </c>
      <c r="J272" s="114">
        <f t="shared" si="71"/>
        <v>37.404795486600847</v>
      </c>
      <c r="K272" s="122">
        <f t="shared" si="71"/>
        <v>2.0874471086036674</v>
      </c>
      <c r="L272" s="96">
        <f t="shared" si="71"/>
        <v>3.6671368124118473</v>
      </c>
      <c r="M272" s="96">
        <f t="shared" si="71"/>
        <v>14.922425952045135</v>
      </c>
      <c r="N272" s="96">
        <f t="shared" si="71"/>
        <v>1.2411847672778562</v>
      </c>
      <c r="O272" s="96">
        <f t="shared" si="71"/>
        <v>8.4626234132581107e-002</v>
      </c>
      <c r="P272" s="96">
        <f t="shared" si="71"/>
        <v>28.998589562764458</v>
      </c>
      <c r="Q272" s="96">
        <f t="shared" si="71"/>
        <v>4.3159379407616365</v>
      </c>
      <c r="R272" s="114">
        <f t="shared" si="71"/>
        <v>55.317348377997178</v>
      </c>
      <c r="S272" s="186">
        <f t="shared" si="71"/>
        <v>0.11283497884344146</v>
      </c>
      <c r="T272" s="186">
        <f t="shared" si="71"/>
        <v>100</v>
      </c>
    </row>
    <row r="273" spans="1:21" ht="23.1" customHeight="1">
      <c r="A273" s="63" t="s">
        <v>43</v>
      </c>
      <c r="B273" s="70" t="s">
        <v>14</v>
      </c>
      <c r="C273" s="80">
        <v>483</v>
      </c>
      <c r="D273" s="93">
        <v>33</v>
      </c>
      <c r="E273" s="93">
        <v>6</v>
      </c>
      <c r="F273" s="112">
        <v>522</v>
      </c>
      <c r="G273" s="80">
        <v>12</v>
      </c>
      <c r="H273" s="93">
        <v>868</v>
      </c>
      <c r="I273" s="93">
        <v>589</v>
      </c>
      <c r="J273" s="112">
        <v>1469</v>
      </c>
      <c r="K273" s="80">
        <v>11</v>
      </c>
      <c r="L273" s="93">
        <v>166</v>
      </c>
      <c r="M273" s="93">
        <v>319</v>
      </c>
      <c r="N273" s="93">
        <v>8</v>
      </c>
      <c r="O273" s="93">
        <v>5</v>
      </c>
      <c r="P273" s="93">
        <v>362</v>
      </c>
      <c r="Q273" s="93">
        <v>98</v>
      </c>
      <c r="R273" s="112">
        <v>969</v>
      </c>
      <c r="S273" s="184">
        <v>1</v>
      </c>
      <c r="T273" s="208">
        <v>2961</v>
      </c>
    </row>
    <row r="274" spans="1:21" ht="23.1" customHeight="1">
      <c r="A274" s="64"/>
      <c r="B274" s="71" t="s">
        <v>39</v>
      </c>
      <c r="C274" s="81">
        <v>355</v>
      </c>
      <c r="D274" s="95">
        <v>3</v>
      </c>
      <c r="E274" s="95">
        <v>1</v>
      </c>
      <c r="F274" s="113">
        <v>359</v>
      </c>
      <c r="G274" s="81">
        <v>2</v>
      </c>
      <c r="H274" s="95">
        <v>102</v>
      </c>
      <c r="I274" s="95">
        <v>778</v>
      </c>
      <c r="J274" s="113">
        <v>882</v>
      </c>
      <c r="K274" s="81">
        <v>1</v>
      </c>
      <c r="L274" s="95">
        <v>11</v>
      </c>
      <c r="M274" s="95">
        <v>260</v>
      </c>
      <c r="N274" s="95">
        <v>21</v>
      </c>
      <c r="O274" s="95">
        <v>1</v>
      </c>
      <c r="P274" s="95">
        <v>365</v>
      </c>
      <c r="Q274" s="95">
        <v>29</v>
      </c>
      <c r="R274" s="113">
        <v>688</v>
      </c>
      <c r="S274" s="185">
        <v>1</v>
      </c>
      <c r="T274" s="201">
        <v>1930</v>
      </c>
    </row>
    <row r="275" spans="1:21" ht="23.1" customHeight="1">
      <c r="A275" s="64"/>
      <c r="B275" s="71" t="s">
        <v>41</v>
      </c>
      <c r="C275" s="81">
        <f>SUM(C273:C274)</f>
        <v>838</v>
      </c>
      <c r="D275" s="95">
        <f>SUM(D273:D274)</f>
        <v>36</v>
      </c>
      <c r="E275" s="95">
        <v>7</v>
      </c>
      <c r="F275" s="113">
        <f t="shared" ref="F275:N275" si="72">SUM(F273:F274)</f>
        <v>881</v>
      </c>
      <c r="G275" s="81">
        <f t="shared" si="72"/>
        <v>14</v>
      </c>
      <c r="H275" s="95">
        <f t="shared" si="72"/>
        <v>970</v>
      </c>
      <c r="I275" s="95">
        <f t="shared" si="72"/>
        <v>1367</v>
      </c>
      <c r="J275" s="113">
        <f t="shared" si="72"/>
        <v>2351</v>
      </c>
      <c r="K275" s="81">
        <f t="shared" si="72"/>
        <v>12</v>
      </c>
      <c r="L275" s="95">
        <f t="shared" si="72"/>
        <v>177</v>
      </c>
      <c r="M275" s="95">
        <f t="shared" si="72"/>
        <v>579</v>
      </c>
      <c r="N275" s="95">
        <f t="shared" si="72"/>
        <v>29</v>
      </c>
      <c r="O275" s="95">
        <v>6</v>
      </c>
      <c r="P275" s="95">
        <f>SUM(P273:P274)</f>
        <v>727</v>
      </c>
      <c r="Q275" s="95">
        <f>SUM(Q273:Q274)</f>
        <v>127</v>
      </c>
      <c r="R275" s="113">
        <f>SUM(R273:R274)</f>
        <v>1657</v>
      </c>
      <c r="S275" s="185">
        <v>2</v>
      </c>
      <c r="T275" s="201">
        <f>SUM(T273:T274)</f>
        <v>4891</v>
      </c>
    </row>
    <row r="276" spans="1:21" s="58" customFormat="1" ht="23.1" customHeight="1">
      <c r="A276" s="65"/>
      <c r="B276" s="73" t="s">
        <v>42</v>
      </c>
      <c r="C276" s="82">
        <f>C275/T275*100</f>
        <v>17.133510529544061</v>
      </c>
      <c r="D276" s="96">
        <f>D275/T275*100</f>
        <v>0.7360457984052341</v>
      </c>
      <c r="E276" s="96">
        <f>E275/T275*100</f>
        <v>0.14312001635657329</v>
      </c>
      <c r="F276" s="114">
        <f>F275/T275*100</f>
        <v>18.012676344305866</v>
      </c>
      <c r="G276" s="82">
        <f>G275/T275*100</f>
        <v>0.28624003271314657</v>
      </c>
      <c r="H276" s="96">
        <f>H275/T275*100</f>
        <v>19.832345123696584</v>
      </c>
      <c r="I276" s="96">
        <f>I275/T275*100</f>
        <v>27.949294622776527</v>
      </c>
      <c r="J276" s="114">
        <f>J275/T275*100</f>
        <v>48.067879779186264</v>
      </c>
      <c r="K276" s="82">
        <f>K275/T275*100</f>
        <v>0.24534859946841137</v>
      </c>
      <c r="L276" s="96">
        <f>L275/T275*100</f>
        <v>3.6188918421590679</v>
      </c>
      <c r="M276" s="96">
        <f>M275/T275*100</f>
        <v>11.838069924350849</v>
      </c>
      <c r="N276" s="96">
        <f>N275/T275*100</f>
        <v>0.59292578204866075</v>
      </c>
      <c r="O276" s="96">
        <f>O275/T275*100</f>
        <v>0.12267429973420568</v>
      </c>
      <c r="P276" s="96">
        <f>P275/T275*100</f>
        <v>14.864035984461255</v>
      </c>
      <c r="Q276" s="96">
        <f>Q275/T275*100</f>
        <v>2.596606011040687</v>
      </c>
      <c r="R276" s="114">
        <f>R275/T275*100</f>
        <v>33.878552443263139</v>
      </c>
      <c r="S276" s="186">
        <f>S275/T275*100</f>
        <v>4.089143324473523e-002</v>
      </c>
      <c r="T276" s="202">
        <v>100</v>
      </c>
    </row>
    <row r="277" spans="1:21" ht="23.1" customHeight="1">
      <c r="A277" s="63" t="s">
        <v>44</v>
      </c>
      <c r="B277" s="70" t="s">
        <v>14</v>
      </c>
      <c r="C277" s="80">
        <v>302</v>
      </c>
      <c r="D277" s="93">
        <v>20</v>
      </c>
      <c r="E277" s="93">
        <v>1</v>
      </c>
      <c r="F277" s="113">
        <f>SUM(C277:E277)</f>
        <v>323</v>
      </c>
      <c r="G277" s="80">
        <v>3</v>
      </c>
      <c r="H277" s="93">
        <v>581</v>
      </c>
      <c r="I277" s="93">
        <v>404</v>
      </c>
      <c r="J277" s="112">
        <f>SUM(G277:I277)</f>
        <v>988</v>
      </c>
      <c r="K277" s="80">
        <v>3</v>
      </c>
      <c r="L277" s="93">
        <v>74</v>
      </c>
      <c r="M277" s="93">
        <v>148</v>
      </c>
      <c r="N277" s="93">
        <v>1</v>
      </c>
      <c r="O277" s="103">
        <v>0</v>
      </c>
      <c r="P277" s="93">
        <v>234</v>
      </c>
      <c r="Q277" s="93">
        <v>82</v>
      </c>
      <c r="R277" s="112">
        <f>SUM(K277:Q277)</f>
        <v>542</v>
      </c>
      <c r="S277" s="184">
        <v>2</v>
      </c>
      <c r="T277" s="208">
        <f>F277+J277+R277+S277</f>
        <v>1855</v>
      </c>
      <c r="U277" s="54"/>
    </row>
    <row r="278" spans="1:21" ht="23.1" customHeight="1">
      <c r="A278" s="64"/>
      <c r="B278" s="71" t="s">
        <v>39</v>
      </c>
      <c r="C278" s="81">
        <v>210</v>
      </c>
      <c r="D278" s="95">
        <v>5</v>
      </c>
      <c r="E278" s="94">
        <v>0</v>
      </c>
      <c r="F278" s="113">
        <f>SUM(C278:E278)</f>
        <v>215</v>
      </c>
      <c r="G278" s="121">
        <v>0</v>
      </c>
      <c r="H278" s="95">
        <v>67</v>
      </c>
      <c r="I278" s="95">
        <v>601</v>
      </c>
      <c r="J278" s="113">
        <f>SUM(G278:I278)</f>
        <v>668</v>
      </c>
      <c r="K278" s="121">
        <v>0</v>
      </c>
      <c r="L278" s="95">
        <v>11</v>
      </c>
      <c r="M278" s="95">
        <v>128</v>
      </c>
      <c r="N278" s="95">
        <v>3</v>
      </c>
      <c r="O278" s="94">
        <v>0</v>
      </c>
      <c r="P278" s="95">
        <v>229</v>
      </c>
      <c r="Q278" s="95">
        <v>21</v>
      </c>
      <c r="R278" s="113">
        <f>SUM(K278:Q278)</f>
        <v>392</v>
      </c>
      <c r="S278" s="185">
        <v>1</v>
      </c>
      <c r="T278" s="201">
        <f>F278+J278+R278+S278</f>
        <v>1276</v>
      </c>
      <c r="U278" s="54"/>
    </row>
    <row r="279" spans="1:21" ht="23.1" customHeight="1">
      <c r="A279" s="64"/>
      <c r="B279" s="71" t="s">
        <v>41</v>
      </c>
      <c r="C279" s="81">
        <f>SUM(C277:C278)</f>
        <v>512</v>
      </c>
      <c r="D279" s="95">
        <f>SUM(D277:D278)</f>
        <v>25</v>
      </c>
      <c r="E279" s="95">
        <v>1</v>
      </c>
      <c r="F279" s="113">
        <f>SUM(C279:E279)</f>
        <v>538</v>
      </c>
      <c r="G279" s="81">
        <f t="shared" ref="G279:N279" si="73">SUM(G277:G278)</f>
        <v>3</v>
      </c>
      <c r="H279" s="95">
        <f t="shared" si="73"/>
        <v>648</v>
      </c>
      <c r="I279" s="95">
        <f t="shared" si="73"/>
        <v>1005</v>
      </c>
      <c r="J279" s="113">
        <f t="shared" si="73"/>
        <v>1656</v>
      </c>
      <c r="K279" s="81">
        <f t="shared" si="73"/>
        <v>3</v>
      </c>
      <c r="L279" s="95">
        <f t="shared" si="73"/>
        <v>85</v>
      </c>
      <c r="M279" s="95">
        <f t="shared" si="73"/>
        <v>276</v>
      </c>
      <c r="N279" s="95">
        <f t="shared" si="73"/>
        <v>4</v>
      </c>
      <c r="O279" s="94">
        <v>0</v>
      </c>
      <c r="P279" s="95">
        <f>SUM(P277:P278)</f>
        <v>463</v>
      </c>
      <c r="Q279" s="95">
        <f>SUM(Q277:Q278)</f>
        <v>103</v>
      </c>
      <c r="R279" s="113">
        <f>SUM(R277:R278)</f>
        <v>934</v>
      </c>
      <c r="S279" s="185">
        <f>SUM(S277:S278)</f>
        <v>3</v>
      </c>
      <c r="T279" s="201">
        <f>SUM(T277:T278)</f>
        <v>3131</v>
      </c>
    </row>
    <row r="280" spans="1:21" s="58" customFormat="1" ht="23.1" customHeight="1">
      <c r="A280" s="65"/>
      <c r="B280" s="73" t="s">
        <v>42</v>
      </c>
      <c r="C280" s="82">
        <f>C279/T279*100</f>
        <v>16.352603002235707</v>
      </c>
      <c r="D280" s="96">
        <f>D279/T279*100</f>
        <v>0.79846694346854041</v>
      </c>
      <c r="E280" s="96">
        <f>E279/T279*100</f>
        <v>3.1938677738741615e-002</v>
      </c>
      <c r="F280" s="114">
        <f>F279/T279*100</f>
        <v>17.183008623442987</v>
      </c>
      <c r="G280" s="82">
        <f>G279/T279*100</f>
        <v>9.5816033216224838e-002</v>
      </c>
      <c r="H280" s="96">
        <f>H279/T279*100</f>
        <v>20.696263174704569</v>
      </c>
      <c r="I280" s="96">
        <f>I279/T279*100</f>
        <v>32.098371127435328</v>
      </c>
      <c r="J280" s="114">
        <f>J279/T279*100</f>
        <v>52.890450335356121</v>
      </c>
      <c r="K280" s="82">
        <f>K279/T279*100</f>
        <v>9.5816033216224838e-002</v>
      </c>
      <c r="L280" s="96">
        <f>L279/T279*100</f>
        <v>2.7147876077930375</v>
      </c>
      <c r="M280" s="96">
        <f>M279/T279*100</f>
        <v>8.8150750558926863</v>
      </c>
      <c r="N280" s="96">
        <f>N279/T279*100</f>
        <v>0.12775471095496646</v>
      </c>
      <c r="O280" s="104">
        <f>O279/T279*100</f>
        <v>0</v>
      </c>
      <c r="P280" s="96">
        <f>P279/T279*100</f>
        <v>14.787607793037369</v>
      </c>
      <c r="Q280" s="96">
        <f>Q279/T279*100</f>
        <v>3.2896838070903862</v>
      </c>
      <c r="R280" s="114">
        <f>R279/T279*100</f>
        <v>29.830725007984672</v>
      </c>
      <c r="S280" s="186">
        <v>0</v>
      </c>
      <c r="T280" s="202">
        <v>100</v>
      </c>
    </row>
    <row r="281" spans="1:21" ht="23.1" customHeight="1">
      <c r="A281" s="63" t="s">
        <v>12</v>
      </c>
      <c r="B281" s="70" t="s">
        <v>14</v>
      </c>
      <c r="C281" s="80">
        <v>122</v>
      </c>
      <c r="D281" s="93">
        <v>24</v>
      </c>
      <c r="E281" s="103">
        <v>0</v>
      </c>
      <c r="F281" s="116">
        <f>SUM(C281:E281)</f>
        <v>146</v>
      </c>
      <c r="G281" s="80">
        <v>2</v>
      </c>
      <c r="H281" s="93">
        <v>264</v>
      </c>
      <c r="I281" s="93">
        <v>165</v>
      </c>
      <c r="J281" s="112">
        <f>SUM(G281:I281)</f>
        <v>431</v>
      </c>
      <c r="K281" s="80">
        <v>1</v>
      </c>
      <c r="L281" s="93">
        <v>37</v>
      </c>
      <c r="M281" s="93">
        <v>60</v>
      </c>
      <c r="N281" s="93">
        <v>3</v>
      </c>
      <c r="O281" s="103">
        <v>0</v>
      </c>
      <c r="P281" s="93">
        <v>87</v>
      </c>
      <c r="Q281" s="93">
        <v>42</v>
      </c>
      <c r="R281" s="112">
        <f>K281+L281+M281+N281+P281+Q281</f>
        <v>230</v>
      </c>
      <c r="S281" s="188">
        <v>0</v>
      </c>
      <c r="T281" s="207">
        <f>F281+J281+R281+S281</f>
        <v>807</v>
      </c>
    </row>
    <row r="282" spans="1:21" ht="23.1" customHeight="1">
      <c r="A282" s="64"/>
      <c r="B282" s="71" t="s">
        <v>39</v>
      </c>
      <c r="C282" s="81">
        <v>52</v>
      </c>
      <c r="D282" s="95">
        <v>3</v>
      </c>
      <c r="E282" s="94">
        <v>0</v>
      </c>
      <c r="F282" s="113">
        <f>SUM(C282:E282)</f>
        <v>55</v>
      </c>
      <c r="G282" s="81">
        <v>1</v>
      </c>
      <c r="H282" s="95">
        <v>21</v>
      </c>
      <c r="I282" s="95">
        <v>275</v>
      </c>
      <c r="J282" s="113">
        <f>SUM(G282:I282)</f>
        <v>297</v>
      </c>
      <c r="K282" s="121">
        <v>0</v>
      </c>
      <c r="L282" s="95">
        <v>1</v>
      </c>
      <c r="M282" s="95">
        <v>54</v>
      </c>
      <c r="N282" s="95">
        <v>2</v>
      </c>
      <c r="O282" s="94">
        <v>0</v>
      </c>
      <c r="P282" s="95">
        <v>90</v>
      </c>
      <c r="Q282" s="95">
        <v>15</v>
      </c>
      <c r="R282" s="113">
        <f>SUM(K282:Q282)</f>
        <v>162</v>
      </c>
      <c r="S282" s="187">
        <v>0</v>
      </c>
      <c r="T282" s="185">
        <f>F282+J282+R282+S282</f>
        <v>514</v>
      </c>
    </row>
    <row r="283" spans="1:21" ht="23.1" customHeight="1">
      <c r="A283" s="64"/>
      <c r="B283" s="71" t="s">
        <v>41</v>
      </c>
      <c r="C283" s="85">
        <f t="shared" ref="C283:I283" si="74">SUM(C281:C282)</f>
        <v>174</v>
      </c>
      <c r="D283" s="95">
        <f t="shared" si="74"/>
        <v>27</v>
      </c>
      <c r="E283" s="107">
        <f t="shared" si="74"/>
        <v>0</v>
      </c>
      <c r="F283" s="113">
        <f t="shared" si="74"/>
        <v>201</v>
      </c>
      <c r="G283" s="81">
        <f t="shared" si="74"/>
        <v>3</v>
      </c>
      <c r="H283" s="95">
        <f t="shared" si="74"/>
        <v>285</v>
      </c>
      <c r="I283" s="95">
        <f t="shared" si="74"/>
        <v>440</v>
      </c>
      <c r="J283" s="113">
        <f>SUM(G283:I283)</f>
        <v>728</v>
      </c>
      <c r="K283" s="81">
        <f>SUM(K281:K282)</f>
        <v>1</v>
      </c>
      <c r="L283" s="95">
        <f>SUM(L281:L282)</f>
        <v>38</v>
      </c>
      <c r="M283" s="95">
        <f>SUM(M281:M282)</f>
        <v>114</v>
      </c>
      <c r="N283" s="95">
        <f>SUM(N281:N282)</f>
        <v>5</v>
      </c>
      <c r="O283" s="94">
        <v>0</v>
      </c>
      <c r="P283" s="95">
        <f>SUM(P281:P282)</f>
        <v>177</v>
      </c>
      <c r="Q283" s="95">
        <f>SUM(Q281:Q282)</f>
        <v>57</v>
      </c>
      <c r="R283" s="113">
        <f>SUM(R281:R282)</f>
        <v>392</v>
      </c>
      <c r="S283" s="187">
        <f>SUM(S281:S282)</f>
        <v>0</v>
      </c>
      <c r="T283" s="201">
        <f>SUM(T281:T282)</f>
        <v>1321</v>
      </c>
    </row>
    <row r="284" spans="1:21" s="58" customFormat="1" ht="23.1" customHeight="1">
      <c r="A284" s="65"/>
      <c r="B284" s="73" t="s">
        <v>42</v>
      </c>
      <c r="C284" s="82">
        <f>C283/T283*100</f>
        <v>13.171839515518545</v>
      </c>
      <c r="D284" s="96">
        <f>D283/T283*100</f>
        <v>2.0439061317183951</v>
      </c>
      <c r="E284" s="104">
        <f>E283/T283*100</f>
        <v>0</v>
      </c>
      <c r="F284" s="114">
        <f>F283/T283*100</f>
        <v>15.215745647236941</v>
      </c>
      <c r="G284" s="82">
        <f>G283/T283*100</f>
        <v>0.22710068130204392</v>
      </c>
      <c r="H284" s="96">
        <f>H283/T283*100</f>
        <v>21.57456472369417</v>
      </c>
      <c r="I284" s="96">
        <f>I283/T283*100</f>
        <v>33.308099924299775</v>
      </c>
      <c r="J284" s="114">
        <f>J283/T283*100</f>
        <v>55.109765329295989</v>
      </c>
      <c r="K284" s="88">
        <f>K283/T283*100</f>
        <v>7.5700227100681305e-002</v>
      </c>
      <c r="L284" s="96">
        <f>L283/T283*100</f>
        <v>2.8766086298258897</v>
      </c>
      <c r="M284" s="122">
        <f>M283/T283*100</f>
        <v>8.6298258894776687</v>
      </c>
      <c r="N284" s="96">
        <f>N283/T283*100</f>
        <v>0.37850113550340653</v>
      </c>
      <c r="O284" s="104">
        <v>0</v>
      </c>
      <c r="P284" s="96">
        <f>P283/T283*100</f>
        <v>13.398940196820591</v>
      </c>
      <c r="Q284" s="96">
        <f>Q283/T283*100</f>
        <v>4.3149129447388344</v>
      </c>
      <c r="R284" s="114">
        <f>R283/T283*100</f>
        <v>29.674489023467071</v>
      </c>
      <c r="S284" s="124">
        <f>S283/T283*100</f>
        <v>0</v>
      </c>
      <c r="T284" s="186">
        <f>T283/1321*100</f>
        <v>100</v>
      </c>
    </row>
    <row r="285" spans="1:21" ht="23.1" customHeight="1">
      <c r="A285" s="66" t="s">
        <v>47</v>
      </c>
      <c r="B285" s="74" t="s">
        <v>14</v>
      </c>
      <c r="C285" s="80">
        <f t="shared" ref="C285:T286" si="75">C261+C265+C269+C273+C277+C281</f>
        <v>1825</v>
      </c>
      <c r="D285" s="93">
        <f t="shared" si="75"/>
        <v>103</v>
      </c>
      <c r="E285" s="93">
        <f t="shared" si="75"/>
        <v>36</v>
      </c>
      <c r="F285" s="112">
        <f t="shared" si="75"/>
        <v>1964</v>
      </c>
      <c r="G285" s="80">
        <f t="shared" si="75"/>
        <v>47</v>
      </c>
      <c r="H285" s="93">
        <f t="shared" si="75"/>
        <v>3644</v>
      </c>
      <c r="I285" s="93">
        <f t="shared" si="75"/>
        <v>3230</v>
      </c>
      <c r="J285" s="112">
        <f t="shared" si="75"/>
        <v>6921</v>
      </c>
      <c r="K285" s="80">
        <f t="shared" si="75"/>
        <v>158</v>
      </c>
      <c r="L285" s="93">
        <f t="shared" si="75"/>
        <v>804</v>
      </c>
      <c r="M285" s="93">
        <f t="shared" si="75"/>
        <v>1979</v>
      </c>
      <c r="N285" s="93">
        <f t="shared" si="75"/>
        <v>107</v>
      </c>
      <c r="O285" s="93">
        <f t="shared" si="75"/>
        <v>13</v>
      </c>
      <c r="P285" s="93">
        <f t="shared" si="75"/>
        <v>2290</v>
      </c>
      <c r="Q285" s="93">
        <f t="shared" si="75"/>
        <v>638</v>
      </c>
      <c r="R285" s="108">
        <f t="shared" si="75"/>
        <v>5989</v>
      </c>
      <c r="S285" s="83">
        <f t="shared" si="75"/>
        <v>7</v>
      </c>
      <c r="T285" s="184">
        <f t="shared" si="75"/>
        <v>14881</v>
      </c>
    </row>
    <row r="286" spans="1:21" ht="23.1" customHeight="1">
      <c r="A286" s="64"/>
      <c r="B286" s="71" t="s">
        <v>39</v>
      </c>
      <c r="C286" s="81">
        <f t="shared" si="75"/>
        <v>1247</v>
      </c>
      <c r="D286" s="95">
        <f t="shared" si="75"/>
        <v>15</v>
      </c>
      <c r="E286" s="95">
        <f t="shared" si="75"/>
        <v>11</v>
      </c>
      <c r="F286" s="113">
        <f t="shared" si="75"/>
        <v>1273</v>
      </c>
      <c r="G286" s="81">
        <f t="shared" si="75"/>
        <v>7</v>
      </c>
      <c r="H286" s="95">
        <f t="shared" si="75"/>
        <v>481</v>
      </c>
      <c r="I286" s="95">
        <f t="shared" si="75"/>
        <v>3862</v>
      </c>
      <c r="J286" s="113">
        <f t="shared" si="75"/>
        <v>4350</v>
      </c>
      <c r="K286" s="81">
        <f t="shared" si="75"/>
        <v>22</v>
      </c>
      <c r="L286" s="95">
        <f t="shared" si="75"/>
        <v>118</v>
      </c>
      <c r="M286" s="95">
        <f t="shared" si="75"/>
        <v>1778</v>
      </c>
      <c r="N286" s="95">
        <f t="shared" si="75"/>
        <v>159</v>
      </c>
      <c r="O286" s="95">
        <f t="shared" si="75"/>
        <v>7</v>
      </c>
      <c r="P286" s="95">
        <f t="shared" si="75"/>
        <v>2436</v>
      </c>
      <c r="Q286" s="95">
        <f t="shared" si="75"/>
        <v>184</v>
      </c>
      <c r="R286" s="109">
        <f t="shared" si="75"/>
        <v>4704</v>
      </c>
      <c r="S286" s="81">
        <f t="shared" si="75"/>
        <v>3</v>
      </c>
      <c r="T286" s="185">
        <f t="shared" si="75"/>
        <v>10330</v>
      </c>
    </row>
    <row r="287" spans="1:21" s="60" customFormat="1" ht="23.1" customHeight="1">
      <c r="A287" s="64"/>
      <c r="B287" s="76" t="s">
        <v>41</v>
      </c>
      <c r="C287" s="87">
        <f t="shared" ref="C287:I287" si="76">SUM(C285:C286)</f>
        <v>3072</v>
      </c>
      <c r="D287" s="101">
        <f t="shared" si="76"/>
        <v>118</v>
      </c>
      <c r="E287" s="101">
        <f t="shared" si="76"/>
        <v>47</v>
      </c>
      <c r="F287" s="118">
        <f t="shared" si="76"/>
        <v>3237</v>
      </c>
      <c r="G287" s="87">
        <f t="shared" si="76"/>
        <v>54</v>
      </c>
      <c r="H287" s="101">
        <f t="shared" si="76"/>
        <v>4125</v>
      </c>
      <c r="I287" s="101">
        <f t="shared" si="76"/>
        <v>7092</v>
      </c>
      <c r="J287" s="118">
        <f>J263+J267+J271+J275+J279+J283</f>
        <v>11271</v>
      </c>
      <c r="K287" s="87">
        <f t="shared" ref="K287:Q287" si="77">SUM(K285:K286)</f>
        <v>180</v>
      </c>
      <c r="L287" s="101">
        <f t="shared" si="77"/>
        <v>922</v>
      </c>
      <c r="M287" s="101">
        <f t="shared" si="77"/>
        <v>3757</v>
      </c>
      <c r="N287" s="101">
        <f t="shared" si="77"/>
        <v>266</v>
      </c>
      <c r="O287" s="101">
        <f t="shared" si="77"/>
        <v>20</v>
      </c>
      <c r="P287" s="101">
        <f t="shared" si="77"/>
        <v>4726</v>
      </c>
      <c r="Q287" s="101">
        <f t="shared" si="77"/>
        <v>822</v>
      </c>
      <c r="R287" s="181">
        <f>R263+R267+R271+R275+R279+R283</f>
        <v>10693</v>
      </c>
      <c r="S287" s="118">
        <f>S263+S267+S271+S275+S279+S283</f>
        <v>10</v>
      </c>
      <c r="T287" s="118">
        <f>T263+T267+T271+T275+T279+T283</f>
        <v>25211</v>
      </c>
    </row>
    <row r="288" spans="1:21" s="58" customFormat="1" ht="23.1" customHeight="1">
      <c r="A288" s="65"/>
      <c r="B288" s="73" t="s">
        <v>42</v>
      </c>
      <c r="C288" s="82">
        <f>C287/T287*100</f>
        <v>12.185157272619094</v>
      </c>
      <c r="D288" s="96">
        <f>D287/T287*100</f>
        <v>0.46804966086232197</v>
      </c>
      <c r="E288" s="96">
        <f>E287/T287*100</f>
        <v>0.18642655983499265</v>
      </c>
      <c r="F288" s="114">
        <f>F287/T287*100</f>
        <v>12.839633493316411</v>
      </c>
      <c r="G288" s="82">
        <f>G287/T287*100</f>
        <v>0.21419221768275754</v>
      </c>
      <c r="H288" s="96">
        <f>H287/T287*100</f>
        <v>16.361905517432866</v>
      </c>
      <c r="I288" s="96">
        <f>I287/T287*100</f>
        <v>28.130577922335487</v>
      </c>
      <c r="J288" s="114">
        <f>J287/T287*100</f>
        <v>44.706675657451115</v>
      </c>
      <c r="K288" s="88">
        <f>K287/T287*100</f>
        <v>0.71397405894252508</v>
      </c>
      <c r="L288" s="96">
        <f>L287/T287*100</f>
        <v>3.657133790805601</v>
      </c>
      <c r="M288" s="122">
        <f>M287/T287*100</f>
        <v>14.90222521915037</v>
      </c>
      <c r="N288" s="96">
        <v>0.2</v>
      </c>
      <c r="O288" s="96">
        <v>0</v>
      </c>
      <c r="P288" s="96">
        <f>P287/T287*100</f>
        <v>18.745785569790964</v>
      </c>
      <c r="Q288" s="96">
        <f>Q287/T287*100</f>
        <v>3.2604815358375312</v>
      </c>
      <c r="R288" s="114">
        <f>R287/T287*100</f>
        <v>42.414025623735668</v>
      </c>
      <c r="S288" s="186">
        <f>S287/T287*100</f>
        <v>3.9665225496806948e-002</v>
      </c>
      <c r="T288" s="202">
        <f>F288+J288+R288+S288</f>
        <v>100</v>
      </c>
    </row>
    <row r="290" spans="1:20" s="55" customFormat="1" ht="21.95" customHeight="1">
      <c r="A290" s="54" t="s">
        <v>40</v>
      </c>
      <c r="B290" s="60"/>
      <c r="C290" s="60"/>
      <c r="D290" s="60"/>
      <c r="E290" s="60"/>
      <c r="F290" s="60"/>
      <c r="G290" s="120"/>
      <c r="H290" s="120"/>
      <c r="I290" s="120"/>
      <c r="J290" s="120"/>
      <c r="L290" s="60"/>
      <c r="M290" s="60"/>
      <c r="N290" s="60"/>
      <c r="O290" s="120"/>
      <c r="P290" s="120" t="s">
        <v>13</v>
      </c>
      <c r="Q290" s="120"/>
      <c r="R290" s="120"/>
      <c r="S290" s="120"/>
      <c r="T290" s="120"/>
    </row>
    <row r="291" spans="1:20" s="56" customFormat="1" ht="21.95" customHeight="1">
      <c r="A291" s="61" t="s">
        <v>22</v>
      </c>
      <c r="B291" s="68"/>
      <c r="C291" s="78" t="s">
        <v>20</v>
      </c>
      <c r="D291" s="91"/>
      <c r="E291" s="91"/>
      <c r="F291" s="70"/>
      <c r="G291" s="78" t="s">
        <v>23</v>
      </c>
      <c r="H291" s="91"/>
      <c r="I291" s="91"/>
      <c r="J291" s="70"/>
      <c r="K291" s="127" t="s">
        <v>17</v>
      </c>
      <c r="L291" s="137"/>
      <c r="M291" s="137"/>
      <c r="N291" s="137"/>
      <c r="O291" s="137"/>
      <c r="P291" s="137"/>
      <c r="Q291" s="137"/>
      <c r="R291" s="178"/>
      <c r="S291" s="182" t="s">
        <v>5</v>
      </c>
      <c r="T291" s="205" t="s">
        <v>0</v>
      </c>
    </row>
    <row r="292" spans="1:20" s="57" customFormat="1" ht="45" customHeight="1">
      <c r="A292" s="62"/>
      <c r="B292" s="69"/>
      <c r="C292" s="79" t="s">
        <v>24</v>
      </c>
      <c r="D292" s="102" t="s">
        <v>6</v>
      </c>
      <c r="E292" s="102" t="s">
        <v>11</v>
      </c>
      <c r="F292" s="111" t="s">
        <v>3</v>
      </c>
      <c r="G292" s="79" t="s">
        <v>30</v>
      </c>
      <c r="H292" s="102" t="s">
        <v>31</v>
      </c>
      <c r="I292" s="102" t="s">
        <v>32</v>
      </c>
      <c r="J292" s="111" t="s">
        <v>3</v>
      </c>
      <c r="K292" s="98" t="s">
        <v>60</v>
      </c>
      <c r="L292" s="98" t="s">
        <v>46</v>
      </c>
      <c r="M292" s="146" t="s">
        <v>53</v>
      </c>
      <c r="N292" s="92" t="s">
        <v>57</v>
      </c>
      <c r="O292" s="102" t="s">
        <v>58</v>
      </c>
      <c r="P292" s="102" t="s">
        <v>16</v>
      </c>
      <c r="Q292" s="102" t="s">
        <v>37</v>
      </c>
      <c r="R292" s="111" t="s">
        <v>3</v>
      </c>
      <c r="S292" s="183"/>
      <c r="T292" s="206"/>
    </row>
    <row r="293" spans="1:20" s="56" customFormat="1" ht="23.1" customHeight="1">
      <c r="A293" s="63" t="s">
        <v>38</v>
      </c>
      <c r="B293" s="70" t="s">
        <v>14</v>
      </c>
      <c r="C293" s="80">
        <v>390</v>
      </c>
      <c r="D293" s="93">
        <v>6</v>
      </c>
      <c r="E293" s="93">
        <v>9</v>
      </c>
      <c r="F293" s="112">
        <f>SUM(C293:E293)</f>
        <v>405</v>
      </c>
      <c r="G293" s="125">
        <v>6</v>
      </c>
      <c r="H293" s="93">
        <v>756</v>
      </c>
      <c r="I293" s="93">
        <v>864</v>
      </c>
      <c r="J293" s="112">
        <f>SUM(G293:I293)</f>
        <v>1626</v>
      </c>
      <c r="K293" s="125">
        <v>15</v>
      </c>
      <c r="L293" s="93">
        <v>162</v>
      </c>
      <c r="M293" s="93">
        <v>407</v>
      </c>
      <c r="N293" s="162">
        <v>23</v>
      </c>
      <c r="O293" s="162">
        <v>1</v>
      </c>
      <c r="P293" s="93">
        <v>400</v>
      </c>
      <c r="Q293" s="93">
        <v>88</v>
      </c>
      <c r="R293" s="112">
        <v>1096</v>
      </c>
      <c r="S293" s="188">
        <v>0</v>
      </c>
      <c r="T293" s="208">
        <f>F293+J293+R293+S293</f>
        <v>3127</v>
      </c>
    </row>
    <row r="294" spans="1:20" s="56" customFormat="1" ht="23.1" customHeight="1">
      <c r="A294" s="64"/>
      <c r="B294" s="71" t="s">
        <v>39</v>
      </c>
      <c r="C294" s="81">
        <v>285</v>
      </c>
      <c r="D294" s="95">
        <v>1</v>
      </c>
      <c r="E294" s="95">
        <v>2</v>
      </c>
      <c r="F294" s="113">
        <f>SUM(C294:E294)</f>
        <v>288</v>
      </c>
      <c r="G294" s="126">
        <v>0</v>
      </c>
      <c r="H294" s="95">
        <v>97</v>
      </c>
      <c r="I294" s="95">
        <v>823</v>
      </c>
      <c r="J294" s="113">
        <f>SUM(G294:I294)</f>
        <v>920</v>
      </c>
      <c r="K294" s="109">
        <v>5</v>
      </c>
      <c r="L294" s="95">
        <v>20</v>
      </c>
      <c r="M294" s="95">
        <v>345</v>
      </c>
      <c r="N294" s="159">
        <v>39</v>
      </c>
      <c r="O294" s="159">
        <v>1</v>
      </c>
      <c r="P294" s="95">
        <v>451</v>
      </c>
      <c r="Q294" s="95">
        <v>37</v>
      </c>
      <c r="R294" s="113">
        <f>SUM(K294:Q294)</f>
        <v>898</v>
      </c>
      <c r="S294" s="187">
        <v>0</v>
      </c>
      <c r="T294" s="201">
        <f>F294+J294+R294+S294</f>
        <v>2106</v>
      </c>
    </row>
    <row r="295" spans="1:20" s="56" customFormat="1" ht="23.1" customHeight="1">
      <c r="A295" s="64"/>
      <c r="B295" s="71" t="s">
        <v>41</v>
      </c>
      <c r="C295" s="81">
        <f t="shared" ref="C295:N295" si="78">SUM(C293:C294)</f>
        <v>675</v>
      </c>
      <c r="D295" s="95">
        <f t="shared" si="78"/>
        <v>7</v>
      </c>
      <c r="E295" s="95">
        <f t="shared" si="78"/>
        <v>11</v>
      </c>
      <c r="F295" s="113">
        <f t="shared" si="78"/>
        <v>693</v>
      </c>
      <c r="G295" s="81">
        <f t="shared" si="78"/>
        <v>6</v>
      </c>
      <c r="H295" s="95">
        <f t="shared" si="78"/>
        <v>853</v>
      </c>
      <c r="I295" s="95">
        <f t="shared" si="78"/>
        <v>1687</v>
      </c>
      <c r="J295" s="113">
        <f t="shared" si="78"/>
        <v>2546</v>
      </c>
      <c r="K295" s="81">
        <f t="shared" si="78"/>
        <v>20</v>
      </c>
      <c r="L295" s="95">
        <f t="shared" si="78"/>
        <v>182</v>
      </c>
      <c r="M295" s="95">
        <f t="shared" si="78"/>
        <v>752</v>
      </c>
      <c r="N295" s="159">
        <f t="shared" si="78"/>
        <v>62</v>
      </c>
      <c r="O295" s="159">
        <v>2</v>
      </c>
      <c r="P295" s="95">
        <f>SUM(P293:P294)</f>
        <v>851</v>
      </c>
      <c r="Q295" s="95">
        <f>SUM(Q293:Q294)</f>
        <v>125</v>
      </c>
      <c r="R295" s="113">
        <f>SUM(R293:R294)</f>
        <v>1994</v>
      </c>
      <c r="S295" s="187">
        <f>SUM(S293:S294)</f>
        <v>0</v>
      </c>
      <c r="T295" s="201">
        <f>SUM(T293:T294)</f>
        <v>5233</v>
      </c>
    </row>
    <row r="296" spans="1:20" s="58" customFormat="1" ht="23.1" customHeight="1">
      <c r="A296" s="65"/>
      <c r="B296" s="73" t="s">
        <v>42</v>
      </c>
      <c r="C296" s="82">
        <f>C295/T295*100</f>
        <v>12.898910758647048</v>
      </c>
      <c r="D296" s="96">
        <f>D295/T295*100</f>
        <v>0.13376648194152493</v>
      </c>
      <c r="E296" s="96">
        <f>E295/T295*100</f>
        <v>0.21020447162239633</v>
      </c>
      <c r="F296" s="114">
        <f>F295/T295*100</f>
        <v>13.242881712210968</v>
      </c>
      <c r="G296" s="82">
        <f>G295/T295*100</f>
        <v>0.11465698452130708</v>
      </c>
      <c r="H296" s="96">
        <f>H295/T295*100</f>
        <v>16.300401299445824</v>
      </c>
      <c r="I296" s="96">
        <f>I295/T295*100</f>
        <v>32.237722147907512</v>
      </c>
      <c r="J296" s="114">
        <f>J295/T295*100</f>
        <v>48.652780431874646</v>
      </c>
      <c r="K296" s="82">
        <f>K295/T295*100</f>
        <v>0.38218994840435699</v>
      </c>
      <c r="L296" s="96">
        <f>L295/T295*100</f>
        <v>3.4779285304796486</v>
      </c>
      <c r="M296" s="96">
        <f>M295/T295*100</f>
        <v>14.370342060003821</v>
      </c>
      <c r="N296" s="163">
        <f>N295/T295*100</f>
        <v>1.1847888400535067</v>
      </c>
      <c r="O296" s="163">
        <f>O295/T295*100</f>
        <v>3.8218994840435692e-002</v>
      </c>
      <c r="P296" s="96">
        <f>P295/T295*100</f>
        <v>16.262182304605389</v>
      </c>
      <c r="Q296" s="96">
        <f>Q295/T295*100</f>
        <v>2.3886871775272307</v>
      </c>
      <c r="R296" s="114">
        <f>R295/T295*100</f>
        <v>38.104337855914387</v>
      </c>
      <c r="S296" s="189">
        <v>0</v>
      </c>
      <c r="T296" s="202">
        <v>100</v>
      </c>
    </row>
    <row r="297" spans="1:20" ht="23.1" customHeight="1">
      <c r="A297" s="63" t="s">
        <v>2</v>
      </c>
      <c r="B297" s="70" t="s">
        <v>14</v>
      </c>
      <c r="C297" s="80">
        <v>266</v>
      </c>
      <c r="D297" s="93">
        <v>2</v>
      </c>
      <c r="E297" s="93">
        <v>21</v>
      </c>
      <c r="F297" s="113">
        <f>SUM(C297:E297)</f>
        <v>289</v>
      </c>
      <c r="G297" s="80">
        <v>15</v>
      </c>
      <c r="H297" s="93">
        <v>865</v>
      </c>
      <c r="I297" s="93">
        <v>798</v>
      </c>
      <c r="J297" s="112">
        <f>SUM(G297:I297)</f>
        <v>1678</v>
      </c>
      <c r="K297" s="80">
        <v>77</v>
      </c>
      <c r="L297" s="93">
        <v>267</v>
      </c>
      <c r="M297" s="93">
        <v>698</v>
      </c>
      <c r="N297" s="93">
        <v>52</v>
      </c>
      <c r="O297" s="93">
        <v>10</v>
      </c>
      <c r="P297" s="93">
        <v>823</v>
      </c>
      <c r="Q297" s="93">
        <v>142</v>
      </c>
      <c r="R297" s="112">
        <f>SUM(K297:Q297)</f>
        <v>2069</v>
      </c>
      <c r="S297" s="184">
        <v>3</v>
      </c>
      <c r="T297" s="208">
        <f>F297+J297+R297+S297</f>
        <v>4039</v>
      </c>
    </row>
    <row r="298" spans="1:20" ht="23.1" customHeight="1">
      <c r="A298" s="64"/>
      <c r="B298" s="71" t="s">
        <v>39</v>
      </c>
      <c r="C298" s="81">
        <v>192</v>
      </c>
      <c r="D298" s="94">
        <v>0</v>
      </c>
      <c r="E298" s="95">
        <v>6</v>
      </c>
      <c r="F298" s="113">
        <f>SUM(C298:E298)</f>
        <v>198</v>
      </c>
      <c r="G298" s="81">
        <v>3</v>
      </c>
      <c r="H298" s="95">
        <v>167</v>
      </c>
      <c r="I298" s="95">
        <v>747</v>
      </c>
      <c r="J298" s="113">
        <f>SUM(G298:I298)</f>
        <v>917</v>
      </c>
      <c r="K298" s="81">
        <v>14</v>
      </c>
      <c r="L298" s="95">
        <v>44</v>
      </c>
      <c r="M298" s="95">
        <v>742</v>
      </c>
      <c r="N298" s="95">
        <v>67</v>
      </c>
      <c r="O298" s="95">
        <v>6</v>
      </c>
      <c r="P298" s="95">
        <v>992</v>
      </c>
      <c r="Q298" s="95">
        <v>48</v>
      </c>
      <c r="R298" s="113">
        <f>SUM(K298:Q298)</f>
        <v>1913</v>
      </c>
      <c r="S298" s="185">
        <v>2</v>
      </c>
      <c r="T298" s="201">
        <f>F298+J298+R298+S298</f>
        <v>3030</v>
      </c>
    </row>
    <row r="299" spans="1:20" ht="23.1" customHeight="1">
      <c r="A299" s="64"/>
      <c r="B299" s="71" t="s">
        <v>41</v>
      </c>
      <c r="C299" s="81">
        <v>458</v>
      </c>
      <c r="D299" s="95">
        <v>2</v>
      </c>
      <c r="E299" s="95">
        <v>27</v>
      </c>
      <c r="F299" s="113">
        <f>SUM(F297:F298)</f>
        <v>487</v>
      </c>
      <c r="G299" s="81">
        <v>18</v>
      </c>
      <c r="H299" s="95">
        <v>1032</v>
      </c>
      <c r="I299" s="95">
        <v>1545</v>
      </c>
      <c r="J299" s="113">
        <f>SUM(J297:J298)</f>
        <v>2595</v>
      </c>
      <c r="K299" s="81">
        <v>91</v>
      </c>
      <c r="L299" s="95">
        <v>311</v>
      </c>
      <c r="M299" s="95">
        <v>1440</v>
      </c>
      <c r="N299" s="95">
        <v>119</v>
      </c>
      <c r="O299" s="95">
        <v>16</v>
      </c>
      <c r="P299" s="95">
        <v>1815</v>
      </c>
      <c r="Q299" s="95">
        <v>190</v>
      </c>
      <c r="R299" s="113">
        <f>SUM(R297:R298)</f>
        <v>3982</v>
      </c>
      <c r="S299" s="185">
        <f>SUM(S297:S298)</f>
        <v>5</v>
      </c>
      <c r="T299" s="201">
        <f>SUM(T297:T298)</f>
        <v>7069</v>
      </c>
    </row>
    <row r="300" spans="1:20" s="58" customFormat="1" ht="23.1" customHeight="1">
      <c r="A300" s="65"/>
      <c r="B300" s="73" t="s">
        <v>42</v>
      </c>
      <c r="C300" s="82">
        <f>C299/7069*100</f>
        <v>6.4789927854010472</v>
      </c>
      <c r="D300" s="96">
        <f>D299/7069*100</f>
        <v>2.8292544914415053e-002</v>
      </c>
      <c r="E300" s="96">
        <f>E299/7069*100</f>
        <v>0.3819493563446032</v>
      </c>
      <c r="F300" s="114">
        <f>F299/T299*100</f>
        <v>6.8892346866600649</v>
      </c>
      <c r="G300" s="122">
        <f>G299/7069*100</f>
        <v>0.2546329042297355</v>
      </c>
      <c r="H300" s="96">
        <f>H299/7069*100</f>
        <v>14.598953175838167</v>
      </c>
      <c r="I300" s="96">
        <f>I299/7069*100</f>
        <v>21.855990946385628</v>
      </c>
      <c r="J300" s="114">
        <f>J299/T299*100</f>
        <v>36.70957702645353</v>
      </c>
      <c r="K300" s="122">
        <f t="shared" ref="K300:Q300" si="79">K299/7069*100</f>
        <v>1.2873107936058847</v>
      </c>
      <c r="L300" s="96">
        <f t="shared" si="79"/>
        <v>4.3994907341915406</v>
      </c>
      <c r="M300" s="96">
        <f t="shared" si="79"/>
        <v>20.37063233837884</v>
      </c>
      <c r="N300" s="96">
        <f t="shared" si="79"/>
        <v>1.6834064224076954</v>
      </c>
      <c r="O300" s="96">
        <f t="shared" si="79"/>
        <v>0.22634035931532043</v>
      </c>
      <c r="P300" s="96">
        <f t="shared" si="79"/>
        <v>25.675484509831659</v>
      </c>
      <c r="Q300" s="96">
        <f t="shared" si="79"/>
        <v>2.68779176686943</v>
      </c>
      <c r="R300" s="114">
        <f>R299/T299*100</f>
        <v>56.330456924600369</v>
      </c>
      <c r="S300" s="186">
        <v>0</v>
      </c>
      <c r="T300" s="202">
        <v>100</v>
      </c>
    </row>
    <row r="301" spans="1:20" ht="23.1" customHeight="1">
      <c r="A301" s="63" t="s">
        <v>21</v>
      </c>
      <c r="B301" s="70" t="s">
        <v>14</v>
      </c>
      <c r="C301" s="80">
        <v>137</v>
      </c>
      <c r="D301" s="93">
        <v>7</v>
      </c>
      <c r="E301" s="93">
        <v>1</v>
      </c>
      <c r="F301" s="112">
        <v>145</v>
      </c>
      <c r="G301" s="80">
        <v>4</v>
      </c>
      <c r="H301" s="93">
        <v>521</v>
      </c>
      <c r="I301" s="93">
        <v>379</v>
      </c>
      <c r="J301" s="112">
        <v>904</v>
      </c>
      <c r="K301" s="80">
        <v>77</v>
      </c>
      <c r="L301" s="93">
        <v>118</v>
      </c>
      <c r="M301" s="93">
        <v>265</v>
      </c>
      <c r="N301" s="93">
        <v>25</v>
      </c>
      <c r="O301" s="93">
        <v>3</v>
      </c>
      <c r="P301" s="93">
        <v>530</v>
      </c>
      <c r="Q301" s="93">
        <v>137</v>
      </c>
      <c r="R301" s="112">
        <v>1155</v>
      </c>
      <c r="S301" s="184">
        <v>2</v>
      </c>
      <c r="T301" s="208">
        <v>2206</v>
      </c>
    </row>
    <row r="302" spans="1:20" ht="23.1" customHeight="1">
      <c r="A302" s="64"/>
      <c r="B302" s="71" t="s">
        <v>39</v>
      </c>
      <c r="C302" s="81">
        <v>82</v>
      </c>
      <c r="D302" s="95">
        <v>2</v>
      </c>
      <c r="E302" s="94">
        <v>0</v>
      </c>
      <c r="F302" s="113">
        <v>84</v>
      </c>
      <c r="G302" s="81">
        <v>3</v>
      </c>
      <c r="H302" s="95">
        <v>106</v>
      </c>
      <c r="I302" s="95">
        <v>351</v>
      </c>
      <c r="J302" s="113">
        <v>460</v>
      </c>
      <c r="K302" s="81">
        <v>9</v>
      </c>
      <c r="L302" s="95">
        <v>35</v>
      </c>
      <c r="M302" s="95">
        <v>259</v>
      </c>
      <c r="N302" s="95">
        <v>28</v>
      </c>
      <c r="O302" s="95">
        <v>2</v>
      </c>
      <c r="P302" s="95">
        <v>589</v>
      </c>
      <c r="Q302" s="95">
        <v>31</v>
      </c>
      <c r="R302" s="113">
        <v>953</v>
      </c>
      <c r="S302" s="185">
        <v>3</v>
      </c>
      <c r="T302" s="201">
        <v>1500</v>
      </c>
    </row>
    <row r="303" spans="1:20" ht="23.1" customHeight="1">
      <c r="A303" s="64"/>
      <c r="B303" s="71" t="s">
        <v>41</v>
      </c>
      <c r="C303" s="81">
        <f t="shared" ref="C303:T303" si="80">SUM(C301:C302)</f>
        <v>219</v>
      </c>
      <c r="D303" s="95">
        <f t="shared" si="80"/>
        <v>9</v>
      </c>
      <c r="E303" s="95">
        <f t="shared" si="80"/>
        <v>1</v>
      </c>
      <c r="F303" s="113">
        <f t="shared" si="80"/>
        <v>229</v>
      </c>
      <c r="G303" s="109">
        <f t="shared" si="80"/>
        <v>7</v>
      </c>
      <c r="H303" s="95">
        <f t="shared" si="80"/>
        <v>627</v>
      </c>
      <c r="I303" s="95">
        <f t="shared" si="80"/>
        <v>730</v>
      </c>
      <c r="J303" s="113">
        <f t="shared" si="80"/>
        <v>1364</v>
      </c>
      <c r="K303" s="109">
        <f t="shared" si="80"/>
        <v>86</v>
      </c>
      <c r="L303" s="95">
        <f t="shared" si="80"/>
        <v>153</v>
      </c>
      <c r="M303" s="95">
        <f t="shared" si="80"/>
        <v>524</v>
      </c>
      <c r="N303" s="95">
        <f t="shared" si="80"/>
        <v>53</v>
      </c>
      <c r="O303" s="95">
        <f t="shared" si="80"/>
        <v>5</v>
      </c>
      <c r="P303" s="95">
        <f t="shared" si="80"/>
        <v>1119</v>
      </c>
      <c r="Q303" s="95">
        <f t="shared" si="80"/>
        <v>168</v>
      </c>
      <c r="R303" s="113">
        <f t="shared" si="80"/>
        <v>2108</v>
      </c>
      <c r="S303" s="201">
        <f t="shared" si="80"/>
        <v>5</v>
      </c>
      <c r="T303" s="201">
        <f t="shared" si="80"/>
        <v>3706</v>
      </c>
    </row>
    <row r="304" spans="1:20" s="58" customFormat="1" ht="23.1" customHeight="1">
      <c r="A304" s="65"/>
      <c r="B304" s="73" t="s">
        <v>42</v>
      </c>
      <c r="C304" s="82">
        <f t="shared" ref="C304:T304" si="81">C303/3706*100</f>
        <v>5.9093362115488404</v>
      </c>
      <c r="D304" s="96">
        <f t="shared" si="81"/>
        <v>0.24284943335132217</v>
      </c>
      <c r="E304" s="96">
        <f t="shared" si="81"/>
        <v>2.6983270372369132e-002</v>
      </c>
      <c r="F304" s="114">
        <f t="shared" si="81"/>
        <v>6.1791689152725304</v>
      </c>
      <c r="G304" s="122">
        <f t="shared" si="81"/>
        <v>0.18888289260658392</v>
      </c>
      <c r="H304" s="96">
        <f t="shared" si="81"/>
        <v>16.918510523475444</v>
      </c>
      <c r="I304" s="96">
        <f t="shared" si="81"/>
        <v>19.697787371829463</v>
      </c>
      <c r="J304" s="114">
        <f t="shared" si="81"/>
        <v>36.805180787911496</v>
      </c>
      <c r="K304" s="122">
        <f t="shared" si="81"/>
        <v>2.3205612520237455</v>
      </c>
      <c r="L304" s="96">
        <f t="shared" si="81"/>
        <v>4.1284403669724776</v>
      </c>
      <c r="M304" s="96">
        <f t="shared" si="81"/>
        <v>14.139233675121424</v>
      </c>
      <c r="N304" s="96">
        <f t="shared" si="81"/>
        <v>1.4301133297355639</v>
      </c>
      <c r="O304" s="96">
        <f t="shared" si="81"/>
        <v>0.13491635186184567</v>
      </c>
      <c r="P304" s="96">
        <f t="shared" si="81"/>
        <v>30.194279546681059</v>
      </c>
      <c r="Q304" s="96">
        <f t="shared" si="81"/>
        <v>4.5331894225580145</v>
      </c>
      <c r="R304" s="114">
        <f t="shared" si="81"/>
        <v>56.88073394495413</v>
      </c>
      <c r="S304" s="202">
        <f t="shared" si="81"/>
        <v>0.13491635186184567</v>
      </c>
      <c r="T304" s="202">
        <f t="shared" si="81"/>
        <v>100</v>
      </c>
    </row>
    <row r="305" spans="1:21" ht="23.1" customHeight="1">
      <c r="A305" s="63" t="s">
        <v>43</v>
      </c>
      <c r="B305" s="70" t="s">
        <v>14</v>
      </c>
      <c r="C305" s="80">
        <v>398</v>
      </c>
      <c r="D305" s="93">
        <v>15</v>
      </c>
      <c r="E305" s="93">
        <v>4</v>
      </c>
      <c r="F305" s="112">
        <v>417</v>
      </c>
      <c r="G305" s="80">
        <v>11</v>
      </c>
      <c r="H305" s="93">
        <v>911</v>
      </c>
      <c r="I305" s="93">
        <v>591</v>
      </c>
      <c r="J305" s="112">
        <v>1513</v>
      </c>
      <c r="K305" s="80">
        <v>10</v>
      </c>
      <c r="L305" s="93">
        <v>174</v>
      </c>
      <c r="M305" s="93">
        <v>327</v>
      </c>
      <c r="N305" s="93">
        <v>12</v>
      </c>
      <c r="O305" s="93">
        <v>4</v>
      </c>
      <c r="P305" s="93">
        <v>397</v>
      </c>
      <c r="Q305" s="93">
        <v>105</v>
      </c>
      <c r="R305" s="112">
        <v>1029</v>
      </c>
      <c r="S305" s="184">
        <v>2</v>
      </c>
      <c r="T305" s="208">
        <v>2961</v>
      </c>
    </row>
    <row r="306" spans="1:21" ht="23.1" customHeight="1">
      <c r="A306" s="64"/>
      <c r="B306" s="71" t="s">
        <v>39</v>
      </c>
      <c r="C306" s="81">
        <v>262</v>
      </c>
      <c r="D306" s="94">
        <v>0</v>
      </c>
      <c r="E306" s="94">
        <v>0</v>
      </c>
      <c r="F306" s="113">
        <v>262</v>
      </c>
      <c r="G306" s="81">
        <v>2</v>
      </c>
      <c r="H306" s="95">
        <v>126</v>
      </c>
      <c r="I306" s="95">
        <v>697</v>
      </c>
      <c r="J306" s="113">
        <v>825</v>
      </c>
      <c r="K306" s="81">
        <v>4</v>
      </c>
      <c r="L306" s="95">
        <v>19</v>
      </c>
      <c r="M306" s="95">
        <v>297</v>
      </c>
      <c r="N306" s="95">
        <v>22</v>
      </c>
      <c r="O306" s="94">
        <v>0</v>
      </c>
      <c r="P306" s="95">
        <v>401</v>
      </c>
      <c r="Q306" s="95">
        <v>26</v>
      </c>
      <c r="R306" s="113">
        <v>769</v>
      </c>
      <c r="S306" s="187">
        <v>0</v>
      </c>
      <c r="T306" s="201">
        <v>1856</v>
      </c>
    </row>
    <row r="307" spans="1:21" ht="23.1" customHeight="1">
      <c r="A307" s="64"/>
      <c r="B307" s="71" t="s">
        <v>41</v>
      </c>
      <c r="C307" s="81">
        <f>SUM(C305:C306)</f>
        <v>660</v>
      </c>
      <c r="D307" s="95">
        <v>15</v>
      </c>
      <c r="E307" s="95">
        <v>4</v>
      </c>
      <c r="F307" s="113">
        <f>SUM(F305:F306)</f>
        <v>679</v>
      </c>
      <c r="G307" s="81">
        <v>13</v>
      </c>
      <c r="H307" s="95">
        <v>1037</v>
      </c>
      <c r="I307" s="95">
        <v>1288</v>
      </c>
      <c r="J307" s="113">
        <v>2338</v>
      </c>
      <c r="K307" s="81">
        <v>14</v>
      </c>
      <c r="L307" s="95">
        <v>193</v>
      </c>
      <c r="M307" s="95">
        <v>624</v>
      </c>
      <c r="N307" s="95">
        <v>34</v>
      </c>
      <c r="O307" s="95">
        <v>4</v>
      </c>
      <c r="P307" s="95">
        <v>798</v>
      </c>
      <c r="Q307" s="95">
        <v>131</v>
      </c>
      <c r="R307" s="113">
        <v>1798</v>
      </c>
      <c r="S307" s="185">
        <v>2</v>
      </c>
      <c r="T307" s="201">
        <f>SUM(T305:T306)</f>
        <v>4817</v>
      </c>
    </row>
    <row r="308" spans="1:21" s="58" customFormat="1" ht="23.1" customHeight="1">
      <c r="A308" s="65"/>
      <c r="B308" s="73" t="s">
        <v>42</v>
      </c>
      <c r="C308" s="82">
        <f>C307/T307*100</f>
        <v>13.701473946439693</v>
      </c>
      <c r="D308" s="96">
        <f>D307/T307*100</f>
        <v>0.3113971351463567</v>
      </c>
      <c r="E308" s="96">
        <f>E307/T307*100</f>
        <v>8.303923603902845e-002</v>
      </c>
      <c r="F308" s="114">
        <f>F307/T307*100</f>
        <v>14.095910317625076</v>
      </c>
      <c r="G308" s="82">
        <f>G307/T307*100</f>
        <v>0.26987751712684244</v>
      </c>
      <c r="H308" s="96">
        <f>H307/T307*100</f>
        <v>21.527921943118123</v>
      </c>
      <c r="I308" s="96">
        <f>I307/T307*100</f>
        <v>26.738634004567157</v>
      </c>
      <c r="J308" s="114">
        <f>J307/T307*100</f>
        <v>48.53643346481212</v>
      </c>
      <c r="K308" s="82">
        <f>K307/T307*100</f>
        <v>0.29063732613659954</v>
      </c>
      <c r="L308" s="96">
        <f>L307/T307*100</f>
        <v>4.0066431388831223</v>
      </c>
      <c r="M308" s="96">
        <f>M307/T307*100</f>
        <v>12.954120822088436</v>
      </c>
      <c r="N308" s="96">
        <f>N307/T307*100</f>
        <v>0.70583350633174169</v>
      </c>
      <c r="O308" s="96">
        <f>O307/T307*100</f>
        <v>8.303923603902845e-002</v>
      </c>
      <c r="P308" s="96">
        <f>P307/T307*100</f>
        <v>16.566327589786173</v>
      </c>
      <c r="Q308" s="96">
        <f>Q307/T307*100</f>
        <v>2.7195349802781812</v>
      </c>
      <c r="R308" s="114">
        <f>R307/T307*100</f>
        <v>37.326136599543283</v>
      </c>
      <c r="S308" s="186">
        <f>S307/T307*100</f>
        <v>4.1519618019514225e-002</v>
      </c>
      <c r="T308" s="202">
        <v>100</v>
      </c>
    </row>
    <row r="309" spans="1:21" ht="23.1" customHeight="1">
      <c r="A309" s="63" t="s">
        <v>44</v>
      </c>
      <c r="B309" s="70" t="s">
        <v>14</v>
      </c>
      <c r="C309" s="80">
        <v>270</v>
      </c>
      <c r="D309" s="93">
        <v>21</v>
      </c>
      <c r="E309" s="93">
        <v>1</v>
      </c>
      <c r="F309" s="113">
        <f>SUM(C309:E309)</f>
        <v>292</v>
      </c>
      <c r="G309" s="80">
        <v>6</v>
      </c>
      <c r="H309" s="93">
        <v>611</v>
      </c>
      <c r="I309" s="93">
        <v>332</v>
      </c>
      <c r="J309" s="112">
        <f>SUM(G309:I309)</f>
        <v>949</v>
      </c>
      <c r="K309" s="80">
        <v>2</v>
      </c>
      <c r="L309" s="93">
        <v>76</v>
      </c>
      <c r="M309" s="93">
        <v>168</v>
      </c>
      <c r="N309" s="93">
        <v>3</v>
      </c>
      <c r="O309" s="103">
        <v>0</v>
      </c>
      <c r="P309" s="93">
        <v>219</v>
      </c>
      <c r="Q309" s="93">
        <v>78</v>
      </c>
      <c r="R309" s="112">
        <f>SUM(K309:Q309)</f>
        <v>546</v>
      </c>
      <c r="S309" s="184">
        <v>1</v>
      </c>
      <c r="T309" s="208">
        <f>F309+J309+R309+S309</f>
        <v>1788</v>
      </c>
      <c r="U309" s="54"/>
    </row>
    <row r="310" spans="1:21" ht="23.1" customHeight="1">
      <c r="A310" s="64"/>
      <c r="B310" s="71" t="s">
        <v>39</v>
      </c>
      <c r="C310" s="81">
        <v>166</v>
      </c>
      <c r="D310" s="95">
        <v>2</v>
      </c>
      <c r="E310" s="94">
        <v>0</v>
      </c>
      <c r="F310" s="113">
        <f>SUM(C310:E310)</f>
        <v>168</v>
      </c>
      <c r="G310" s="81">
        <v>1</v>
      </c>
      <c r="H310" s="95">
        <v>71</v>
      </c>
      <c r="I310" s="95">
        <v>429</v>
      </c>
      <c r="J310" s="113">
        <f>SUM(G310:I310)</f>
        <v>501</v>
      </c>
      <c r="K310" s="81">
        <v>1</v>
      </c>
      <c r="L310" s="95">
        <v>15</v>
      </c>
      <c r="M310" s="95">
        <v>138</v>
      </c>
      <c r="N310" s="95">
        <v>7</v>
      </c>
      <c r="O310" s="94">
        <v>0</v>
      </c>
      <c r="P310" s="95">
        <v>284</v>
      </c>
      <c r="Q310" s="95">
        <v>20</v>
      </c>
      <c r="R310" s="113">
        <f>SUM(K310:Q310)</f>
        <v>465</v>
      </c>
      <c r="S310" s="185">
        <v>1</v>
      </c>
      <c r="T310" s="201">
        <f>F310+J310+R310+S310</f>
        <v>1135</v>
      </c>
      <c r="U310" s="54"/>
    </row>
    <row r="311" spans="1:21" ht="23.1" customHeight="1">
      <c r="A311" s="64"/>
      <c r="B311" s="71" t="s">
        <v>41</v>
      </c>
      <c r="C311" s="81">
        <f>SUM(C309:C310)</f>
        <v>436</v>
      </c>
      <c r="D311" s="95">
        <v>23</v>
      </c>
      <c r="E311" s="95">
        <v>1</v>
      </c>
      <c r="F311" s="113">
        <f>SUM(C311:E311)</f>
        <v>460</v>
      </c>
      <c r="G311" s="81">
        <v>7</v>
      </c>
      <c r="H311" s="95">
        <v>682</v>
      </c>
      <c r="I311" s="95">
        <v>761</v>
      </c>
      <c r="J311" s="113">
        <f>SUM(J309:J310)</f>
        <v>1450</v>
      </c>
      <c r="K311" s="81">
        <v>3</v>
      </c>
      <c r="L311" s="95">
        <v>91</v>
      </c>
      <c r="M311" s="95">
        <v>306</v>
      </c>
      <c r="N311" s="95">
        <v>10</v>
      </c>
      <c r="O311" s="94">
        <v>0</v>
      </c>
      <c r="P311" s="95">
        <v>503</v>
      </c>
      <c r="Q311" s="95">
        <v>98</v>
      </c>
      <c r="R311" s="113">
        <f>SUM(R309:R310)</f>
        <v>1011</v>
      </c>
      <c r="S311" s="185">
        <f>SUM(S309:S310)</f>
        <v>2</v>
      </c>
      <c r="T311" s="201">
        <f>SUM(T309:T310)</f>
        <v>2923</v>
      </c>
      <c r="U311" s="54"/>
    </row>
    <row r="312" spans="1:21" s="58" customFormat="1" ht="23.1" customHeight="1">
      <c r="A312" s="65"/>
      <c r="B312" s="73" t="s">
        <v>42</v>
      </c>
      <c r="C312" s="82">
        <f>C311/T311*100</f>
        <v>14.916182004789599</v>
      </c>
      <c r="D312" s="96">
        <f>D311/T311*100</f>
        <v>0.7868628121792679</v>
      </c>
      <c r="E312" s="96">
        <f>E311/T311*100</f>
        <v>3.4211426616489904e-002</v>
      </c>
      <c r="F312" s="114">
        <f>F311/T311*100</f>
        <v>15.737256243585357</v>
      </c>
      <c r="G312" s="82">
        <f>G311/T311*100</f>
        <v>0.23947998631542936</v>
      </c>
      <c r="H312" s="96">
        <f>H311/T311*100</f>
        <v>23.332192952446118</v>
      </c>
      <c r="I312" s="96">
        <f>I311/T311*100</f>
        <v>26.034895655148819</v>
      </c>
      <c r="J312" s="114">
        <f>J311/T311*100</f>
        <v>49.606568593910367</v>
      </c>
      <c r="K312" s="82">
        <f>K311/T311*100</f>
        <v>0.10263427984946973</v>
      </c>
      <c r="L312" s="96">
        <f>L311/T311*100</f>
        <v>3.1132398221005815</v>
      </c>
      <c r="M312" s="96">
        <f>M311/T311*100</f>
        <v>10.468696544645912</v>
      </c>
      <c r="N312" s="96">
        <f>N311/T311*100</f>
        <v>0.34211426616489904</v>
      </c>
      <c r="O312" s="104">
        <f>O311/T311*100</f>
        <v>0</v>
      </c>
      <c r="P312" s="96">
        <f>P311/T311*100</f>
        <v>17.208347588094426</v>
      </c>
      <c r="Q312" s="96">
        <f>Q311/T311*100</f>
        <v>3.352719808416011</v>
      </c>
      <c r="R312" s="114">
        <f>R311/T311*100</f>
        <v>34.587752309271295</v>
      </c>
      <c r="S312" s="186">
        <v>0</v>
      </c>
      <c r="T312" s="202">
        <v>100</v>
      </c>
      <c r="U312" s="58"/>
    </row>
    <row r="313" spans="1:21" ht="23.1" customHeight="1">
      <c r="A313" s="63" t="s">
        <v>12</v>
      </c>
      <c r="B313" s="70" t="s">
        <v>14</v>
      </c>
      <c r="C313" s="80">
        <v>109</v>
      </c>
      <c r="D313" s="93">
        <v>11</v>
      </c>
      <c r="E313" s="103">
        <v>0</v>
      </c>
      <c r="F313" s="116">
        <f>SUM(C313:E313)</f>
        <v>120</v>
      </c>
      <c r="G313" s="80">
        <v>3</v>
      </c>
      <c r="H313" s="93">
        <v>254</v>
      </c>
      <c r="I313" s="93">
        <v>146</v>
      </c>
      <c r="J313" s="112">
        <f>SUM(G313:I313)</f>
        <v>403</v>
      </c>
      <c r="K313" s="80">
        <v>4</v>
      </c>
      <c r="L313" s="93">
        <v>26</v>
      </c>
      <c r="M313" s="93">
        <v>58</v>
      </c>
      <c r="N313" s="93">
        <v>3</v>
      </c>
      <c r="O313" s="103">
        <v>0</v>
      </c>
      <c r="P313" s="93">
        <v>90</v>
      </c>
      <c r="Q313" s="93">
        <v>43</v>
      </c>
      <c r="R313" s="112">
        <f>K313+L313+M313+N313+P313+Q313</f>
        <v>224</v>
      </c>
      <c r="S313" s="184">
        <v>2</v>
      </c>
      <c r="T313" s="207">
        <f>F313+J313+R313+S313</f>
        <v>749</v>
      </c>
    </row>
    <row r="314" spans="1:21" ht="23.1" customHeight="1">
      <c r="A314" s="64"/>
      <c r="B314" s="71" t="s">
        <v>39</v>
      </c>
      <c r="C314" s="81">
        <v>50</v>
      </c>
      <c r="D314" s="95">
        <v>1</v>
      </c>
      <c r="E314" s="94">
        <v>0</v>
      </c>
      <c r="F314" s="113">
        <f>SUM(C314:E314)</f>
        <v>51</v>
      </c>
      <c r="G314" s="81">
        <v>1</v>
      </c>
      <c r="H314" s="95">
        <v>23</v>
      </c>
      <c r="I314" s="95">
        <v>199</v>
      </c>
      <c r="J314" s="113">
        <f>SUM(G314:I314)</f>
        <v>223</v>
      </c>
      <c r="K314" s="121">
        <v>0</v>
      </c>
      <c r="L314" s="95">
        <v>1</v>
      </c>
      <c r="M314" s="95">
        <v>65</v>
      </c>
      <c r="N314" s="95">
        <v>2</v>
      </c>
      <c r="O314" s="94">
        <v>0</v>
      </c>
      <c r="P314" s="95">
        <v>91</v>
      </c>
      <c r="Q314" s="95">
        <v>15</v>
      </c>
      <c r="R314" s="113">
        <f>SUM(K314:Q314)</f>
        <v>174</v>
      </c>
      <c r="S314" s="185">
        <v>3</v>
      </c>
      <c r="T314" s="185">
        <f>F314+J314+R314+S314</f>
        <v>451</v>
      </c>
    </row>
    <row r="315" spans="1:21" ht="23.1" customHeight="1">
      <c r="A315" s="64"/>
      <c r="B315" s="71" t="s">
        <v>41</v>
      </c>
      <c r="C315" s="85">
        <f t="shared" ref="C315:I315" si="82">SUM(C313:C314)</f>
        <v>159</v>
      </c>
      <c r="D315" s="95">
        <f t="shared" si="82"/>
        <v>12</v>
      </c>
      <c r="E315" s="107">
        <f t="shared" si="82"/>
        <v>0</v>
      </c>
      <c r="F315" s="113">
        <f t="shared" si="82"/>
        <v>171</v>
      </c>
      <c r="G315" s="81">
        <f t="shared" si="82"/>
        <v>4</v>
      </c>
      <c r="H315" s="95">
        <f t="shared" si="82"/>
        <v>277</v>
      </c>
      <c r="I315" s="95">
        <f t="shared" si="82"/>
        <v>345</v>
      </c>
      <c r="J315" s="113">
        <f>SUM(G315:I315)</f>
        <v>626</v>
      </c>
      <c r="K315" s="81">
        <f>SUM(K313:K314)</f>
        <v>4</v>
      </c>
      <c r="L315" s="95">
        <f>SUM(L313:L314)</f>
        <v>27</v>
      </c>
      <c r="M315" s="95">
        <f>SUM(M313:M314)</f>
        <v>123</v>
      </c>
      <c r="N315" s="95">
        <f>SUM(N313:N314)</f>
        <v>5</v>
      </c>
      <c r="O315" s="94">
        <v>0</v>
      </c>
      <c r="P315" s="95">
        <f>SUM(P313:P314)</f>
        <v>181</v>
      </c>
      <c r="Q315" s="95">
        <f>SUM(Q313:Q314)</f>
        <v>58</v>
      </c>
      <c r="R315" s="113">
        <f>SUM(R313:R314)</f>
        <v>398</v>
      </c>
      <c r="S315" s="185">
        <f>SUM(S313:S314)</f>
        <v>5</v>
      </c>
      <c r="T315" s="201">
        <f>SUM(T313:T314)</f>
        <v>1200</v>
      </c>
    </row>
    <row r="316" spans="1:21" s="58" customFormat="1" ht="23.1" customHeight="1">
      <c r="A316" s="65"/>
      <c r="B316" s="73" t="s">
        <v>42</v>
      </c>
      <c r="C316" s="82">
        <f>C315/T315*100</f>
        <v>13.25</v>
      </c>
      <c r="D316" s="96">
        <f>D315/T315*100</f>
        <v>1</v>
      </c>
      <c r="E316" s="104">
        <f>E315/T315*100</f>
        <v>0</v>
      </c>
      <c r="F316" s="114">
        <f>F315/T315*100</f>
        <v>14.249999999999998</v>
      </c>
      <c r="G316" s="82">
        <f>G315/T315*100</f>
        <v>0.33333333333333337</v>
      </c>
      <c r="H316" s="96">
        <f>H315/T315*100</f>
        <v>23.083333333333332</v>
      </c>
      <c r="I316" s="96">
        <f>I315/T315*100</f>
        <v>28.749999999999996</v>
      </c>
      <c r="J316" s="114">
        <f>J315/T315*100</f>
        <v>52.166666666666664</v>
      </c>
      <c r="K316" s="88">
        <f>K315/T315*100</f>
        <v>0.33333333333333337</v>
      </c>
      <c r="L316" s="96">
        <f>L315/T315*100</f>
        <v>2.25</v>
      </c>
      <c r="M316" s="122">
        <f>M315/T315*100</f>
        <v>10.25</v>
      </c>
      <c r="N316" s="96">
        <f>N315/T315*100</f>
        <v>0.41666666666666669</v>
      </c>
      <c r="O316" s="104">
        <v>0</v>
      </c>
      <c r="P316" s="96">
        <f>P315/T315*100</f>
        <v>15.083333333333334</v>
      </c>
      <c r="Q316" s="96">
        <f>Q315/T315*100</f>
        <v>4.833333333333333</v>
      </c>
      <c r="R316" s="114">
        <f>R315/T315*100</f>
        <v>33.166666666666664</v>
      </c>
      <c r="S316" s="82">
        <f>S315/T315*100</f>
        <v>0.41666666666666669</v>
      </c>
      <c r="T316" s="186">
        <f>T315/1200*100</f>
        <v>100</v>
      </c>
    </row>
    <row r="317" spans="1:21" ht="23.1" customHeight="1">
      <c r="A317" s="66" t="s">
        <v>47</v>
      </c>
      <c r="B317" s="74" t="s">
        <v>14</v>
      </c>
      <c r="C317" s="80">
        <f t="shared" ref="C317:T318" si="83">C293+C297+C301+C305+C309+C313</f>
        <v>1570</v>
      </c>
      <c r="D317" s="93">
        <f t="shared" si="83"/>
        <v>62</v>
      </c>
      <c r="E317" s="93">
        <f t="shared" si="83"/>
        <v>36</v>
      </c>
      <c r="F317" s="112">
        <f t="shared" si="83"/>
        <v>1668</v>
      </c>
      <c r="G317" s="80">
        <f t="shared" si="83"/>
        <v>45</v>
      </c>
      <c r="H317" s="93">
        <f t="shared" si="83"/>
        <v>3918</v>
      </c>
      <c r="I317" s="93">
        <f t="shared" si="83"/>
        <v>3110</v>
      </c>
      <c r="J317" s="112">
        <f t="shared" si="83"/>
        <v>7073</v>
      </c>
      <c r="K317" s="80">
        <f t="shared" si="83"/>
        <v>185</v>
      </c>
      <c r="L317" s="93">
        <f t="shared" si="83"/>
        <v>823</v>
      </c>
      <c r="M317" s="93">
        <f t="shared" si="83"/>
        <v>1923</v>
      </c>
      <c r="N317" s="93">
        <f t="shared" si="83"/>
        <v>118</v>
      </c>
      <c r="O317" s="93">
        <f t="shared" si="83"/>
        <v>18</v>
      </c>
      <c r="P317" s="93">
        <f t="shared" si="83"/>
        <v>2459</v>
      </c>
      <c r="Q317" s="93">
        <f t="shared" si="83"/>
        <v>593</v>
      </c>
      <c r="R317" s="108">
        <f t="shared" si="83"/>
        <v>6119</v>
      </c>
      <c r="S317" s="83">
        <f t="shared" si="83"/>
        <v>10</v>
      </c>
      <c r="T317" s="184">
        <f t="shared" si="83"/>
        <v>14870</v>
      </c>
    </row>
    <row r="318" spans="1:21" ht="23.1" customHeight="1">
      <c r="A318" s="64"/>
      <c r="B318" s="71" t="s">
        <v>39</v>
      </c>
      <c r="C318" s="81">
        <f t="shared" si="83"/>
        <v>1037</v>
      </c>
      <c r="D318" s="95">
        <f t="shared" si="83"/>
        <v>6</v>
      </c>
      <c r="E318" s="95">
        <f t="shared" si="83"/>
        <v>8</v>
      </c>
      <c r="F318" s="113">
        <f t="shared" si="83"/>
        <v>1051</v>
      </c>
      <c r="G318" s="81">
        <f t="shared" si="83"/>
        <v>10</v>
      </c>
      <c r="H318" s="95">
        <f t="shared" si="83"/>
        <v>590</v>
      </c>
      <c r="I318" s="95">
        <f t="shared" si="83"/>
        <v>3246</v>
      </c>
      <c r="J318" s="113">
        <f t="shared" si="83"/>
        <v>3846</v>
      </c>
      <c r="K318" s="81">
        <f t="shared" si="83"/>
        <v>33</v>
      </c>
      <c r="L318" s="95">
        <f t="shared" si="83"/>
        <v>134</v>
      </c>
      <c r="M318" s="95">
        <f t="shared" si="83"/>
        <v>1846</v>
      </c>
      <c r="N318" s="95">
        <f t="shared" si="83"/>
        <v>165</v>
      </c>
      <c r="O318" s="95">
        <f t="shared" si="83"/>
        <v>9</v>
      </c>
      <c r="P318" s="95">
        <f t="shared" si="83"/>
        <v>2808</v>
      </c>
      <c r="Q318" s="95">
        <f t="shared" si="83"/>
        <v>177</v>
      </c>
      <c r="R318" s="109">
        <f t="shared" si="83"/>
        <v>5172</v>
      </c>
      <c r="S318" s="81">
        <f t="shared" si="83"/>
        <v>9</v>
      </c>
      <c r="T318" s="185">
        <f t="shared" si="83"/>
        <v>10078</v>
      </c>
    </row>
    <row r="319" spans="1:21" s="60" customFormat="1" ht="23.1" customHeight="1">
      <c r="A319" s="64"/>
      <c r="B319" s="76" t="s">
        <v>41</v>
      </c>
      <c r="C319" s="87">
        <f t="shared" ref="C319:I319" si="84">SUM(C317:C318)</f>
        <v>2607</v>
      </c>
      <c r="D319" s="101">
        <f t="shared" si="84"/>
        <v>68</v>
      </c>
      <c r="E319" s="101">
        <f t="shared" si="84"/>
        <v>44</v>
      </c>
      <c r="F319" s="118">
        <f t="shared" si="84"/>
        <v>2719</v>
      </c>
      <c r="G319" s="87">
        <f t="shared" si="84"/>
        <v>55</v>
      </c>
      <c r="H319" s="101">
        <f t="shared" si="84"/>
        <v>4508</v>
      </c>
      <c r="I319" s="101">
        <f t="shared" si="84"/>
        <v>6356</v>
      </c>
      <c r="J319" s="118">
        <f>J295+J299+J303+J307+J311+J315</f>
        <v>10919</v>
      </c>
      <c r="K319" s="87">
        <f t="shared" ref="K319:Q319" si="85">SUM(K317:K318)</f>
        <v>218</v>
      </c>
      <c r="L319" s="101">
        <f t="shared" si="85"/>
        <v>957</v>
      </c>
      <c r="M319" s="101">
        <f t="shared" si="85"/>
        <v>3769</v>
      </c>
      <c r="N319" s="101">
        <f t="shared" si="85"/>
        <v>283</v>
      </c>
      <c r="O319" s="101">
        <f t="shared" si="85"/>
        <v>27</v>
      </c>
      <c r="P319" s="101">
        <f t="shared" si="85"/>
        <v>5267</v>
      </c>
      <c r="Q319" s="101">
        <f t="shared" si="85"/>
        <v>770</v>
      </c>
      <c r="R319" s="181">
        <f>R295+R299+R303+R307+R311+R315</f>
        <v>11291</v>
      </c>
      <c r="S319" s="118">
        <f>S295+S299+S303+S307+S311+S315</f>
        <v>19</v>
      </c>
      <c r="T319" s="118">
        <f>T295+T299+T303+T307+T311+T315</f>
        <v>24948</v>
      </c>
    </row>
    <row r="320" spans="1:21" s="58" customFormat="1" ht="23.1" customHeight="1">
      <c r="A320" s="65"/>
      <c r="B320" s="73" t="s">
        <v>42</v>
      </c>
      <c r="C320" s="82">
        <f>C319/T319*100</f>
        <v>10.449735449735449</v>
      </c>
      <c r="D320" s="96">
        <f>D319/T319*100</f>
        <v>0.27256693923360592</v>
      </c>
      <c r="E320" s="96">
        <f>E319/T319*100</f>
        <v>0.17636684303350969</v>
      </c>
      <c r="F320" s="114">
        <f>F319/T319*100</f>
        <v>10.898669232002565</v>
      </c>
      <c r="G320" s="82">
        <f>G319/T319*100</f>
        <v>0.22045855379188711</v>
      </c>
      <c r="H320" s="96">
        <f>H319/T319*100</f>
        <v>18.069584736251404</v>
      </c>
      <c r="I320" s="96">
        <f>I319/T319*100</f>
        <v>25.476992143658812</v>
      </c>
      <c r="J320" s="114">
        <f>J319/T319*100</f>
        <v>43.767035433702098</v>
      </c>
      <c r="K320" s="88">
        <f>K319/T319*100</f>
        <v>0.87381754048420723</v>
      </c>
      <c r="L320" s="96">
        <f>L319/T319*100</f>
        <v>3.8359788359788358</v>
      </c>
      <c r="M320" s="122">
        <f>M319/T319*100</f>
        <v>15.107423440756772</v>
      </c>
      <c r="N320" s="96">
        <v>0.2</v>
      </c>
      <c r="O320" s="96">
        <v>0</v>
      </c>
      <c r="P320" s="96">
        <f>P319/T319*100</f>
        <v>21.111912778579445</v>
      </c>
      <c r="Q320" s="96">
        <f>Q319/T319*100</f>
        <v>3.0864197530864197</v>
      </c>
      <c r="R320" s="114">
        <f>R319/T319*100</f>
        <v>45.258136924803594</v>
      </c>
      <c r="S320" s="186">
        <f>S319/T319*100</f>
        <v>7.6158409491742823e-002</v>
      </c>
      <c r="T320" s="202">
        <f>F320+J320+R320+S320</f>
        <v>100</v>
      </c>
    </row>
    <row r="322" spans="1:22" s="55" customFormat="1" ht="21.95" customHeight="1">
      <c r="A322" s="54" t="s">
        <v>29</v>
      </c>
      <c r="B322" s="60"/>
      <c r="C322" s="60"/>
      <c r="D322" s="60"/>
      <c r="E322" s="60"/>
      <c r="F322" s="60"/>
      <c r="G322" s="120"/>
      <c r="H322" s="120"/>
      <c r="I322" s="120"/>
      <c r="J322" s="120"/>
      <c r="L322" s="60"/>
      <c r="M322" s="60"/>
      <c r="N322" s="60"/>
      <c r="O322" s="120"/>
      <c r="P322" s="120" t="s">
        <v>13</v>
      </c>
      <c r="Q322" s="120"/>
      <c r="R322" s="120"/>
      <c r="S322" s="120"/>
      <c r="T322" s="120"/>
    </row>
    <row r="323" spans="1:22" s="56" customFormat="1" ht="21.95" customHeight="1">
      <c r="A323" s="61" t="s">
        <v>22</v>
      </c>
      <c r="B323" s="68"/>
      <c r="C323" s="78" t="s">
        <v>20</v>
      </c>
      <c r="D323" s="91"/>
      <c r="E323" s="91"/>
      <c r="F323" s="70"/>
      <c r="G323" s="78" t="s">
        <v>23</v>
      </c>
      <c r="H323" s="91"/>
      <c r="I323" s="91"/>
      <c r="J323" s="70"/>
      <c r="K323" s="127" t="s">
        <v>17</v>
      </c>
      <c r="L323" s="137"/>
      <c r="M323" s="137"/>
      <c r="N323" s="137"/>
      <c r="O323" s="137"/>
      <c r="P323" s="137"/>
      <c r="Q323" s="137"/>
      <c r="R323" s="178"/>
      <c r="S323" s="182" t="s">
        <v>5</v>
      </c>
      <c r="T323" s="205" t="s">
        <v>0</v>
      </c>
    </row>
    <row r="324" spans="1:22" s="57" customFormat="1" ht="45" customHeight="1">
      <c r="A324" s="62"/>
      <c r="B324" s="69"/>
      <c r="C324" s="79" t="s">
        <v>24</v>
      </c>
      <c r="D324" s="102" t="s">
        <v>6</v>
      </c>
      <c r="E324" s="102" t="s">
        <v>11</v>
      </c>
      <c r="F324" s="111" t="s">
        <v>3</v>
      </c>
      <c r="G324" s="79" t="s">
        <v>30</v>
      </c>
      <c r="H324" s="102" t="s">
        <v>31</v>
      </c>
      <c r="I324" s="102" t="s">
        <v>32</v>
      </c>
      <c r="J324" s="111" t="s">
        <v>3</v>
      </c>
      <c r="K324" s="98" t="s">
        <v>60</v>
      </c>
      <c r="L324" s="98" t="s">
        <v>46</v>
      </c>
      <c r="M324" s="146" t="s">
        <v>53</v>
      </c>
      <c r="N324" s="92" t="s">
        <v>57</v>
      </c>
      <c r="O324" s="102" t="s">
        <v>58</v>
      </c>
      <c r="P324" s="102" t="s">
        <v>16</v>
      </c>
      <c r="Q324" s="102" t="s">
        <v>37</v>
      </c>
      <c r="R324" s="111" t="s">
        <v>3</v>
      </c>
      <c r="S324" s="183"/>
      <c r="T324" s="206"/>
    </row>
    <row r="325" spans="1:22" s="56" customFormat="1" ht="23.1" customHeight="1">
      <c r="A325" s="63" t="s">
        <v>38</v>
      </c>
      <c r="B325" s="70" t="s">
        <v>14</v>
      </c>
      <c r="C325" s="80">
        <v>374</v>
      </c>
      <c r="D325" s="103">
        <v>0</v>
      </c>
      <c r="E325" s="93">
        <v>5</v>
      </c>
      <c r="F325" s="112">
        <f>SUM(C325:E325)</f>
        <v>379</v>
      </c>
      <c r="G325" s="125">
        <v>3</v>
      </c>
      <c r="H325" s="93">
        <v>668</v>
      </c>
      <c r="I325" s="93">
        <v>788</v>
      </c>
      <c r="J325" s="112">
        <f>SUM(G325:I325)</f>
        <v>1459</v>
      </c>
      <c r="K325" s="125">
        <v>17</v>
      </c>
      <c r="L325" s="93">
        <v>162</v>
      </c>
      <c r="M325" s="93">
        <v>341</v>
      </c>
      <c r="N325" s="162">
        <v>14</v>
      </c>
      <c r="O325" s="162">
        <v>1</v>
      </c>
      <c r="P325" s="93">
        <v>455</v>
      </c>
      <c r="Q325" s="93">
        <v>83</v>
      </c>
      <c r="R325" s="112">
        <v>1073</v>
      </c>
      <c r="S325" s="184">
        <v>2</v>
      </c>
      <c r="T325" s="208">
        <f>F325+J325+R325+S325</f>
        <v>2913</v>
      </c>
    </row>
    <row r="326" spans="1:22" s="56" customFormat="1" ht="23.1" customHeight="1">
      <c r="A326" s="64"/>
      <c r="B326" s="71" t="s">
        <v>39</v>
      </c>
      <c r="C326" s="81">
        <v>257</v>
      </c>
      <c r="D326" s="94">
        <v>0</v>
      </c>
      <c r="E326" s="95">
        <v>2</v>
      </c>
      <c r="F326" s="113">
        <f>SUM(C326:E326)</f>
        <v>259</v>
      </c>
      <c r="G326" s="126">
        <v>0</v>
      </c>
      <c r="H326" s="95">
        <v>94</v>
      </c>
      <c r="I326" s="95">
        <v>687</v>
      </c>
      <c r="J326" s="113">
        <v>781</v>
      </c>
      <c r="K326" s="109">
        <v>5</v>
      </c>
      <c r="L326" s="95">
        <v>24</v>
      </c>
      <c r="M326" s="95">
        <v>355</v>
      </c>
      <c r="N326" s="159">
        <v>31</v>
      </c>
      <c r="O326" s="159">
        <v>1</v>
      </c>
      <c r="P326" s="95">
        <v>567</v>
      </c>
      <c r="Q326" s="95">
        <v>30</v>
      </c>
      <c r="R326" s="113">
        <f>SUM(K326:Q326)</f>
        <v>1013</v>
      </c>
      <c r="S326" s="185">
        <v>1</v>
      </c>
      <c r="T326" s="201">
        <f>F326+J326+R326+S326</f>
        <v>2054</v>
      </c>
    </row>
    <row r="327" spans="1:22" s="56" customFormat="1" ht="23.1" customHeight="1">
      <c r="A327" s="64"/>
      <c r="B327" s="71" t="s">
        <v>41</v>
      </c>
      <c r="C327" s="81">
        <f t="shared" ref="C327:N327" si="86">SUM(C325:C326)</f>
        <v>631</v>
      </c>
      <c r="D327" s="94">
        <f t="shared" si="86"/>
        <v>0</v>
      </c>
      <c r="E327" s="95">
        <f t="shared" si="86"/>
        <v>7</v>
      </c>
      <c r="F327" s="113">
        <f t="shared" si="86"/>
        <v>638</v>
      </c>
      <c r="G327" s="81">
        <f t="shared" si="86"/>
        <v>3</v>
      </c>
      <c r="H327" s="95">
        <f t="shared" si="86"/>
        <v>762</v>
      </c>
      <c r="I327" s="95">
        <f t="shared" si="86"/>
        <v>1475</v>
      </c>
      <c r="J327" s="113">
        <f t="shared" si="86"/>
        <v>2240</v>
      </c>
      <c r="K327" s="81">
        <f t="shared" si="86"/>
        <v>22</v>
      </c>
      <c r="L327" s="95">
        <f t="shared" si="86"/>
        <v>186</v>
      </c>
      <c r="M327" s="95">
        <f t="shared" si="86"/>
        <v>696</v>
      </c>
      <c r="N327" s="159">
        <f t="shared" si="86"/>
        <v>45</v>
      </c>
      <c r="O327" s="159">
        <v>2</v>
      </c>
      <c r="P327" s="95">
        <f>SUM(P325:P326)</f>
        <v>1022</v>
      </c>
      <c r="Q327" s="95">
        <f>SUM(Q325:Q326)</f>
        <v>113</v>
      </c>
      <c r="R327" s="113">
        <f>SUM(R325:R326)</f>
        <v>2086</v>
      </c>
      <c r="S327" s="185">
        <f>SUM(S325:S326)</f>
        <v>3</v>
      </c>
      <c r="T327" s="201">
        <f>SUM(T325:T326)</f>
        <v>4967</v>
      </c>
    </row>
    <row r="328" spans="1:22" s="58" customFormat="1" ht="23.1" customHeight="1">
      <c r="A328" s="65"/>
      <c r="B328" s="73" t="s">
        <v>42</v>
      </c>
      <c r="C328" s="82">
        <f>C327/T327*100</f>
        <v>12.703845379504731</v>
      </c>
      <c r="D328" s="104">
        <f>D327/T327*100</f>
        <v>0</v>
      </c>
      <c r="E328" s="96">
        <f>E327/T327*100</f>
        <v>0.14093013891685122</v>
      </c>
      <c r="F328" s="114">
        <f>F327/T327*100</f>
        <v>12.844775518421583</v>
      </c>
      <c r="G328" s="82">
        <f>G327/T327*100</f>
        <v>6.0398630964364812e-002</v>
      </c>
      <c r="H328" s="96">
        <f>H327/T327*100</f>
        <v>15.341252264948659</v>
      </c>
      <c r="I328" s="96">
        <f>I327/T327*100</f>
        <v>29.695993557479365</v>
      </c>
      <c r="J328" s="114">
        <f>J327/T327*100</f>
        <v>45.097644453392391</v>
      </c>
      <c r="K328" s="82">
        <f>K327/T327*100</f>
        <v>0.44292329373867523</v>
      </c>
      <c r="L328" s="96">
        <f>L327/T327*100</f>
        <v>3.7447151197906181</v>
      </c>
      <c r="M328" s="96">
        <f>M327/T327*100</f>
        <v>14.012482383732635</v>
      </c>
      <c r="N328" s="163">
        <f>N327/T327*100</f>
        <v>0.90597946446547217</v>
      </c>
      <c r="O328" s="163">
        <f>O327/T327*100</f>
        <v>4.0265753976243206e-002</v>
      </c>
      <c r="P328" s="96">
        <f>P327/T327*100</f>
        <v>20.575800281860278</v>
      </c>
      <c r="Q328" s="96">
        <f>Q327/T327*100</f>
        <v>2.275015099657741</v>
      </c>
      <c r="R328" s="114">
        <f>R327/T327*100</f>
        <v>41.997181397221659</v>
      </c>
      <c r="S328" s="186">
        <v>0</v>
      </c>
      <c r="T328" s="202">
        <v>100</v>
      </c>
    </row>
    <row r="329" spans="1:22" ht="23.1" customHeight="1">
      <c r="A329" s="63" t="s">
        <v>2</v>
      </c>
      <c r="B329" s="70" t="s">
        <v>14</v>
      </c>
      <c r="C329" s="80">
        <v>227</v>
      </c>
      <c r="D329" s="93">
        <v>1</v>
      </c>
      <c r="E329" s="93">
        <v>26</v>
      </c>
      <c r="F329" s="113">
        <f>SUM(C329:E329)</f>
        <v>254</v>
      </c>
      <c r="G329" s="80">
        <v>16</v>
      </c>
      <c r="H329" s="93">
        <v>822</v>
      </c>
      <c r="I329" s="93">
        <v>771</v>
      </c>
      <c r="J329" s="112">
        <f>SUM(G329:I329)</f>
        <v>1609</v>
      </c>
      <c r="K329" s="80">
        <v>55</v>
      </c>
      <c r="L329" s="93">
        <v>204</v>
      </c>
      <c r="M329" s="93">
        <v>688</v>
      </c>
      <c r="N329" s="93">
        <v>46</v>
      </c>
      <c r="O329" s="93">
        <v>6</v>
      </c>
      <c r="P329" s="93">
        <v>794</v>
      </c>
      <c r="Q329" s="93">
        <v>162</v>
      </c>
      <c r="R329" s="113">
        <f>SUM(K329:Q329)</f>
        <v>1955</v>
      </c>
      <c r="S329" s="184">
        <v>4</v>
      </c>
      <c r="T329" s="208">
        <f>F329+J329+R329+S329</f>
        <v>3822</v>
      </c>
      <c r="U329" s="54"/>
      <c r="V329" s="54"/>
    </row>
    <row r="330" spans="1:22" ht="23.1" customHeight="1">
      <c r="A330" s="64"/>
      <c r="B330" s="71" t="s">
        <v>39</v>
      </c>
      <c r="C330" s="81">
        <v>168</v>
      </c>
      <c r="D330" s="95">
        <v>5</v>
      </c>
      <c r="E330" s="95">
        <v>11</v>
      </c>
      <c r="F330" s="113">
        <f>SUM(C330:E330)</f>
        <v>184</v>
      </c>
      <c r="G330" s="81">
        <v>2</v>
      </c>
      <c r="H330" s="95">
        <v>157</v>
      </c>
      <c r="I330" s="95">
        <v>669</v>
      </c>
      <c r="J330" s="113">
        <f>SUM(G330:I330)</f>
        <v>828</v>
      </c>
      <c r="K330" s="81">
        <v>8</v>
      </c>
      <c r="L330" s="95">
        <v>52</v>
      </c>
      <c r="M330" s="95">
        <v>700</v>
      </c>
      <c r="N330" s="95">
        <v>58</v>
      </c>
      <c r="O330" s="95">
        <v>4</v>
      </c>
      <c r="P330" s="95">
        <v>1087</v>
      </c>
      <c r="Q330" s="95">
        <v>65</v>
      </c>
      <c r="R330" s="113">
        <f>SUM(K330:Q330)</f>
        <v>1974</v>
      </c>
      <c r="S330" s="185">
        <v>4</v>
      </c>
      <c r="T330" s="201">
        <f>F330+J330+R330+S330</f>
        <v>2990</v>
      </c>
      <c r="U330" s="54"/>
      <c r="V330" s="54"/>
    </row>
    <row r="331" spans="1:22" s="56" customFormat="1" ht="23.1" customHeight="1">
      <c r="A331" s="64"/>
      <c r="B331" s="71" t="s">
        <v>41</v>
      </c>
      <c r="C331" s="81">
        <f t="shared" ref="C331:T331" si="87">SUM(C329:C330)</f>
        <v>395</v>
      </c>
      <c r="D331" s="95">
        <f t="shared" si="87"/>
        <v>6</v>
      </c>
      <c r="E331" s="95">
        <f t="shared" si="87"/>
        <v>37</v>
      </c>
      <c r="F331" s="113">
        <f t="shared" si="87"/>
        <v>438</v>
      </c>
      <c r="G331" s="81">
        <f t="shared" si="87"/>
        <v>18</v>
      </c>
      <c r="H331" s="95">
        <f t="shared" si="87"/>
        <v>979</v>
      </c>
      <c r="I331" s="95">
        <f t="shared" si="87"/>
        <v>1440</v>
      </c>
      <c r="J331" s="113">
        <f t="shared" si="87"/>
        <v>2437</v>
      </c>
      <c r="K331" s="81">
        <f t="shared" si="87"/>
        <v>63</v>
      </c>
      <c r="L331" s="95">
        <f t="shared" si="87"/>
        <v>256</v>
      </c>
      <c r="M331" s="95">
        <f t="shared" si="87"/>
        <v>1388</v>
      </c>
      <c r="N331" s="110">
        <f t="shared" si="87"/>
        <v>104</v>
      </c>
      <c r="O331" s="110">
        <f t="shared" si="87"/>
        <v>10</v>
      </c>
      <c r="P331" s="95">
        <f t="shared" si="87"/>
        <v>1881</v>
      </c>
      <c r="Q331" s="95">
        <f t="shared" si="87"/>
        <v>227</v>
      </c>
      <c r="R331" s="113">
        <f t="shared" si="87"/>
        <v>3929</v>
      </c>
      <c r="S331" s="185">
        <f t="shared" si="87"/>
        <v>8</v>
      </c>
      <c r="T331" s="201">
        <f t="shared" si="87"/>
        <v>6812</v>
      </c>
      <c r="U331" s="56"/>
      <c r="V331" s="56"/>
    </row>
    <row r="332" spans="1:22" s="58" customFormat="1" ht="23.1" customHeight="1">
      <c r="A332" s="65"/>
      <c r="B332" s="73" t="s">
        <v>42</v>
      </c>
      <c r="C332" s="82">
        <f>C331/6812*100</f>
        <v>5.7985907222548443</v>
      </c>
      <c r="D332" s="96">
        <f>D331/6812*100</f>
        <v>8.8079859072225486e-002</v>
      </c>
      <c r="E332" s="96">
        <f>E331/6812*100</f>
        <v>0.54315913094539048</v>
      </c>
      <c r="F332" s="114">
        <f>F331/T331*100</f>
        <v>6.4298297122724595</v>
      </c>
      <c r="G332" s="122">
        <f>G331/6812*100</f>
        <v>0.26423957721667646</v>
      </c>
      <c r="H332" s="96">
        <f>H331/6812*100</f>
        <v>14.371697005284792</v>
      </c>
      <c r="I332" s="96">
        <f>I331/6812*100</f>
        <v>21.139166177334115</v>
      </c>
      <c r="J332" s="114">
        <f>J331/T331*100</f>
        <v>35.775102759835583</v>
      </c>
      <c r="K332" s="122">
        <f t="shared" ref="K332:R332" si="88">K331/6812*100</f>
        <v>0.92483852025836755</v>
      </c>
      <c r="L332" s="96">
        <f t="shared" si="88"/>
        <v>3.7580739870816204</v>
      </c>
      <c r="M332" s="96">
        <f t="shared" si="88"/>
        <v>20.375807398708162</v>
      </c>
      <c r="N332" s="96">
        <f t="shared" si="88"/>
        <v>1.5267175572519083</v>
      </c>
      <c r="O332" s="96">
        <f t="shared" si="88"/>
        <v>0.14679976512037579</v>
      </c>
      <c r="P332" s="96">
        <f t="shared" si="88"/>
        <v>27.613035819142688</v>
      </c>
      <c r="Q332" s="96">
        <f t="shared" si="88"/>
        <v>3.3323546682325311</v>
      </c>
      <c r="R332" s="114">
        <f t="shared" si="88"/>
        <v>57.677627715795651</v>
      </c>
      <c r="S332" s="186">
        <v>0</v>
      </c>
      <c r="T332" s="202">
        <v>100</v>
      </c>
      <c r="U332" s="58"/>
      <c r="V332" s="58"/>
    </row>
    <row r="333" spans="1:22" ht="23.1" customHeight="1">
      <c r="A333" s="63" t="s">
        <v>21</v>
      </c>
      <c r="B333" s="70" t="s">
        <v>14</v>
      </c>
      <c r="C333" s="80">
        <v>110</v>
      </c>
      <c r="D333" s="93">
        <v>6</v>
      </c>
      <c r="E333" s="103">
        <v>0</v>
      </c>
      <c r="F333" s="112">
        <v>116</v>
      </c>
      <c r="G333" s="125">
        <v>4</v>
      </c>
      <c r="H333" s="93">
        <v>509</v>
      </c>
      <c r="I333" s="93">
        <v>387</v>
      </c>
      <c r="J333" s="112">
        <v>900</v>
      </c>
      <c r="K333" s="80">
        <v>53</v>
      </c>
      <c r="L333" s="93">
        <v>112</v>
      </c>
      <c r="M333" s="93">
        <v>267</v>
      </c>
      <c r="N333" s="93">
        <v>20</v>
      </c>
      <c r="O333" s="93">
        <v>1</v>
      </c>
      <c r="P333" s="93">
        <v>554</v>
      </c>
      <c r="Q333" s="93">
        <v>130</v>
      </c>
      <c r="R333" s="112">
        <v>1137</v>
      </c>
      <c r="S333" s="188">
        <v>0</v>
      </c>
      <c r="T333" s="208">
        <v>2153</v>
      </c>
    </row>
    <row r="334" spans="1:22" ht="23.1" customHeight="1">
      <c r="A334" s="64"/>
      <c r="B334" s="71" t="s">
        <v>39</v>
      </c>
      <c r="C334" s="81">
        <v>59</v>
      </c>
      <c r="D334" s="95">
        <v>1</v>
      </c>
      <c r="E334" s="95">
        <v>1</v>
      </c>
      <c r="F334" s="113">
        <v>61</v>
      </c>
      <c r="G334" s="109">
        <v>2</v>
      </c>
      <c r="H334" s="95">
        <v>82</v>
      </c>
      <c r="I334" s="95">
        <v>321</v>
      </c>
      <c r="J334" s="113">
        <v>405</v>
      </c>
      <c r="K334" s="109">
        <v>7</v>
      </c>
      <c r="L334" s="95">
        <v>25</v>
      </c>
      <c r="M334" s="95">
        <v>297</v>
      </c>
      <c r="N334" s="95">
        <v>17</v>
      </c>
      <c r="O334" s="95">
        <v>4</v>
      </c>
      <c r="P334" s="95">
        <v>637</v>
      </c>
      <c r="Q334" s="95">
        <v>24</v>
      </c>
      <c r="R334" s="113">
        <v>1011</v>
      </c>
      <c r="S334" s="203">
        <v>0</v>
      </c>
      <c r="T334" s="201">
        <v>1477</v>
      </c>
    </row>
    <row r="335" spans="1:22" ht="23.1" customHeight="1">
      <c r="A335" s="64"/>
      <c r="B335" s="71" t="s">
        <v>41</v>
      </c>
      <c r="C335" s="81">
        <f t="shared" ref="C335:T335" si="89">SUM(C333:C334)</f>
        <v>169</v>
      </c>
      <c r="D335" s="95">
        <f t="shared" si="89"/>
        <v>7</v>
      </c>
      <c r="E335" s="95">
        <f t="shared" si="89"/>
        <v>1</v>
      </c>
      <c r="F335" s="113">
        <f t="shared" si="89"/>
        <v>177</v>
      </c>
      <c r="G335" s="109">
        <f t="shared" si="89"/>
        <v>6</v>
      </c>
      <c r="H335" s="95">
        <f t="shared" si="89"/>
        <v>591</v>
      </c>
      <c r="I335" s="95">
        <f t="shared" si="89"/>
        <v>708</v>
      </c>
      <c r="J335" s="113">
        <f t="shared" si="89"/>
        <v>1305</v>
      </c>
      <c r="K335" s="109">
        <f t="shared" si="89"/>
        <v>60</v>
      </c>
      <c r="L335" s="95">
        <f t="shared" si="89"/>
        <v>137</v>
      </c>
      <c r="M335" s="95">
        <f t="shared" si="89"/>
        <v>564</v>
      </c>
      <c r="N335" s="95">
        <f t="shared" si="89"/>
        <v>37</v>
      </c>
      <c r="O335" s="95">
        <f t="shared" si="89"/>
        <v>5</v>
      </c>
      <c r="P335" s="95">
        <f t="shared" si="89"/>
        <v>1191</v>
      </c>
      <c r="Q335" s="95">
        <f t="shared" si="89"/>
        <v>154</v>
      </c>
      <c r="R335" s="113">
        <f t="shared" si="89"/>
        <v>2148</v>
      </c>
      <c r="S335" s="203">
        <f t="shared" si="89"/>
        <v>0</v>
      </c>
      <c r="T335" s="201">
        <f t="shared" si="89"/>
        <v>3630</v>
      </c>
    </row>
    <row r="336" spans="1:22" s="58" customFormat="1" ht="23.1" customHeight="1">
      <c r="A336" s="65"/>
      <c r="B336" s="73" t="s">
        <v>42</v>
      </c>
      <c r="C336" s="82">
        <f t="shared" ref="C336:T336" si="90">C335/3630*100</f>
        <v>4.6556473829201108</v>
      </c>
      <c r="D336" s="96">
        <f t="shared" si="90"/>
        <v>0.1928374655647383</v>
      </c>
      <c r="E336" s="96">
        <f t="shared" si="90"/>
        <v>2.7548209366391182e-002</v>
      </c>
      <c r="F336" s="114">
        <f t="shared" si="90"/>
        <v>4.8760330578512399</v>
      </c>
      <c r="G336" s="122">
        <f t="shared" si="90"/>
        <v>0.16528925619834711</v>
      </c>
      <c r="H336" s="96">
        <f t="shared" si="90"/>
        <v>16.280991735537189</v>
      </c>
      <c r="I336" s="96">
        <f t="shared" si="90"/>
        <v>19.504132231404959</v>
      </c>
      <c r="J336" s="114">
        <f t="shared" si="90"/>
        <v>35.950413223140501</v>
      </c>
      <c r="K336" s="122">
        <f t="shared" si="90"/>
        <v>1.6528925619834711</v>
      </c>
      <c r="L336" s="96">
        <f t="shared" si="90"/>
        <v>3.774104683195592</v>
      </c>
      <c r="M336" s="96">
        <f t="shared" si="90"/>
        <v>15.537190082644628</v>
      </c>
      <c r="N336" s="96">
        <f t="shared" si="90"/>
        <v>1.0192837465564737</v>
      </c>
      <c r="O336" s="96">
        <f t="shared" si="90"/>
        <v>0.13774104683195593</v>
      </c>
      <c r="P336" s="96">
        <f t="shared" si="90"/>
        <v>32.809917355371901</v>
      </c>
      <c r="Q336" s="96">
        <f t="shared" si="90"/>
        <v>4.2424242424242431</v>
      </c>
      <c r="R336" s="114">
        <f t="shared" si="90"/>
        <v>59.173553719008268</v>
      </c>
      <c r="S336" s="192">
        <f t="shared" si="90"/>
        <v>0</v>
      </c>
      <c r="T336" s="202">
        <f t="shared" si="90"/>
        <v>100</v>
      </c>
    </row>
    <row r="337" spans="1:22" ht="23.1" customHeight="1">
      <c r="A337" s="63" t="s">
        <v>43</v>
      </c>
      <c r="B337" s="70" t="s">
        <v>14</v>
      </c>
      <c r="C337" s="80">
        <v>336</v>
      </c>
      <c r="D337" s="93">
        <v>19</v>
      </c>
      <c r="E337" s="103">
        <v>0</v>
      </c>
      <c r="F337" s="112">
        <v>355</v>
      </c>
      <c r="G337" s="80">
        <v>9</v>
      </c>
      <c r="H337" s="93">
        <v>826</v>
      </c>
      <c r="I337" s="93">
        <v>563</v>
      </c>
      <c r="J337" s="112">
        <v>1398</v>
      </c>
      <c r="K337" s="80">
        <v>8</v>
      </c>
      <c r="L337" s="93">
        <v>160</v>
      </c>
      <c r="M337" s="93">
        <v>307</v>
      </c>
      <c r="N337" s="93">
        <v>12</v>
      </c>
      <c r="O337" s="93">
        <v>3</v>
      </c>
      <c r="P337" s="93">
        <v>419</v>
      </c>
      <c r="Q337" s="93">
        <v>100</v>
      </c>
      <c r="R337" s="112">
        <v>1009</v>
      </c>
      <c r="S337" s="184">
        <v>6</v>
      </c>
      <c r="T337" s="208">
        <v>2768</v>
      </c>
    </row>
    <row r="338" spans="1:22" ht="23.1" customHeight="1">
      <c r="A338" s="64"/>
      <c r="B338" s="71" t="s">
        <v>39</v>
      </c>
      <c r="C338" s="81">
        <v>166</v>
      </c>
      <c r="D338" s="94">
        <v>0</v>
      </c>
      <c r="E338" s="94">
        <v>0</v>
      </c>
      <c r="F338" s="113">
        <v>166</v>
      </c>
      <c r="G338" s="81">
        <v>2</v>
      </c>
      <c r="H338" s="95">
        <v>113</v>
      </c>
      <c r="I338" s="95">
        <v>635</v>
      </c>
      <c r="J338" s="113">
        <v>750</v>
      </c>
      <c r="K338" s="81">
        <v>1</v>
      </c>
      <c r="L338" s="95">
        <v>19</v>
      </c>
      <c r="M338" s="95">
        <v>285</v>
      </c>
      <c r="N338" s="95">
        <v>27</v>
      </c>
      <c r="O338" s="94">
        <v>0</v>
      </c>
      <c r="P338" s="95">
        <v>501</v>
      </c>
      <c r="Q338" s="95">
        <v>30</v>
      </c>
      <c r="R338" s="113">
        <v>863</v>
      </c>
      <c r="S338" s="185">
        <v>3</v>
      </c>
      <c r="T338" s="201">
        <v>1782</v>
      </c>
    </row>
    <row r="339" spans="1:22" ht="23.1" customHeight="1">
      <c r="A339" s="64"/>
      <c r="B339" s="71" t="s">
        <v>41</v>
      </c>
      <c r="C339" s="81">
        <f>SUM(C337:C338)</f>
        <v>502</v>
      </c>
      <c r="D339" s="95">
        <v>19</v>
      </c>
      <c r="E339" s="94">
        <v>0</v>
      </c>
      <c r="F339" s="113">
        <f>SUM(F337:F338)</f>
        <v>521</v>
      </c>
      <c r="G339" s="81">
        <v>11</v>
      </c>
      <c r="H339" s="95">
        <f>SUM(H337:H338)</f>
        <v>939</v>
      </c>
      <c r="I339" s="95">
        <f>SUM(I337:I338)</f>
        <v>1198</v>
      </c>
      <c r="J339" s="113">
        <f>SUM(J337:J338)</f>
        <v>2148</v>
      </c>
      <c r="K339" s="81">
        <v>9</v>
      </c>
      <c r="L339" s="95">
        <f>SUM(L337:L338)</f>
        <v>179</v>
      </c>
      <c r="M339" s="95">
        <f>SUM(M337:M338)</f>
        <v>592</v>
      </c>
      <c r="N339" s="95">
        <f>SUM(N337:N338)</f>
        <v>39</v>
      </c>
      <c r="O339" s="95">
        <v>3</v>
      </c>
      <c r="P339" s="95">
        <f>SUM(P337:P338)</f>
        <v>920</v>
      </c>
      <c r="Q339" s="95">
        <v>130</v>
      </c>
      <c r="R339" s="113">
        <f>SUM(R337:R338)</f>
        <v>1872</v>
      </c>
      <c r="S339" s="185">
        <v>9</v>
      </c>
      <c r="T339" s="201">
        <f>SUM(T337:T338)</f>
        <v>4550</v>
      </c>
    </row>
    <row r="340" spans="1:22" s="58" customFormat="1" ht="23.1" customHeight="1">
      <c r="A340" s="65"/>
      <c r="B340" s="73" t="s">
        <v>42</v>
      </c>
      <c r="C340" s="82">
        <v>11</v>
      </c>
      <c r="D340" s="96">
        <v>0.4</v>
      </c>
      <c r="E340" s="104">
        <v>0</v>
      </c>
      <c r="F340" s="114">
        <f>F339/T339*100</f>
        <v>11.450549450549451</v>
      </c>
      <c r="G340" s="82">
        <f>G339/T339*100</f>
        <v>0.24175824175824176</v>
      </c>
      <c r="H340" s="96">
        <f>H339/T339*100</f>
        <v>20.637362637362639</v>
      </c>
      <c r="I340" s="96">
        <f>I339/T339*100</f>
        <v>26.329670329670328</v>
      </c>
      <c r="J340" s="114">
        <f>J339/T339*100</f>
        <v>47.208791208791204</v>
      </c>
      <c r="K340" s="82">
        <f>K339/T339*100</f>
        <v>0.19780219780219779</v>
      </c>
      <c r="L340" s="96">
        <f>L339/T339*100</f>
        <v>3.9340659340659343</v>
      </c>
      <c r="M340" s="96">
        <f>M339/T339*100</f>
        <v>13.010989010989011</v>
      </c>
      <c r="N340" s="96">
        <f>N339/T339*100</f>
        <v>0.85714285714285721</v>
      </c>
      <c r="O340" s="96">
        <f>O339/T339*100</f>
        <v>6.5934065934065936e-002</v>
      </c>
      <c r="P340" s="96">
        <f>P339/T339*100</f>
        <v>20.219780219780219</v>
      </c>
      <c r="Q340" s="96">
        <f>Q339/T339*100</f>
        <v>2.8571428571428572</v>
      </c>
      <c r="R340" s="114">
        <f>R339/T339*100</f>
        <v>41.142857142857139</v>
      </c>
      <c r="S340" s="186">
        <v>0.2</v>
      </c>
      <c r="T340" s="202">
        <v>100</v>
      </c>
    </row>
    <row r="341" spans="1:22" ht="23.1" customHeight="1">
      <c r="A341" s="63" t="s">
        <v>44</v>
      </c>
      <c r="B341" s="70" t="s">
        <v>14</v>
      </c>
      <c r="C341" s="80">
        <v>243</v>
      </c>
      <c r="D341" s="93">
        <v>14</v>
      </c>
      <c r="E341" s="103">
        <v>0</v>
      </c>
      <c r="F341" s="113">
        <f>SUM(C341:E341)</f>
        <v>257</v>
      </c>
      <c r="G341" s="80">
        <v>4</v>
      </c>
      <c r="H341" s="93">
        <v>456</v>
      </c>
      <c r="I341" s="93">
        <v>302</v>
      </c>
      <c r="J341" s="112">
        <f>SUM(G341:I341)</f>
        <v>762</v>
      </c>
      <c r="K341" s="80">
        <v>5</v>
      </c>
      <c r="L341" s="93">
        <v>64</v>
      </c>
      <c r="M341" s="93">
        <v>162</v>
      </c>
      <c r="N341" s="93">
        <v>2</v>
      </c>
      <c r="O341" s="93">
        <v>3</v>
      </c>
      <c r="P341" s="93">
        <v>200</v>
      </c>
      <c r="Q341" s="93">
        <v>86</v>
      </c>
      <c r="R341" s="113">
        <f>SUM(K341:Q341)</f>
        <v>522</v>
      </c>
      <c r="S341" s="188">
        <v>0</v>
      </c>
      <c r="T341" s="208">
        <f>F341+J341+R341+S341</f>
        <v>1541</v>
      </c>
      <c r="U341" s="54"/>
      <c r="V341" s="54"/>
    </row>
    <row r="342" spans="1:22" ht="23.1" customHeight="1">
      <c r="A342" s="64"/>
      <c r="B342" s="71" t="s">
        <v>39</v>
      </c>
      <c r="C342" s="81">
        <v>122</v>
      </c>
      <c r="D342" s="95">
        <v>1</v>
      </c>
      <c r="E342" s="94">
        <v>0</v>
      </c>
      <c r="F342" s="113">
        <f>SUM(C342:E342)</f>
        <v>123</v>
      </c>
      <c r="G342" s="121">
        <v>0</v>
      </c>
      <c r="H342" s="95">
        <v>55</v>
      </c>
      <c r="I342" s="95">
        <v>371</v>
      </c>
      <c r="J342" s="113">
        <f>SUM(G342:I342)</f>
        <v>426</v>
      </c>
      <c r="K342" s="121">
        <v>0</v>
      </c>
      <c r="L342" s="95">
        <v>11</v>
      </c>
      <c r="M342" s="95">
        <v>148</v>
      </c>
      <c r="N342" s="95">
        <v>6</v>
      </c>
      <c r="O342" s="95">
        <v>1</v>
      </c>
      <c r="P342" s="95">
        <v>286</v>
      </c>
      <c r="Q342" s="95">
        <v>19</v>
      </c>
      <c r="R342" s="113">
        <f>SUM(K342:Q342)</f>
        <v>471</v>
      </c>
      <c r="S342" s="187">
        <v>0</v>
      </c>
      <c r="T342" s="201">
        <f>F342+J342+R342+S342</f>
        <v>1020</v>
      </c>
      <c r="U342" s="54"/>
      <c r="V342" s="54"/>
    </row>
    <row r="343" spans="1:22" s="56" customFormat="1" ht="23.1" customHeight="1">
      <c r="A343" s="64"/>
      <c r="B343" s="71" t="s">
        <v>41</v>
      </c>
      <c r="C343" s="81">
        <f t="shared" ref="C343:T343" si="91">SUM(C341:C342)</f>
        <v>365</v>
      </c>
      <c r="D343" s="95">
        <f t="shared" si="91"/>
        <v>15</v>
      </c>
      <c r="E343" s="94">
        <f t="shared" si="91"/>
        <v>0</v>
      </c>
      <c r="F343" s="113">
        <f t="shared" si="91"/>
        <v>380</v>
      </c>
      <c r="G343" s="81">
        <f t="shared" si="91"/>
        <v>4</v>
      </c>
      <c r="H343" s="95">
        <f t="shared" si="91"/>
        <v>511</v>
      </c>
      <c r="I343" s="95">
        <f t="shared" si="91"/>
        <v>673</v>
      </c>
      <c r="J343" s="113">
        <f t="shared" si="91"/>
        <v>1188</v>
      </c>
      <c r="K343" s="81">
        <f t="shared" si="91"/>
        <v>5</v>
      </c>
      <c r="L343" s="95">
        <f t="shared" si="91"/>
        <v>75</v>
      </c>
      <c r="M343" s="95">
        <f t="shared" si="91"/>
        <v>310</v>
      </c>
      <c r="N343" s="110">
        <f t="shared" si="91"/>
        <v>8</v>
      </c>
      <c r="O343" s="110">
        <f t="shared" si="91"/>
        <v>4</v>
      </c>
      <c r="P343" s="95">
        <f t="shared" si="91"/>
        <v>486</v>
      </c>
      <c r="Q343" s="95">
        <f t="shared" si="91"/>
        <v>105</v>
      </c>
      <c r="R343" s="113">
        <f t="shared" si="91"/>
        <v>993</v>
      </c>
      <c r="S343" s="187">
        <f t="shared" si="91"/>
        <v>0</v>
      </c>
      <c r="T343" s="201">
        <f t="shared" si="91"/>
        <v>2561</v>
      </c>
      <c r="U343" s="56"/>
      <c r="V343" s="56"/>
    </row>
    <row r="344" spans="1:22" s="58" customFormat="1" ht="23.1" customHeight="1">
      <c r="A344" s="65"/>
      <c r="B344" s="73" t="s">
        <v>42</v>
      </c>
      <c r="C344" s="82">
        <v>11</v>
      </c>
      <c r="D344" s="96">
        <v>0.4</v>
      </c>
      <c r="E344" s="104">
        <v>0</v>
      </c>
      <c r="F344" s="114">
        <f>F343/T343*100</f>
        <v>14.837953924248341</v>
      </c>
      <c r="G344" s="82">
        <f>G343/T343*100</f>
        <v>0.15618898867629832</v>
      </c>
      <c r="H344" s="96">
        <f>H343/T343*100</f>
        <v>19.953143303397113</v>
      </c>
      <c r="I344" s="96">
        <f>I343/T343*100</f>
        <v>26.27879734478719</v>
      </c>
      <c r="J344" s="114">
        <f>J343/T343*100</f>
        <v>46.388129636860604</v>
      </c>
      <c r="K344" s="82">
        <f>K343/T343*100</f>
        <v>0.19523623584537289</v>
      </c>
      <c r="L344" s="96">
        <f>L343/T343*100</f>
        <v>2.9285435376805937</v>
      </c>
      <c r="M344" s="96">
        <f>M343/T343*100</f>
        <v>12.104646622413121</v>
      </c>
      <c r="N344" s="96">
        <f>N343/T343*100</f>
        <v>0.31237797735259665</v>
      </c>
      <c r="O344" s="96">
        <f>O343/T343*100</f>
        <v>0.15618898867629832</v>
      </c>
      <c r="P344" s="96">
        <f>P343/T343*100</f>
        <v>18.976962124170246</v>
      </c>
      <c r="Q344" s="96">
        <f>Q343/T343*100</f>
        <v>4.0999609527528316</v>
      </c>
      <c r="R344" s="114">
        <f>R343/2561*100</f>
        <v>38.773916438891057</v>
      </c>
      <c r="S344" s="189">
        <v>0</v>
      </c>
      <c r="T344" s="202">
        <v>100</v>
      </c>
    </row>
    <row r="345" spans="1:22" ht="23.1" customHeight="1">
      <c r="A345" s="63" t="s">
        <v>12</v>
      </c>
      <c r="B345" s="70" t="s">
        <v>14</v>
      </c>
      <c r="C345" s="80">
        <v>99</v>
      </c>
      <c r="D345" s="93">
        <v>7</v>
      </c>
      <c r="E345" s="93">
        <v>0</v>
      </c>
      <c r="F345" s="116">
        <f>SUM(C345:E345)</f>
        <v>106</v>
      </c>
      <c r="G345" s="80">
        <v>4</v>
      </c>
      <c r="H345" s="93">
        <v>219</v>
      </c>
      <c r="I345" s="93">
        <v>98</v>
      </c>
      <c r="J345" s="112">
        <f>SUM(G345:I345)</f>
        <v>321</v>
      </c>
      <c r="K345" s="80">
        <v>3</v>
      </c>
      <c r="L345" s="93">
        <v>16</v>
      </c>
      <c r="M345" s="93">
        <v>60</v>
      </c>
      <c r="N345" s="93">
        <v>4</v>
      </c>
      <c r="O345" s="93">
        <v>2</v>
      </c>
      <c r="P345" s="93">
        <v>87</v>
      </c>
      <c r="Q345" s="93">
        <v>40</v>
      </c>
      <c r="R345" s="113">
        <f>SUM(K345:Q345)</f>
        <v>212</v>
      </c>
      <c r="S345" s="188">
        <v>0</v>
      </c>
      <c r="T345" s="207">
        <f>F345+J345+R345+S345</f>
        <v>639</v>
      </c>
    </row>
    <row r="346" spans="1:22" ht="23.1" customHeight="1">
      <c r="A346" s="64"/>
      <c r="B346" s="71" t="s">
        <v>39</v>
      </c>
      <c r="C346" s="81">
        <v>54</v>
      </c>
      <c r="D346" s="95">
        <v>2</v>
      </c>
      <c r="E346" s="95">
        <v>0</v>
      </c>
      <c r="F346" s="113">
        <f>SUM(C346:E346)</f>
        <v>56</v>
      </c>
      <c r="G346" s="121">
        <v>0</v>
      </c>
      <c r="H346" s="95">
        <v>20</v>
      </c>
      <c r="I346" s="95">
        <v>137</v>
      </c>
      <c r="J346" s="113">
        <f>SUM(G346:I346)</f>
        <v>157</v>
      </c>
      <c r="K346" s="121">
        <v>0</v>
      </c>
      <c r="L346" s="95">
        <v>2</v>
      </c>
      <c r="M346" s="95">
        <v>57</v>
      </c>
      <c r="N346" s="95">
        <v>3</v>
      </c>
      <c r="O346" s="94">
        <v>0</v>
      </c>
      <c r="P346" s="95">
        <v>104</v>
      </c>
      <c r="Q346" s="95">
        <v>12</v>
      </c>
      <c r="R346" s="113">
        <f>SUM(K346:Q346)</f>
        <v>178</v>
      </c>
      <c r="S346" s="187">
        <v>0</v>
      </c>
      <c r="T346" s="185">
        <f>F346+J346+R346+S346</f>
        <v>391</v>
      </c>
    </row>
    <row r="347" spans="1:22" ht="23.1" customHeight="1">
      <c r="A347" s="64"/>
      <c r="B347" s="71" t="s">
        <v>41</v>
      </c>
      <c r="C347" s="85">
        <f t="shared" ref="C347:I347" si="92">SUM(C345:C346)</f>
        <v>153</v>
      </c>
      <c r="D347" s="95">
        <f t="shared" si="92"/>
        <v>9</v>
      </c>
      <c r="E347" s="110">
        <f t="shared" si="92"/>
        <v>0</v>
      </c>
      <c r="F347" s="113">
        <f t="shared" si="92"/>
        <v>162</v>
      </c>
      <c r="G347" s="81">
        <f t="shared" si="92"/>
        <v>4</v>
      </c>
      <c r="H347" s="95">
        <f t="shared" si="92"/>
        <v>239</v>
      </c>
      <c r="I347" s="95">
        <f t="shared" si="92"/>
        <v>235</v>
      </c>
      <c r="J347" s="113">
        <f>SUM(G347:I347)</f>
        <v>478</v>
      </c>
      <c r="K347" s="81">
        <f t="shared" ref="K347:T347" si="93">SUM(K345:K346)</f>
        <v>3</v>
      </c>
      <c r="L347" s="95">
        <f t="shared" si="93"/>
        <v>18</v>
      </c>
      <c r="M347" s="95">
        <f t="shared" si="93"/>
        <v>117</v>
      </c>
      <c r="N347" s="95">
        <f t="shared" si="93"/>
        <v>7</v>
      </c>
      <c r="O347" s="95">
        <f t="shared" si="93"/>
        <v>2</v>
      </c>
      <c r="P347" s="95">
        <f t="shared" si="93"/>
        <v>191</v>
      </c>
      <c r="Q347" s="95">
        <f t="shared" si="93"/>
        <v>52</v>
      </c>
      <c r="R347" s="113">
        <f t="shared" si="93"/>
        <v>390</v>
      </c>
      <c r="S347" s="187">
        <f t="shared" si="93"/>
        <v>0</v>
      </c>
      <c r="T347" s="201">
        <f t="shared" si="93"/>
        <v>1030</v>
      </c>
    </row>
    <row r="348" spans="1:22" s="58" customFormat="1" ht="23.1" customHeight="1">
      <c r="A348" s="65"/>
      <c r="B348" s="73" t="s">
        <v>42</v>
      </c>
      <c r="C348" s="82">
        <f>C347/T347*100</f>
        <v>14.854368932038836</v>
      </c>
      <c r="D348" s="96">
        <f>D347/T347*100</f>
        <v>0.87378640776699035</v>
      </c>
      <c r="E348" s="96">
        <f>E347/T347*100</f>
        <v>0</v>
      </c>
      <c r="F348" s="114">
        <f>F347/T347*100</f>
        <v>15.728155339805824</v>
      </c>
      <c r="G348" s="82">
        <f>G347/T347*100</f>
        <v>0.38834951456310679</v>
      </c>
      <c r="H348" s="96">
        <f>H347/T347*100</f>
        <v>23.203883495145629</v>
      </c>
      <c r="I348" s="96">
        <f>I347/T347*100</f>
        <v>22.815533980582526</v>
      </c>
      <c r="J348" s="114">
        <f>J347/T347*100</f>
        <v>46.407766990291258</v>
      </c>
      <c r="K348" s="88">
        <f>K347/T347*100</f>
        <v>0.29126213592233008</v>
      </c>
      <c r="L348" s="96">
        <f>L347/T347*100</f>
        <v>1.7475728155339807</v>
      </c>
      <c r="M348" s="122">
        <f>M347/T347*100</f>
        <v>11.359223300970873</v>
      </c>
      <c r="N348" s="96">
        <f>N347/T347*100</f>
        <v>0.67961165048543692</v>
      </c>
      <c r="O348" s="96">
        <f>O347/T347*100</f>
        <v>0.1941747572815534</v>
      </c>
      <c r="P348" s="96">
        <f>P347/T347*100</f>
        <v>18.543689320388349</v>
      </c>
      <c r="Q348" s="96">
        <f>Q347/T347*100</f>
        <v>5.0485436893203879</v>
      </c>
      <c r="R348" s="114">
        <f>R347/T347*100</f>
        <v>37.864077669902912</v>
      </c>
      <c r="S348" s="124">
        <f>S347/T347*100</f>
        <v>0</v>
      </c>
      <c r="T348" s="186">
        <f>T347/1030*100</f>
        <v>100</v>
      </c>
    </row>
    <row r="349" spans="1:22" ht="23.1" customHeight="1">
      <c r="A349" s="66" t="s">
        <v>47</v>
      </c>
      <c r="B349" s="74" t="s">
        <v>14</v>
      </c>
      <c r="C349" s="80">
        <f t="shared" ref="C349:T350" si="94">C325+C329+C333+C337+C341+C345</f>
        <v>1389</v>
      </c>
      <c r="D349" s="93">
        <f t="shared" si="94"/>
        <v>47</v>
      </c>
      <c r="E349" s="93">
        <f t="shared" si="94"/>
        <v>31</v>
      </c>
      <c r="F349" s="112">
        <f t="shared" si="94"/>
        <v>1467</v>
      </c>
      <c r="G349" s="80">
        <f t="shared" si="94"/>
        <v>40</v>
      </c>
      <c r="H349" s="93">
        <f t="shared" si="94"/>
        <v>3500</v>
      </c>
      <c r="I349" s="93">
        <f t="shared" si="94"/>
        <v>2909</v>
      </c>
      <c r="J349" s="112">
        <f t="shared" si="94"/>
        <v>6449</v>
      </c>
      <c r="K349" s="80">
        <f t="shared" si="94"/>
        <v>141</v>
      </c>
      <c r="L349" s="93">
        <f t="shared" si="94"/>
        <v>718</v>
      </c>
      <c r="M349" s="93">
        <f t="shared" si="94"/>
        <v>1825</v>
      </c>
      <c r="N349" s="93">
        <f t="shared" si="94"/>
        <v>98</v>
      </c>
      <c r="O349" s="93">
        <f t="shared" si="94"/>
        <v>16</v>
      </c>
      <c r="P349" s="93">
        <f t="shared" si="94"/>
        <v>2509</v>
      </c>
      <c r="Q349" s="93">
        <f t="shared" si="94"/>
        <v>601</v>
      </c>
      <c r="R349" s="108">
        <f t="shared" si="94"/>
        <v>5908</v>
      </c>
      <c r="S349" s="83">
        <f t="shared" si="94"/>
        <v>12</v>
      </c>
      <c r="T349" s="184">
        <f t="shared" si="94"/>
        <v>13836</v>
      </c>
    </row>
    <row r="350" spans="1:22" ht="23.1" customHeight="1">
      <c r="A350" s="64"/>
      <c r="B350" s="71" t="s">
        <v>39</v>
      </c>
      <c r="C350" s="81">
        <f t="shared" si="94"/>
        <v>826</v>
      </c>
      <c r="D350" s="95">
        <f t="shared" si="94"/>
        <v>9</v>
      </c>
      <c r="E350" s="95">
        <f t="shared" si="94"/>
        <v>14</v>
      </c>
      <c r="F350" s="113">
        <f t="shared" si="94"/>
        <v>849</v>
      </c>
      <c r="G350" s="81">
        <f t="shared" si="94"/>
        <v>6</v>
      </c>
      <c r="H350" s="95">
        <f t="shared" si="94"/>
        <v>521</v>
      </c>
      <c r="I350" s="95">
        <f t="shared" si="94"/>
        <v>2820</v>
      </c>
      <c r="J350" s="113">
        <f t="shared" si="94"/>
        <v>3347</v>
      </c>
      <c r="K350" s="81">
        <f t="shared" si="94"/>
        <v>21</v>
      </c>
      <c r="L350" s="95">
        <f t="shared" si="94"/>
        <v>133</v>
      </c>
      <c r="M350" s="95">
        <f t="shared" si="94"/>
        <v>1842</v>
      </c>
      <c r="N350" s="95">
        <f t="shared" si="94"/>
        <v>142</v>
      </c>
      <c r="O350" s="95">
        <f t="shared" si="94"/>
        <v>10</v>
      </c>
      <c r="P350" s="95">
        <f t="shared" si="94"/>
        <v>3182</v>
      </c>
      <c r="Q350" s="95">
        <f t="shared" si="94"/>
        <v>180</v>
      </c>
      <c r="R350" s="109">
        <f t="shared" si="94"/>
        <v>5510</v>
      </c>
      <c r="S350" s="81">
        <f t="shared" si="94"/>
        <v>8</v>
      </c>
      <c r="T350" s="185">
        <f t="shared" si="94"/>
        <v>9714</v>
      </c>
    </row>
    <row r="351" spans="1:22" s="60" customFormat="1" ht="23.1" customHeight="1">
      <c r="A351" s="64"/>
      <c r="B351" s="76" t="s">
        <v>41</v>
      </c>
      <c r="C351" s="87">
        <f t="shared" ref="C351:I351" si="95">SUM(C349:C350)</f>
        <v>2215</v>
      </c>
      <c r="D351" s="101">
        <f t="shared" si="95"/>
        <v>56</v>
      </c>
      <c r="E351" s="101">
        <f t="shared" si="95"/>
        <v>45</v>
      </c>
      <c r="F351" s="118">
        <f t="shared" si="95"/>
        <v>2316</v>
      </c>
      <c r="G351" s="87">
        <f t="shared" si="95"/>
        <v>46</v>
      </c>
      <c r="H351" s="101">
        <f t="shared" si="95"/>
        <v>4021</v>
      </c>
      <c r="I351" s="101">
        <f t="shared" si="95"/>
        <v>5729</v>
      </c>
      <c r="J351" s="118">
        <f>J327+J331+J335+J339+J343+J347</f>
        <v>9796</v>
      </c>
      <c r="K351" s="87">
        <f t="shared" ref="K351:Q351" si="96">SUM(K349:K350)</f>
        <v>162</v>
      </c>
      <c r="L351" s="101">
        <f t="shared" si="96"/>
        <v>851</v>
      </c>
      <c r="M351" s="101">
        <f t="shared" si="96"/>
        <v>3667</v>
      </c>
      <c r="N351" s="101">
        <f t="shared" si="96"/>
        <v>240</v>
      </c>
      <c r="O351" s="101">
        <f t="shared" si="96"/>
        <v>26</v>
      </c>
      <c r="P351" s="101">
        <f t="shared" si="96"/>
        <v>5691</v>
      </c>
      <c r="Q351" s="101">
        <f t="shared" si="96"/>
        <v>781</v>
      </c>
      <c r="R351" s="181">
        <f>R327+R331+R335+R339+R343+R347</f>
        <v>11418</v>
      </c>
      <c r="S351" s="118">
        <f>S327+S331+S335+S339+S343+S347</f>
        <v>20</v>
      </c>
      <c r="T351" s="118">
        <f>T327+T331+T335+T339+T343+T347</f>
        <v>23550</v>
      </c>
    </row>
    <row r="352" spans="1:22" s="58" customFormat="1" ht="23.1" customHeight="1">
      <c r="A352" s="65"/>
      <c r="B352" s="73" t="s">
        <v>42</v>
      </c>
      <c r="C352" s="82">
        <f>C351/T351*100</f>
        <v>9.4055201698513802</v>
      </c>
      <c r="D352" s="96">
        <f>D351/T351*100</f>
        <v>0.23779193205944799</v>
      </c>
      <c r="E352" s="96">
        <f>E351/T351*100</f>
        <v>0.19108280254777071</v>
      </c>
      <c r="F352" s="114">
        <f>F351/T351*100</f>
        <v>9.8343949044585983</v>
      </c>
      <c r="G352" s="82">
        <f>G351/T351*100</f>
        <v>0.19532908704883228</v>
      </c>
      <c r="H352" s="96">
        <f>H351/T351*100</f>
        <v>17.074309978768579</v>
      </c>
      <c r="I352" s="96">
        <f>I351/T351*100</f>
        <v>24.326963906581742</v>
      </c>
      <c r="J352" s="114">
        <f>J351/T351*100</f>
        <v>41.596602972399147</v>
      </c>
      <c r="K352" s="88">
        <f>K351/T351*100</f>
        <v>0.68789808917197459</v>
      </c>
      <c r="L352" s="96">
        <f>L351/T351*100</f>
        <v>3.6135881104033971</v>
      </c>
      <c r="M352" s="122">
        <f>M351/$T351*100</f>
        <v>15.571125265392782</v>
      </c>
      <c r="N352" s="122">
        <f>N351/$T351*100</f>
        <v>1.0191082802547771</v>
      </c>
      <c r="O352" s="122">
        <f>O351/$T351*100</f>
        <v>0.11040339702760085</v>
      </c>
      <c r="P352" s="122">
        <f>P351/$T351*100</f>
        <v>24.165605095541402</v>
      </c>
      <c r="Q352" s="96">
        <f>Q351/T351*100</f>
        <v>3.3163481953290872</v>
      </c>
      <c r="R352" s="114">
        <f>R351/T351*100</f>
        <v>48.484076433121018</v>
      </c>
      <c r="S352" s="186">
        <f>S351/T351*100</f>
        <v>8.4925690021231431e-002</v>
      </c>
      <c r="T352" s="202">
        <f>F352+J352+R352+S352</f>
        <v>100</v>
      </c>
    </row>
    <row r="353" spans="1:27" ht="21.95" customHeight="1">
      <c r="T353" s="211"/>
    </row>
    <row r="354" spans="1:27" s="55" customFormat="1" ht="21.95" customHeight="1">
      <c r="A354" s="54" t="s">
        <v>19</v>
      </c>
      <c r="B354" s="60"/>
      <c r="C354" s="60"/>
      <c r="D354" s="60"/>
      <c r="E354" s="60"/>
      <c r="F354" s="60"/>
      <c r="G354" s="120"/>
      <c r="H354" s="120"/>
      <c r="I354" s="120"/>
      <c r="J354" s="120"/>
      <c r="L354" s="60"/>
      <c r="M354" s="60"/>
      <c r="N354" s="60"/>
      <c r="O354" s="120"/>
      <c r="P354" s="120"/>
      <c r="Q354" s="120"/>
      <c r="R354" s="120"/>
      <c r="S354" s="120"/>
      <c r="T354" s="120"/>
      <c r="Y354" s="217" t="s">
        <v>13</v>
      </c>
    </row>
    <row r="355" spans="1:27" s="56" customFormat="1" ht="21.95" customHeight="1">
      <c r="A355" s="61" t="s">
        <v>22</v>
      </c>
      <c r="B355" s="68"/>
      <c r="C355" s="78" t="s">
        <v>20</v>
      </c>
      <c r="D355" s="91"/>
      <c r="E355" s="91"/>
      <c r="F355" s="70"/>
      <c r="G355" s="78" t="s">
        <v>23</v>
      </c>
      <c r="H355" s="91"/>
      <c r="I355" s="91"/>
      <c r="J355" s="70"/>
      <c r="K355" s="135" t="s">
        <v>17</v>
      </c>
      <c r="L355" s="143"/>
      <c r="M355" s="143"/>
      <c r="N355" s="143"/>
      <c r="O355" s="143"/>
      <c r="P355" s="143"/>
      <c r="Q355" s="143"/>
      <c r="R355" s="143"/>
      <c r="S355" s="143"/>
      <c r="T355" s="143"/>
      <c r="U355" s="143"/>
      <c r="V355" s="143"/>
      <c r="W355" s="214"/>
      <c r="X355" s="215" t="s">
        <v>55</v>
      </c>
      <c r="Y355" s="218" t="s">
        <v>0</v>
      </c>
    </row>
    <row r="356" spans="1:27" s="57" customFormat="1" ht="45" customHeight="1">
      <c r="A356" s="62"/>
      <c r="B356" s="69"/>
      <c r="C356" s="79" t="s">
        <v>24</v>
      </c>
      <c r="D356" s="102" t="s">
        <v>6</v>
      </c>
      <c r="E356" s="102" t="s">
        <v>11</v>
      </c>
      <c r="F356" s="111" t="s">
        <v>3</v>
      </c>
      <c r="G356" s="79" t="s">
        <v>30</v>
      </c>
      <c r="H356" s="102" t="s">
        <v>31</v>
      </c>
      <c r="I356" s="102" t="s">
        <v>32</v>
      </c>
      <c r="J356" s="111" t="s">
        <v>3</v>
      </c>
      <c r="K356" s="98" t="s">
        <v>60</v>
      </c>
      <c r="L356" s="98" t="s">
        <v>62</v>
      </c>
      <c r="M356" s="98" t="s">
        <v>36</v>
      </c>
      <c r="N356" s="146" t="s">
        <v>54</v>
      </c>
      <c r="O356" s="92" t="s">
        <v>63</v>
      </c>
      <c r="P356" s="176" t="s">
        <v>58</v>
      </c>
      <c r="Q356" s="92" t="s">
        <v>64</v>
      </c>
      <c r="R356" s="92" t="s">
        <v>28</v>
      </c>
      <c r="S356" s="92" t="s">
        <v>65</v>
      </c>
      <c r="T356" s="92" t="s">
        <v>34</v>
      </c>
      <c r="U356" s="213" t="s">
        <v>27</v>
      </c>
      <c r="V356" s="92" t="s">
        <v>10</v>
      </c>
      <c r="W356" s="111" t="s">
        <v>3</v>
      </c>
      <c r="X356" s="216"/>
      <c r="Y356" s="219"/>
    </row>
    <row r="357" spans="1:27" ht="23.1" customHeight="1">
      <c r="A357" s="66" t="s">
        <v>67</v>
      </c>
      <c r="B357" s="70" t="s">
        <v>14</v>
      </c>
      <c r="C357" s="80">
        <v>1613</v>
      </c>
      <c r="D357" s="93">
        <v>26</v>
      </c>
      <c r="E357" s="93">
        <v>25</v>
      </c>
      <c r="F357" s="113">
        <f>SUM(C357:E357)</f>
        <v>1664</v>
      </c>
      <c r="G357" s="80">
        <v>48</v>
      </c>
      <c r="H357" s="93">
        <v>3155</v>
      </c>
      <c r="I357" s="93">
        <v>2600</v>
      </c>
      <c r="J357" s="112">
        <f>SUM(G357:I357)</f>
        <v>5803</v>
      </c>
      <c r="K357" s="80">
        <v>65</v>
      </c>
      <c r="L357" s="93">
        <v>73</v>
      </c>
      <c r="M357" s="93">
        <v>571</v>
      </c>
      <c r="N357" s="93">
        <v>1522</v>
      </c>
      <c r="O357" s="93">
        <v>104</v>
      </c>
      <c r="P357" s="161">
        <v>28</v>
      </c>
      <c r="Q357" s="93">
        <v>534</v>
      </c>
      <c r="R357" s="93">
        <v>460</v>
      </c>
      <c r="S357" s="93">
        <v>340</v>
      </c>
      <c r="T357" s="93">
        <v>295</v>
      </c>
      <c r="U357" s="93">
        <v>1212</v>
      </c>
      <c r="V357" s="93">
        <v>564</v>
      </c>
      <c r="W357" s="113">
        <f>SUM(K357:V357)</f>
        <v>5768</v>
      </c>
      <c r="X357" s="184">
        <v>34</v>
      </c>
      <c r="Y357" s="208">
        <f>F357+J357+W357+X357</f>
        <v>13269</v>
      </c>
    </row>
    <row r="358" spans="1:27" ht="23.1" customHeight="1">
      <c r="A358" s="64"/>
      <c r="B358" s="71" t="s">
        <v>39</v>
      </c>
      <c r="C358" s="81">
        <v>891</v>
      </c>
      <c r="D358" s="95">
        <v>8</v>
      </c>
      <c r="E358" s="95">
        <v>11</v>
      </c>
      <c r="F358" s="113">
        <f>SUM(C358:E358)</f>
        <v>910</v>
      </c>
      <c r="G358" s="81">
        <v>9</v>
      </c>
      <c r="H358" s="95">
        <v>431</v>
      </c>
      <c r="I358" s="95">
        <v>2377</v>
      </c>
      <c r="J358" s="113">
        <f>SUM(G358:I358)</f>
        <v>2817</v>
      </c>
      <c r="K358" s="81">
        <v>11</v>
      </c>
      <c r="L358" s="95">
        <v>29</v>
      </c>
      <c r="M358" s="95">
        <v>91</v>
      </c>
      <c r="N358" s="95">
        <v>1456</v>
      </c>
      <c r="O358" s="95">
        <v>151</v>
      </c>
      <c r="P358" s="110">
        <v>17</v>
      </c>
      <c r="Q358" s="95">
        <v>737</v>
      </c>
      <c r="R358" s="95">
        <v>1498</v>
      </c>
      <c r="S358" s="95">
        <v>400</v>
      </c>
      <c r="T358" s="95">
        <v>157</v>
      </c>
      <c r="U358" s="95">
        <v>952</v>
      </c>
      <c r="V358" s="95">
        <v>199</v>
      </c>
      <c r="W358" s="113">
        <f>SUM(K358:V358)</f>
        <v>5698</v>
      </c>
      <c r="X358" s="185">
        <v>46</v>
      </c>
      <c r="Y358" s="201">
        <f>F358+J358+W358+X358</f>
        <v>9471</v>
      </c>
    </row>
    <row r="359" spans="1:27" s="56" customFormat="1" ht="23.1" customHeight="1">
      <c r="A359" s="64"/>
      <c r="B359" s="71" t="s">
        <v>41</v>
      </c>
      <c r="C359" s="81">
        <f t="shared" ref="C359:Y359" si="97">SUM(C357:C358)</f>
        <v>2504</v>
      </c>
      <c r="D359" s="95">
        <f t="shared" si="97"/>
        <v>34</v>
      </c>
      <c r="E359" s="95">
        <f t="shared" si="97"/>
        <v>36</v>
      </c>
      <c r="F359" s="113">
        <f t="shared" si="97"/>
        <v>2574</v>
      </c>
      <c r="G359" s="81">
        <f t="shared" si="97"/>
        <v>57</v>
      </c>
      <c r="H359" s="95">
        <f t="shared" si="97"/>
        <v>3586</v>
      </c>
      <c r="I359" s="95">
        <f t="shared" si="97"/>
        <v>4977</v>
      </c>
      <c r="J359" s="113">
        <f t="shared" si="97"/>
        <v>8620</v>
      </c>
      <c r="K359" s="81">
        <f t="shared" si="97"/>
        <v>76</v>
      </c>
      <c r="L359" s="95">
        <f t="shared" si="97"/>
        <v>102</v>
      </c>
      <c r="M359" s="95">
        <f t="shared" si="97"/>
        <v>662</v>
      </c>
      <c r="N359" s="95">
        <f t="shared" si="97"/>
        <v>2978</v>
      </c>
      <c r="O359" s="110">
        <f t="shared" si="97"/>
        <v>255</v>
      </c>
      <c r="P359" s="110">
        <f t="shared" si="97"/>
        <v>45</v>
      </c>
      <c r="Q359" s="110">
        <f t="shared" si="97"/>
        <v>1271</v>
      </c>
      <c r="R359" s="110">
        <f t="shared" si="97"/>
        <v>1958</v>
      </c>
      <c r="S359" s="110">
        <f t="shared" si="97"/>
        <v>740</v>
      </c>
      <c r="T359" s="110">
        <f t="shared" si="97"/>
        <v>452</v>
      </c>
      <c r="U359" s="95">
        <f t="shared" si="97"/>
        <v>2164</v>
      </c>
      <c r="V359" s="95">
        <f t="shared" si="97"/>
        <v>763</v>
      </c>
      <c r="W359" s="113">
        <f t="shared" si="97"/>
        <v>11466</v>
      </c>
      <c r="X359" s="185">
        <f t="shared" si="97"/>
        <v>80</v>
      </c>
      <c r="Y359" s="201">
        <f t="shared" si="97"/>
        <v>22740</v>
      </c>
    </row>
    <row r="360" spans="1:27" s="58" customFormat="1" ht="23.1" customHeight="1">
      <c r="A360" s="65"/>
      <c r="B360" s="73" t="s">
        <v>42</v>
      </c>
      <c r="C360" s="82">
        <f>ROUND(C359/$Y359*100,1)</f>
        <v>11</v>
      </c>
      <c r="D360" s="96">
        <f>ROUND(D359/$Y359*100,1)</f>
        <v>0.1</v>
      </c>
      <c r="E360" s="96">
        <f>ROUND(E359/$Y359*100,1)</f>
        <v>0.2</v>
      </c>
      <c r="F360" s="114">
        <f>SUM(C360:E360)</f>
        <v>11.3</v>
      </c>
      <c r="G360" s="122">
        <f>ROUND(G359/$Y359*100,1)</f>
        <v>0.3</v>
      </c>
      <c r="H360" s="96">
        <f>ROUND(H359/$Y359*100,1)</f>
        <v>15.8</v>
      </c>
      <c r="I360" s="96">
        <f>ROUND(I359/$Y359*100,1)-0.1</f>
        <v>21.799999999999997</v>
      </c>
      <c r="J360" s="114">
        <f>SUM(G360:I360)</f>
        <v>37.9</v>
      </c>
      <c r="K360" s="122">
        <f t="shared" ref="K360:V360" si="98">ROUND(K359/$Y359*100,1)</f>
        <v>0.3</v>
      </c>
      <c r="L360" s="96">
        <f t="shared" si="98"/>
        <v>0.4</v>
      </c>
      <c r="M360" s="96">
        <f t="shared" si="98"/>
        <v>2.9</v>
      </c>
      <c r="N360" s="96">
        <f t="shared" si="98"/>
        <v>13.1</v>
      </c>
      <c r="O360" s="96">
        <f t="shared" si="98"/>
        <v>1.1000000000000001</v>
      </c>
      <c r="P360" s="99">
        <f t="shared" si="98"/>
        <v>0.2</v>
      </c>
      <c r="Q360" s="99">
        <f t="shared" si="98"/>
        <v>5.6</v>
      </c>
      <c r="R360" s="99">
        <f t="shared" si="98"/>
        <v>8.6</v>
      </c>
      <c r="S360" s="99">
        <f t="shared" si="98"/>
        <v>3.3</v>
      </c>
      <c r="T360" s="99">
        <f t="shared" si="98"/>
        <v>2</v>
      </c>
      <c r="U360" s="96">
        <f t="shared" si="98"/>
        <v>9.5</v>
      </c>
      <c r="V360" s="96">
        <f t="shared" si="98"/>
        <v>3.4</v>
      </c>
      <c r="W360" s="114">
        <f>SUM(K360:V360)</f>
        <v>50.4</v>
      </c>
      <c r="X360" s="186">
        <f>ROUND(X359/$Y359*100,1)</f>
        <v>0.4</v>
      </c>
      <c r="Y360" s="202">
        <f>F360+J360+W360+X360</f>
        <v>100</v>
      </c>
    </row>
    <row r="361" spans="1:27" ht="21.95" customHeight="1">
      <c r="T361" s="211"/>
      <c r="Y361" s="204" t="s">
        <v>50</v>
      </c>
    </row>
    <row r="362" spans="1:27" ht="21.95" customHeight="1">
      <c r="T362" s="212"/>
    </row>
    <row r="363" spans="1:27" s="55" customFormat="1" ht="21.95" customHeight="1">
      <c r="A363" s="54" t="s">
        <v>68</v>
      </c>
      <c r="B363" s="60"/>
      <c r="C363" s="60"/>
      <c r="D363" s="60"/>
      <c r="E363" s="60"/>
      <c r="F363" s="60"/>
      <c r="G363" s="120"/>
      <c r="H363" s="120"/>
      <c r="I363" s="120"/>
      <c r="J363" s="120"/>
      <c r="L363" s="60"/>
      <c r="M363" s="60"/>
      <c r="N363" s="60"/>
      <c r="O363" s="120"/>
      <c r="P363" s="120"/>
      <c r="Q363" s="120"/>
      <c r="R363" s="120"/>
      <c r="S363" s="120"/>
      <c r="T363" s="120"/>
      <c r="Y363" s="217" t="s">
        <v>13</v>
      </c>
    </row>
    <row r="364" spans="1:27" s="56" customFormat="1" ht="21.95" customHeight="1">
      <c r="A364" s="61" t="s">
        <v>22</v>
      </c>
      <c r="B364" s="68"/>
      <c r="C364" s="78" t="s">
        <v>20</v>
      </c>
      <c r="D364" s="91"/>
      <c r="E364" s="91"/>
      <c r="F364" s="70"/>
      <c r="G364" s="78" t="s">
        <v>23</v>
      </c>
      <c r="H364" s="91"/>
      <c r="I364" s="91"/>
      <c r="J364" s="70"/>
      <c r="K364" s="136" t="s">
        <v>17</v>
      </c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220"/>
      <c r="Z364" s="215" t="s">
        <v>55</v>
      </c>
      <c r="AA364" s="218" t="s">
        <v>0</v>
      </c>
    </row>
    <row r="365" spans="1:27" s="57" customFormat="1" ht="45" customHeight="1">
      <c r="A365" s="62"/>
      <c r="B365" s="69"/>
      <c r="C365" s="79" t="s">
        <v>24</v>
      </c>
      <c r="D365" s="102" t="s">
        <v>6</v>
      </c>
      <c r="E365" s="102" t="s">
        <v>11</v>
      </c>
      <c r="F365" s="111" t="s">
        <v>3</v>
      </c>
      <c r="G365" s="79" t="s">
        <v>30</v>
      </c>
      <c r="H365" s="102" t="s">
        <v>31</v>
      </c>
      <c r="I365" s="102" t="s">
        <v>32</v>
      </c>
      <c r="J365" s="111" t="s">
        <v>3</v>
      </c>
      <c r="K365" s="98" t="s">
        <v>69</v>
      </c>
      <c r="L365" s="98" t="s">
        <v>70</v>
      </c>
      <c r="M365" s="98" t="s">
        <v>71</v>
      </c>
      <c r="N365" s="146" t="s">
        <v>72</v>
      </c>
      <c r="O365" s="92" t="s">
        <v>73</v>
      </c>
      <c r="P365" s="177" t="s">
        <v>74</v>
      </c>
      <c r="Q365" s="92" t="s">
        <v>75</v>
      </c>
      <c r="R365" s="92" t="s">
        <v>76</v>
      </c>
      <c r="S365" s="92" t="s">
        <v>77</v>
      </c>
      <c r="T365" s="92" t="s">
        <v>78</v>
      </c>
      <c r="U365" s="98" t="s">
        <v>79</v>
      </c>
      <c r="V365" s="92" t="s">
        <v>80</v>
      </c>
      <c r="W365" s="213" t="s">
        <v>81</v>
      </c>
      <c r="X365" s="92" t="s">
        <v>82</v>
      </c>
      <c r="Y365" s="111" t="s">
        <v>3</v>
      </c>
      <c r="Z365" s="216"/>
      <c r="AA365" s="219"/>
    </row>
    <row r="366" spans="1:27" ht="23.1" customHeight="1">
      <c r="A366" s="66" t="s">
        <v>67</v>
      </c>
      <c r="B366" s="70" t="s">
        <v>14</v>
      </c>
      <c r="C366" s="80">
        <v>1383</v>
      </c>
      <c r="D366" s="93">
        <v>38</v>
      </c>
      <c r="E366" s="93">
        <v>25</v>
      </c>
      <c r="F366" s="113">
        <f>SUM(C366:E366)</f>
        <v>1446</v>
      </c>
      <c r="G366" s="80">
        <v>17</v>
      </c>
      <c r="H366" s="93">
        <v>2248</v>
      </c>
      <c r="I366" s="93">
        <v>2266</v>
      </c>
      <c r="J366" s="112">
        <f>SUM(G366:I366)</f>
        <v>4531</v>
      </c>
      <c r="K366" s="80">
        <v>81</v>
      </c>
      <c r="L366" s="93">
        <v>67</v>
      </c>
      <c r="M366" s="93">
        <v>607</v>
      </c>
      <c r="N366" s="93">
        <v>1389</v>
      </c>
      <c r="O366" s="93">
        <v>92</v>
      </c>
      <c r="P366" s="161">
        <v>61</v>
      </c>
      <c r="Q366" s="93">
        <v>150</v>
      </c>
      <c r="R366" s="93">
        <v>505</v>
      </c>
      <c r="S366" s="93">
        <v>243</v>
      </c>
      <c r="T366" s="93">
        <v>298</v>
      </c>
      <c r="U366" s="93">
        <v>552</v>
      </c>
      <c r="V366" s="93">
        <v>181</v>
      </c>
      <c r="W366" s="110">
        <v>594</v>
      </c>
      <c r="X366" s="93">
        <v>475</v>
      </c>
      <c r="Y366" s="113">
        <f>SUM(K366:X366)</f>
        <v>5295</v>
      </c>
      <c r="Z366" s="184">
        <v>143</v>
      </c>
      <c r="AA366" s="208">
        <f>F366+J366+Y366+Z366</f>
        <v>11415</v>
      </c>
    </row>
    <row r="367" spans="1:27" ht="23.1" customHeight="1">
      <c r="A367" s="64"/>
      <c r="B367" s="71" t="s">
        <v>39</v>
      </c>
      <c r="C367" s="81">
        <v>723</v>
      </c>
      <c r="D367" s="95">
        <v>4</v>
      </c>
      <c r="E367" s="95">
        <v>11</v>
      </c>
      <c r="F367" s="113">
        <f>SUM(C367:E367)</f>
        <v>738</v>
      </c>
      <c r="G367" s="81">
        <v>5</v>
      </c>
      <c r="H367" s="95">
        <v>342</v>
      </c>
      <c r="I367" s="95">
        <v>1812</v>
      </c>
      <c r="J367" s="113">
        <f>SUM(G367:I367)</f>
        <v>2159</v>
      </c>
      <c r="K367" s="81">
        <v>13</v>
      </c>
      <c r="L367" s="95">
        <v>37</v>
      </c>
      <c r="M367" s="95">
        <v>114</v>
      </c>
      <c r="N367" s="95">
        <v>1322</v>
      </c>
      <c r="O367" s="95">
        <v>160</v>
      </c>
      <c r="P367" s="110">
        <v>45</v>
      </c>
      <c r="Q367" s="95">
        <v>75</v>
      </c>
      <c r="R367" s="95">
        <v>707</v>
      </c>
      <c r="S367" s="95">
        <v>407</v>
      </c>
      <c r="T367" s="95">
        <v>358</v>
      </c>
      <c r="U367" s="95">
        <v>1748</v>
      </c>
      <c r="V367" s="95">
        <v>135</v>
      </c>
      <c r="W367" s="110">
        <v>327</v>
      </c>
      <c r="X367" s="95">
        <v>202</v>
      </c>
      <c r="Y367" s="113">
        <f>SUM(K367:X367)</f>
        <v>5650</v>
      </c>
      <c r="Z367" s="185">
        <v>110</v>
      </c>
      <c r="AA367" s="201">
        <f>F367+J367+Y367+Z367</f>
        <v>8657</v>
      </c>
    </row>
    <row r="368" spans="1:27" s="56" customFormat="1" ht="23.1" customHeight="1">
      <c r="A368" s="64"/>
      <c r="B368" s="71" t="s">
        <v>41</v>
      </c>
      <c r="C368" s="81">
        <f t="shared" ref="C368:AA368" si="99">SUM(C366:C367)</f>
        <v>2106</v>
      </c>
      <c r="D368" s="95">
        <f t="shared" si="99"/>
        <v>42</v>
      </c>
      <c r="E368" s="95">
        <f t="shared" si="99"/>
        <v>36</v>
      </c>
      <c r="F368" s="113">
        <f t="shared" si="99"/>
        <v>2184</v>
      </c>
      <c r="G368" s="81">
        <f t="shared" si="99"/>
        <v>22</v>
      </c>
      <c r="H368" s="95">
        <f t="shared" si="99"/>
        <v>2590</v>
      </c>
      <c r="I368" s="95">
        <f t="shared" si="99"/>
        <v>4078</v>
      </c>
      <c r="J368" s="113">
        <f t="shared" si="99"/>
        <v>6690</v>
      </c>
      <c r="K368" s="81">
        <f t="shared" si="99"/>
        <v>94</v>
      </c>
      <c r="L368" s="95">
        <f t="shared" si="99"/>
        <v>104</v>
      </c>
      <c r="M368" s="95">
        <f t="shared" si="99"/>
        <v>721</v>
      </c>
      <c r="N368" s="95">
        <f t="shared" si="99"/>
        <v>2711</v>
      </c>
      <c r="O368" s="110">
        <f t="shared" si="99"/>
        <v>252</v>
      </c>
      <c r="P368" s="110">
        <f t="shared" si="99"/>
        <v>106</v>
      </c>
      <c r="Q368" s="110">
        <f t="shared" si="99"/>
        <v>225</v>
      </c>
      <c r="R368" s="110">
        <f t="shared" si="99"/>
        <v>1212</v>
      </c>
      <c r="S368" s="110">
        <f t="shared" si="99"/>
        <v>650</v>
      </c>
      <c r="T368" s="110">
        <f t="shared" si="99"/>
        <v>656</v>
      </c>
      <c r="U368" s="95">
        <f t="shared" si="99"/>
        <v>2300</v>
      </c>
      <c r="V368" s="95">
        <f t="shared" si="99"/>
        <v>316</v>
      </c>
      <c r="W368" s="95">
        <f t="shared" si="99"/>
        <v>921</v>
      </c>
      <c r="X368" s="95">
        <f t="shared" si="99"/>
        <v>677</v>
      </c>
      <c r="Y368" s="113">
        <f t="shared" si="99"/>
        <v>10945</v>
      </c>
      <c r="Z368" s="185">
        <f t="shared" si="99"/>
        <v>253</v>
      </c>
      <c r="AA368" s="201">
        <f t="shared" si="99"/>
        <v>20072</v>
      </c>
    </row>
    <row r="369" spans="1:27" s="58" customFormat="1" ht="23.1" customHeight="1">
      <c r="A369" s="65"/>
      <c r="B369" s="73" t="s">
        <v>42</v>
      </c>
      <c r="C369" s="82">
        <f>ROUND(C368/$AA368*100,1)</f>
        <v>10.5</v>
      </c>
      <c r="D369" s="96">
        <f>ROUND(D368/$AA368*100,1)</f>
        <v>0.2</v>
      </c>
      <c r="E369" s="96">
        <f>ROUND(E368/$AA368*100,1)</f>
        <v>0.2</v>
      </c>
      <c r="F369" s="114">
        <f>SUM(C369:E369)</f>
        <v>10.899999999999999</v>
      </c>
      <c r="G369" s="122">
        <f>ROUND(G368/$AA368*100,1)</f>
        <v>0.1</v>
      </c>
      <c r="H369" s="96">
        <f>ROUND(H368/$AA368*100,1)</f>
        <v>12.9</v>
      </c>
      <c r="I369" s="96">
        <f>ROUND(I368/$AA368*100,1)-0.1</f>
        <v>20.2</v>
      </c>
      <c r="J369" s="114">
        <f>SUM(G369:I369)</f>
        <v>33.200000000000003</v>
      </c>
      <c r="K369" s="122">
        <f t="shared" ref="K369:X369" si="100">ROUND(K368/$AA368*100,1)</f>
        <v>0.5</v>
      </c>
      <c r="L369" s="96">
        <f t="shared" si="100"/>
        <v>0.5</v>
      </c>
      <c r="M369" s="96">
        <f t="shared" si="100"/>
        <v>3.6</v>
      </c>
      <c r="N369" s="96">
        <f t="shared" si="100"/>
        <v>13.5</v>
      </c>
      <c r="O369" s="96">
        <f t="shared" si="100"/>
        <v>1.3</v>
      </c>
      <c r="P369" s="99">
        <f t="shared" si="100"/>
        <v>0.5</v>
      </c>
      <c r="Q369" s="99">
        <f t="shared" si="100"/>
        <v>1.1000000000000001</v>
      </c>
      <c r="R369" s="99">
        <f t="shared" si="100"/>
        <v>6</v>
      </c>
      <c r="S369" s="99">
        <f t="shared" si="100"/>
        <v>3.2</v>
      </c>
      <c r="T369" s="99">
        <f t="shared" si="100"/>
        <v>3.3</v>
      </c>
      <c r="U369" s="96">
        <f t="shared" si="100"/>
        <v>11.5</v>
      </c>
      <c r="V369" s="96">
        <f t="shared" si="100"/>
        <v>1.6</v>
      </c>
      <c r="W369" s="96">
        <f t="shared" si="100"/>
        <v>4.5999999999999996</v>
      </c>
      <c r="X369" s="96">
        <f t="shared" si="100"/>
        <v>3.4</v>
      </c>
      <c r="Y369" s="114">
        <f>SUM(K369:X369)</f>
        <v>54.6</v>
      </c>
      <c r="Z369" s="186">
        <f>ROUND(Z368/$AA368*100,1)</f>
        <v>1.3</v>
      </c>
      <c r="AA369" s="202">
        <f>F369+J369+Y369+Z369</f>
        <v>100</v>
      </c>
    </row>
    <row r="370" spans="1:27" ht="21.95" customHeight="1">
      <c r="T370" s="212"/>
      <c r="Y370" s="204"/>
      <c r="AA370" s="204" t="s">
        <v>50</v>
      </c>
    </row>
    <row r="371" spans="1:27" s="55" customFormat="1" ht="21.95" customHeight="1">
      <c r="A371" s="54" t="s">
        <v>83</v>
      </c>
      <c r="B371" s="60"/>
      <c r="C371" s="60"/>
      <c r="D371" s="60"/>
      <c r="E371" s="60"/>
      <c r="F371" s="60"/>
      <c r="G371" s="120"/>
      <c r="H371" s="120"/>
      <c r="I371" s="120"/>
      <c r="J371" s="120"/>
      <c r="L371" s="60"/>
      <c r="M371" s="60"/>
      <c r="N371" s="60"/>
      <c r="O371" s="120"/>
      <c r="P371" s="120"/>
      <c r="Q371" s="120"/>
      <c r="R371" s="120"/>
      <c r="S371" s="120"/>
      <c r="T371" s="120"/>
      <c r="Y371" s="217" t="s">
        <v>13</v>
      </c>
    </row>
    <row r="372" spans="1:27" s="56" customFormat="1" ht="21.95" customHeight="1">
      <c r="A372" s="61" t="s">
        <v>22</v>
      </c>
      <c r="B372" s="68"/>
      <c r="C372" s="78" t="s">
        <v>20</v>
      </c>
      <c r="D372" s="91"/>
      <c r="E372" s="91"/>
      <c r="F372" s="70"/>
      <c r="G372" s="78" t="s">
        <v>23</v>
      </c>
      <c r="H372" s="91"/>
      <c r="I372" s="91"/>
      <c r="J372" s="70"/>
      <c r="K372" s="136" t="s">
        <v>17</v>
      </c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220"/>
      <c r="Z372" s="215" t="s">
        <v>55</v>
      </c>
      <c r="AA372" s="218" t="s">
        <v>0</v>
      </c>
    </row>
    <row r="373" spans="1:27" s="57" customFormat="1" ht="45" customHeight="1">
      <c r="A373" s="62"/>
      <c r="B373" s="69"/>
      <c r="C373" s="79" t="s">
        <v>24</v>
      </c>
      <c r="D373" s="102" t="s">
        <v>6</v>
      </c>
      <c r="E373" s="102" t="s">
        <v>11</v>
      </c>
      <c r="F373" s="111" t="s">
        <v>3</v>
      </c>
      <c r="G373" s="79" t="s">
        <v>30</v>
      </c>
      <c r="H373" s="102" t="s">
        <v>31</v>
      </c>
      <c r="I373" s="102" t="s">
        <v>32</v>
      </c>
      <c r="J373" s="111" t="s">
        <v>3</v>
      </c>
      <c r="K373" s="98" t="s">
        <v>69</v>
      </c>
      <c r="L373" s="98" t="s">
        <v>70</v>
      </c>
      <c r="M373" s="98" t="s">
        <v>71</v>
      </c>
      <c r="N373" s="146" t="s">
        <v>72</v>
      </c>
      <c r="O373" s="92" t="s">
        <v>73</v>
      </c>
      <c r="P373" s="177" t="s">
        <v>74</v>
      </c>
      <c r="Q373" s="92" t="s">
        <v>75</v>
      </c>
      <c r="R373" s="92" t="s">
        <v>76</v>
      </c>
      <c r="S373" s="92" t="s">
        <v>77</v>
      </c>
      <c r="T373" s="92" t="s">
        <v>78</v>
      </c>
      <c r="U373" s="98" t="s">
        <v>79</v>
      </c>
      <c r="V373" s="92" t="s">
        <v>80</v>
      </c>
      <c r="W373" s="213" t="s">
        <v>81</v>
      </c>
      <c r="X373" s="92" t="s">
        <v>82</v>
      </c>
      <c r="Y373" s="111" t="s">
        <v>3</v>
      </c>
      <c r="Z373" s="216"/>
      <c r="AA373" s="219"/>
    </row>
    <row r="374" spans="1:27" ht="23.1" customHeight="1">
      <c r="A374" s="66" t="s">
        <v>67</v>
      </c>
      <c r="B374" s="70" t="s">
        <v>14</v>
      </c>
      <c r="C374" s="80">
        <v>1160</v>
      </c>
      <c r="D374" s="93">
        <v>42</v>
      </c>
      <c r="E374" s="93">
        <v>23</v>
      </c>
      <c r="F374" s="113">
        <f>SUM(C374:E374)</f>
        <v>1225</v>
      </c>
      <c r="G374" s="80">
        <v>13</v>
      </c>
      <c r="H374" s="93">
        <v>2193</v>
      </c>
      <c r="I374" s="93">
        <v>2162</v>
      </c>
      <c r="J374" s="112">
        <f>SUM(G374:I374)</f>
        <v>4368</v>
      </c>
      <c r="K374" s="80">
        <v>84</v>
      </c>
      <c r="L374" s="93">
        <v>59</v>
      </c>
      <c r="M374" s="93">
        <v>527</v>
      </c>
      <c r="N374" s="93">
        <v>1245</v>
      </c>
      <c r="O374" s="93">
        <v>76</v>
      </c>
      <c r="P374" s="161">
        <v>82</v>
      </c>
      <c r="Q374" s="93">
        <v>138</v>
      </c>
      <c r="R374" s="93">
        <v>451</v>
      </c>
      <c r="S374" s="93">
        <v>243</v>
      </c>
      <c r="T374" s="93">
        <v>270</v>
      </c>
      <c r="U374" s="93">
        <v>577</v>
      </c>
      <c r="V374" s="93">
        <v>213</v>
      </c>
      <c r="W374" s="110">
        <v>665</v>
      </c>
      <c r="X374" s="93">
        <v>429</v>
      </c>
      <c r="Y374" s="113">
        <f>SUM(K374:X374)</f>
        <v>5059</v>
      </c>
      <c r="Z374" s="184">
        <v>162</v>
      </c>
      <c r="AA374" s="208">
        <f>F374+J374+Y374+Z374</f>
        <v>10814</v>
      </c>
    </row>
    <row r="375" spans="1:27" ht="23.1" customHeight="1">
      <c r="A375" s="64"/>
      <c r="B375" s="71" t="s">
        <v>39</v>
      </c>
      <c r="C375" s="81">
        <v>564</v>
      </c>
      <c r="D375" s="95">
        <v>7</v>
      </c>
      <c r="E375" s="95">
        <v>7</v>
      </c>
      <c r="F375" s="113">
        <f>SUM(C375:E375)</f>
        <v>578</v>
      </c>
      <c r="G375" s="81">
        <v>4</v>
      </c>
      <c r="H375" s="95">
        <v>337</v>
      </c>
      <c r="I375" s="95">
        <v>1690</v>
      </c>
      <c r="J375" s="113">
        <f>SUM(G375:I375)</f>
        <v>2031</v>
      </c>
      <c r="K375" s="81">
        <v>20</v>
      </c>
      <c r="L375" s="95">
        <v>17</v>
      </c>
      <c r="M375" s="95">
        <v>120</v>
      </c>
      <c r="N375" s="95">
        <v>1219</v>
      </c>
      <c r="O375" s="95">
        <v>142</v>
      </c>
      <c r="P375" s="110">
        <v>48</v>
      </c>
      <c r="Q375" s="95">
        <v>68</v>
      </c>
      <c r="R375" s="95">
        <v>649</v>
      </c>
      <c r="S375" s="95">
        <v>397</v>
      </c>
      <c r="T375" s="95">
        <v>356</v>
      </c>
      <c r="U375" s="95">
        <v>1917</v>
      </c>
      <c r="V375" s="95">
        <v>141</v>
      </c>
      <c r="W375" s="110">
        <v>314</v>
      </c>
      <c r="X375" s="95">
        <v>229</v>
      </c>
      <c r="Y375" s="113">
        <f>SUM(K375:X375)</f>
        <v>5637</v>
      </c>
      <c r="Z375" s="185">
        <v>127</v>
      </c>
      <c r="AA375" s="201">
        <f>F375+J375+Y375+Z375</f>
        <v>8373</v>
      </c>
    </row>
    <row r="376" spans="1:27" s="56" customFormat="1" ht="23.1" customHeight="1">
      <c r="A376" s="64"/>
      <c r="B376" s="71" t="s">
        <v>41</v>
      </c>
      <c r="C376" s="81">
        <f>SUM(C374:C375)</f>
        <v>1724</v>
      </c>
      <c r="D376" s="95">
        <f>SUM(D374:D375)</f>
        <v>49</v>
      </c>
      <c r="E376" s="95">
        <f>SUM(E374:E375)</f>
        <v>30</v>
      </c>
      <c r="F376" s="113">
        <f>SUM(C376:E376)</f>
        <v>1803</v>
      </c>
      <c r="G376" s="81">
        <f>SUM(G374:G375)</f>
        <v>17</v>
      </c>
      <c r="H376" s="95">
        <f>SUM(H374:H375)</f>
        <v>2530</v>
      </c>
      <c r="I376" s="95">
        <f>SUM(I374:I375)</f>
        <v>3852</v>
      </c>
      <c r="J376" s="113">
        <f>SUM(G376:I376)</f>
        <v>6399</v>
      </c>
      <c r="K376" s="81">
        <f t="shared" ref="K376:X376" si="101">SUM(K374:K375)</f>
        <v>104</v>
      </c>
      <c r="L376" s="95">
        <f t="shared" si="101"/>
        <v>76</v>
      </c>
      <c r="M376" s="95">
        <f t="shared" si="101"/>
        <v>647</v>
      </c>
      <c r="N376" s="95">
        <f t="shared" si="101"/>
        <v>2464</v>
      </c>
      <c r="O376" s="110">
        <f t="shared" si="101"/>
        <v>218</v>
      </c>
      <c r="P376" s="110">
        <f t="shared" si="101"/>
        <v>130</v>
      </c>
      <c r="Q376" s="110">
        <f t="shared" si="101"/>
        <v>206</v>
      </c>
      <c r="R376" s="110">
        <f t="shared" si="101"/>
        <v>1100</v>
      </c>
      <c r="S376" s="110">
        <f t="shared" si="101"/>
        <v>640</v>
      </c>
      <c r="T376" s="110">
        <f t="shared" si="101"/>
        <v>626</v>
      </c>
      <c r="U376" s="95">
        <f t="shared" si="101"/>
        <v>2494</v>
      </c>
      <c r="V376" s="95">
        <f t="shared" si="101"/>
        <v>354</v>
      </c>
      <c r="W376" s="95">
        <f t="shared" si="101"/>
        <v>979</v>
      </c>
      <c r="X376" s="95">
        <f t="shared" si="101"/>
        <v>658</v>
      </c>
      <c r="Y376" s="113">
        <f>SUM(K376:X376)</f>
        <v>10696</v>
      </c>
      <c r="Z376" s="185">
        <f>SUM(Z374:Z375)</f>
        <v>289</v>
      </c>
      <c r="AA376" s="201">
        <f>F376+J376+Y376+Z376</f>
        <v>19187</v>
      </c>
    </row>
    <row r="377" spans="1:27" s="58" customFormat="1" ht="23.1" customHeight="1">
      <c r="A377" s="65"/>
      <c r="B377" s="73" t="s">
        <v>42</v>
      </c>
      <c r="C377" s="82">
        <f>C376/$AA376*100</f>
        <v>8.9852504299786329</v>
      </c>
      <c r="D377" s="96">
        <f>D376/$AA376*100</f>
        <v>0.2553812477198103</v>
      </c>
      <c r="E377" s="96">
        <f>E376/$AA376*100</f>
        <v>0.15635586595090425</v>
      </c>
      <c r="F377" s="114">
        <f>SUM(C377:E377)</f>
        <v>9.3969875436493471</v>
      </c>
      <c r="G377" s="82">
        <f>G376/$AA376*100</f>
        <v>8.860165737217908e-002</v>
      </c>
      <c r="H377" s="96">
        <f>H376/$AA376*100</f>
        <v>13.186011361859592</v>
      </c>
      <c r="I377" s="96">
        <f>I376/$AA376*100</f>
        <v>20.076093188096106</v>
      </c>
      <c r="J377" s="114">
        <f>SUM(G377:I377)</f>
        <v>33.350706207327875</v>
      </c>
      <c r="K377" s="82">
        <f t="shared" ref="K377:X377" si="102">K376/$AA376*100</f>
        <v>0.5420336686298014</v>
      </c>
      <c r="L377" s="96">
        <f t="shared" si="102"/>
        <v>0.39610152707562413</v>
      </c>
      <c r="M377" s="96">
        <f t="shared" si="102"/>
        <v>3.3720748423411684</v>
      </c>
      <c r="N377" s="96">
        <f t="shared" si="102"/>
        <v>12.842028456767604</v>
      </c>
      <c r="O377" s="96">
        <f t="shared" si="102"/>
        <v>1.1361859592432375</v>
      </c>
      <c r="P377" s="96">
        <f t="shared" si="102"/>
        <v>0.67754208578725172</v>
      </c>
      <c r="Q377" s="96">
        <f t="shared" si="102"/>
        <v>1.0736436128628759</v>
      </c>
      <c r="R377" s="96">
        <f t="shared" si="102"/>
        <v>5.7330484181998234</v>
      </c>
      <c r="S377" s="96">
        <f t="shared" si="102"/>
        <v>3.3355918069526242</v>
      </c>
      <c r="T377" s="96">
        <f t="shared" si="102"/>
        <v>3.2626257361755355</v>
      </c>
      <c r="U377" s="96">
        <f t="shared" si="102"/>
        <v>12.998384322718506</v>
      </c>
      <c r="V377" s="96">
        <f t="shared" si="102"/>
        <v>1.8449992182206703</v>
      </c>
      <c r="W377" s="96">
        <f t="shared" si="102"/>
        <v>5.1024130921978426</v>
      </c>
      <c r="X377" s="96">
        <f t="shared" si="102"/>
        <v>3.4294053265231668</v>
      </c>
      <c r="Y377" s="114">
        <f>SUM(K377:X377)</f>
        <v>55.746078073695735</v>
      </c>
      <c r="Z377" s="186">
        <f>Z376/$AA376*100</f>
        <v>1.5062281753270443</v>
      </c>
      <c r="AA377" s="202">
        <f>F377+J377+Y377+Z377</f>
        <v>100</v>
      </c>
    </row>
    <row r="378" spans="1:27" s="58" customFormat="1" ht="23.1" customHeight="1">
      <c r="A378" s="67"/>
      <c r="B378" s="77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  <c r="AA378" s="204" t="s">
        <v>50</v>
      </c>
    </row>
    <row r="379" spans="1:27" s="55" customFormat="1" ht="21.95" customHeight="1">
      <c r="A379" s="54" t="s">
        <v>84</v>
      </c>
      <c r="B379" s="60"/>
      <c r="C379" s="60"/>
      <c r="D379" s="60"/>
      <c r="E379" s="60"/>
      <c r="F379" s="60"/>
      <c r="G379" s="120"/>
      <c r="H379" s="120"/>
      <c r="I379" s="120"/>
      <c r="J379" s="120"/>
      <c r="L379" s="60"/>
      <c r="M379" s="60"/>
      <c r="N379" s="60"/>
      <c r="O379" s="120"/>
      <c r="P379" s="120"/>
      <c r="Q379" s="120"/>
      <c r="R379" s="120"/>
      <c r="S379" s="120"/>
      <c r="T379" s="120"/>
      <c r="Y379" s="217" t="s">
        <v>13</v>
      </c>
    </row>
    <row r="380" spans="1:27" s="56" customFormat="1" ht="21.95" customHeight="1">
      <c r="A380" s="61" t="s">
        <v>22</v>
      </c>
      <c r="B380" s="68"/>
      <c r="C380" s="78" t="s">
        <v>20</v>
      </c>
      <c r="D380" s="91"/>
      <c r="E380" s="91"/>
      <c r="F380" s="70"/>
      <c r="G380" s="78" t="s">
        <v>23</v>
      </c>
      <c r="H380" s="91"/>
      <c r="I380" s="91"/>
      <c r="J380" s="70"/>
      <c r="K380" s="136" t="s">
        <v>17</v>
      </c>
      <c r="L380" s="144"/>
      <c r="M380" s="144"/>
      <c r="N380" s="144"/>
      <c r="O380" s="144"/>
      <c r="P380" s="144"/>
      <c r="Q380" s="144"/>
      <c r="R380" s="144"/>
      <c r="S380" s="144"/>
      <c r="T380" s="144"/>
      <c r="U380" s="144"/>
      <c r="V380" s="144"/>
      <c r="W380" s="144"/>
      <c r="X380" s="144"/>
      <c r="Y380" s="220"/>
      <c r="Z380" s="215" t="s">
        <v>55</v>
      </c>
      <c r="AA380" s="218" t="s">
        <v>0</v>
      </c>
    </row>
    <row r="381" spans="1:27" s="57" customFormat="1" ht="45" customHeight="1">
      <c r="A381" s="62"/>
      <c r="B381" s="69"/>
      <c r="C381" s="79" t="s">
        <v>24</v>
      </c>
      <c r="D381" s="102" t="s">
        <v>6</v>
      </c>
      <c r="E381" s="102" t="s">
        <v>11</v>
      </c>
      <c r="F381" s="111" t="s">
        <v>3</v>
      </c>
      <c r="G381" s="79" t="s">
        <v>30</v>
      </c>
      <c r="H381" s="102" t="s">
        <v>31</v>
      </c>
      <c r="I381" s="102" t="s">
        <v>32</v>
      </c>
      <c r="J381" s="111" t="s">
        <v>3</v>
      </c>
      <c r="K381" s="98" t="s">
        <v>69</v>
      </c>
      <c r="L381" s="98" t="s">
        <v>70</v>
      </c>
      <c r="M381" s="98" t="s">
        <v>71</v>
      </c>
      <c r="N381" s="146" t="s">
        <v>72</v>
      </c>
      <c r="O381" s="92" t="s">
        <v>73</v>
      </c>
      <c r="P381" s="177" t="s">
        <v>74</v>
      </c>
      <c r="Q381" s="92" t="s">
        <v>75</v>
      </c>
      <c r="R381" s="92" t="s">
        <v>76</v>
      </c>
      <c r="S381" s="92" t="s">
        <v>77</v>
      </c>
      <c r="T381" s="92" t="s">
        <v>78</v>
      </c>
      <c r="U381" s="98" t="s">
        <v>79</v>
      </c>
      <c r="V381" s="92" t="s">
        <v>80</v>
      </c>
      <c r="W381" s="213" t="s">
        <v>81</v>
      </c>
      <c r="X381" s="92" t="s">
        <v>82</v>
      </c>
      <c r="Y381" s="111" t="s">
        <v>3</v>
      </c>
      <c r="Z381" s="216"/>
      <c r="AA381" s="219"/>
    </row>
    <row r="382" spans="1:27" ht="23.1" customHeight="1">
      <c r="A382" s="66" t="s">
        <v>67</v>
      </c>
      <c r="B382" s="70" t="s">
        <v>14</v>
      </c>
      <c r="C382" s="80">
        <v>1008</v>
      </c>
      <c r="D382" s="93">
        <v>37</v>
      </c>
      <c r="E382" s="93">
        <v>16</v>
      </c>
      <c r="F382" s="113">
        <f>SUM(C382:E382)</f>
        <v>1061</v>
      </c>
      <c r="G382" s="80">
        <v>14</v>
      </c>
      <c r="H382" s="93">
        <v>1808</v>
      </c>
      <c r="I382" s="93">
        <v>2052</v>
      </c>
      <c r="J382" s="112">
        <f>SUM(G382:I382)</f>
        <v>3874</v>
      </c>
      <c r="K382" s="80">
        <v>100</v>
      </c>
      <c r="L382" s="93">
        <v>56</v>
      </c>
      <c r="M382" s="93">
        <v>483</v>
      </c>
      <c r="N382" s="93">
        <v>1108</v>
      </c>
      <c r="O382" s="93">
        <v>60</v>
      </c>
      <c r="P382" s="161">
        <v>62</v>
      </c>
      <c r="Q382" s="93">
        <v>166</v>
      </c>
      <c r="R382" s="93">
        <v>385</v>
      </c>
      <c r="S382" s="93">
        <v>190</v>
      </c>
      <c r="T382" s="93">
        <v>240</v>
      </c>
      <c r="U382" s="93">
        <v>588</v>
      </c>
      <c r="V382" s="93">
        <v>195</v>
      </c>
      <c r="W382" s="110">
        <v>609</v>
      </c>
      <c r="X382" s="93">
        <v>401</v>
      </c>
      <c r="Y382" s="113">
        <f>SUM(K382:X382)</f>
        <v>4643</v>
      </c>
      <c r="Z382" s="184">
        <v>363</v>
      </c>
      <c r="AA382" s="208">
        <f>F382+J382+Y382+Z382</f>
        <v>9941</v>
      </c>
    </row>
    <row r="383" spans="1:27" ht="23.1" customHeight="1">
      <c r="A383" s="64"/>
      <c r="B383" s="71" t="s">
        <v>39</v>
      </c>
      <c r="C383" s="81">
        <v>515</v>
      </c>
      <c r="D383" s="95">
        <v>6</v>
      </c>
      <c r="E383" s="95">
        <v>9</v>
      </c>
      <c r="F383" s="113">
        <f>SUM(C383:E383)</f>
        <v>530</v>
      </c>
      <c r="G383" s="81">
        <v>6</v>
      </c>
      <c r="H383" s="95">
        <v>347</v>
      </c>
      <c r="I383" s="95">
        <v>1509</v>
      </c>
      <c r="J383" s="113">
        <f>SUM(G383:I383)</f>
        <v>1862</v>
      </c>
      <c r="K383" s="81">
        <v>18</v>
      </c>
      <c r="L383" s="95">
        <v>23</v>
      </c>
      <c r="M383" s="95">
        <v>75</v>
      </c>
      <c r="N383" s="95">
        <v>1105</v>
      </c>
      <c r="O383" s="95">
        <v>121</v>
      </c>
      <c r="P383" s="110">
        <v>39</v>
      </c>
      <c r="Q383" s="95">
        <v>74</v>
      </c>
      <c r="R383" s="95">
        <v>534</v>
      </c>
      <c r="S383" s="95">
        <v>347</v>
      </c>
      <c r="T383" s="95">
        <v>381</v>
      </c>
      <c r="U383" s="95">
        <v>1952</v>
      </c>
      <c r="V383" s="95">
        <v>145</v>
      </c>
      <c r="W383" s="110">
        <v>329</v>
      </c>
      <c r="X383" s="95">
        <v>230</v>
      </c>
      <c r="Y383" s="113">
        <f>SUM(K383:X383)</f>
        <v>5373</v>
      </c>
      <c r="Z383" s="185">
        <v>240</v>
      </c>
      <c r="AA383" s="201">
        <f>F383+J383+Y383+Z383</f>
        <v>8005</v>
      </c>
    </row>
    <row r="384" spans="1:27" s="56" customFormat="1" ht="23.1" customHeight="1">
      <c r="A384" s="64"/>
      <c r="B384" s="71" t="s">
        <v>41</v>
      </c>
      <c r="C384" s="81">
        <f>SUM(C382:C383)</f>
        <v>1523</v>
      </c>
      <c r="D384" s="95">
        <f>SUM(D382:D383)</f>
        <v>43</v>
      </c>
      <c r="E384" s="95">
        <f>SUM(E382:E383)</f>
        <v>25</v>
      </c>
      <c r="F384" s="113">
        <f>SUM(C384:E384)</f>
        <v>1591</v>
      </c>
      <c r="G384" s="81">
        <f>SUM(G382:G383)</f>
        <v>20</v>
      </c>
      <c r="H384" s="95">
        <f>SUM(H382:H383)</f>
        <v>2155</v>
      </c>
      <c r="I384" s="95">
        <f>SUM(I382:I383)</f>
        <v>3561</v>
      </c>
      <c r="J384" s="113">
        <f>SUM(G384:I384)</f>
        <v>5736</v>
      </c>
      <c r="K384" s="81">
        <f t="shared" ref="K384:X384" si="103">SUM(K382:K383)</f>
        <v>118</v>
      </c>
      <c r="L384" s="95">
        <f t="shared" si="103"/>
        <v>79</v>
      </c>
      <c r="M384" s="95">
        <f t="shared" si="103"/>
        <v>558</v>
      </c>
      <c r="N384" s="95">
        <f t="shared" si="103"/>
        <v>2213</v>
      </c>
      <c r="O384" s="110">
        <f t="shared" si="103"/>
        <v>181</v>
      </c>
      <c r="P384" s="110">
        <f t="shared" si="103"/>
        <v>101</v>
      </c>
      <c r="Q384" s="110">
        <f t="shared" si="103"/>
        <v>240</v>
      </c>
      <c r="R384" s="110">
        <f t="shared" si="103"/>
        <v>919</v>
      </c>
      <c r="S384" s="110">
        <f t="shared" si="103"/>
        <v>537</v>
      </c>
      <c r="T384" s="110">
        <f t="shared" si="103"/>
        <v>621</v>
      </c>
      <c r="U384" s="95">
        <f t="shared" si="103"/>
        <v>2540</v>
      </c>
      <c r="V384" s="95">
        <f t="shared" si="103"/>
        <v>340</v>
      </c>
      <c r="W384" s="95">
        <f t="shared" si="103"/>
        <v>938</v>
      </c>
      <c r="X384" s="95">
        <f t="shared" si="103"/>
        <v>631</v>
      </c>
      <c r="Y384" s="113">
        <f>SUM(K384:X384)</f>
        <v>10016</v>
      </c>
      <c r="Z384" s="185">
        <f>SUM(Z382:Z383)</f>
        <v>603</v>
      </c>
      <c r="AA384" s="201">
        <f>F384+J384+Y384+Z384</f>
        <v>17946</v>
      </c>
    </row>
    <row r="385" spans="1:27" s="58" customFormat="1" ht="23.1" customHeight="1">
      <c r="A385" s="65"/>
      <c r="B385" s="73" t="s">
        <v>42</v>
      </c>
      <c r="C385" s="82">
        <f>C384/$AA384*100</f>
        <v>8.4865708235818573</v>
      </c>
      <c r="D385" s="96">
        <f>D384/$AA384*100</f>
        <v>0.23960771202496378</v>
      </c>
      <c r="E385" s="96">
        <f>E384/$AA384*100</f>
        <v>0.13930680931683942</v>
      </c>
      <c r="F385" s="114">
        <f>SUM(C385:E385)</f>
        <v>8.865485344923659</v>
      </c>
      <c r="G385" s="82">
        <f>G384/$AA384*100</f>
        <v>0.11144544745347153</v>
      </c>
      <c r="H385" s="96">
        <f>H384/$AA384*100</f>
        <v>12.008246963111556</v>
      </c>
      <c r="I385" s="96">
        <f>I384/$AA384*100</f>
        <v>19.842861919090605</v>
      </c>
      <c r="J385" s="114">
        <f>SUM(G385:I385)</f>
        <v>31.962554329655632</v>
      </c>
      <c r="K385" s="82">
        <f t="shared" ref="K385:X385" si="104">K384/$AA384*100</f>
        <v>0.65752813997548198</v>
      </c>
      <c r="L385" s="96">
        <f t="shared" si="104"/>
        <v>0.44020951744121251</v>
      </c>
      <c r="M385" s="96">
        <f t="shared" si="104"/>
        <v>3.1093279839518555</v>
      </c>
      <c r="N385" s="96">
        <f t="shared" si="104"/>
        <v>12.331438760726625</v>
      </c>
      <c r="O385" s="96">
        <f t="shared" si="104"/>
        <v>1.0085812994539172</v>
      </c>
      <c r="P385" s="96">
        <f t="shared" si="104"/>
        <v>0.56279950964003123</v>
      </c>
      <c r="Q385" s="96">
        <f t="shared" si="104"/>
        <v>1.3373453694416584</v>
      </c>
      <c r="R385" s="96">
        <f t="shared" si="104"/>
        <v>5.1209183104870171</v>
      </c>
      <c r="S385" s="96">
        <f t="shared" si="104"/>
        <v>2.9923102641257104</v>
      </c>
      <c r="T385" s="96">
        <f t="shared" si="104"/>
        <v>3.4603811434302911</v>
      </c>
      <c r="U385" s="96">
        <f t="shared" si="104"/>
        <v>14.153571826590882</v>
      </c>
      <c r="V385" s="96">
        <f t="shared" si="104"/>
        <v>1.8945726067090158</v>
      </c>
      <c r="W385" s="96">
        <f t="shared" si="104"/>
        <v>5.2267914855678148</v>
      </c>
      <c r="X385" s="96">
        <f t="shared" si="104"/>
        <v>3.5161038671570264</v>
      </c>
      <c r="Y385" s="114">
        <f>SUM(K385:X385)</f>
        <v>55.811880084698544</v>
      </c>
      <c r="Z385" s="186">
        <f>Z384/$AA384*100</f>
        <v>3.3600802407221666</v>
      </c>
      <c r="AA385" s="202">
        <f>F385+J385+Y385+Z385</f>
        <v>100</v>
      </c>
    </row>
    <row r="386" spans="1:27" s="58" customFormat="1" ht="23.1" customHeight="1">
      <c r="A386" s="67"/>
      <c r="B386" s="77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  <c r="AA386" s="204" t="s">
        <v>50</v>
      </c>
    </row>
    <row r="387" spans="1:27" ht="21.95" customHeight="1">
      <c r="A387" s="54" t="s">
        <v>85</v>
      </c>
    </row>
    <row r="388" spans="1:27" ht="21.95" customHeight="1">
      <c r="A388" s="54" t="s">
        <v>86</v>
      </c>
    </row>
    <row r="391" spans="1:27" ht="21.95" customHeight="1">
      <c r="S391" s="204"/>
    </row>
  </sheetData>
  <mergeCells count="376">
    <mergeCell ref="M2:N2"/>
    <mergeCell ref="P2:T2"/>
    <mergeCell ref="A3:B3"/>
    <mergeCell ref="C3:F3"/>
    <mergeCell ref="G3:J3"/>
    <mergeCell ref="K3:R3"/>
    <mergeCell ref="A4:B4"/>
    <mergeCell ref="K4:L4"/>
    <mergeCell ref="N4:O4"/>
    <mergeCell ref="K5:L5"/>
    <mergeCell ref="N5:O5"/>
    <mergeCell ref="K6:L6"/>
    <mergeCell ref="N6:O6"/>
    <mergeCell ref="K7:L7"/>
    <mergeCell ref="N7:O7"/>
    <mergeCell ref="K8:L8"/>
    <mergeCell ref="N8:O8"/>
    <mergeCell ref="K9:L9"/>
    <mergeCell ref="N9:O9"/>
    <mergeCell ref="K10:L10"/>
    <mergeCell ref="N10:O10"/>
    <mergeCell ref="K11:L11"/>
    <mergeCell ref="N11:O11"/>
    <mergeCell ref="K12:L12"/>
    <mergeCell ref="N12:O12"/>
    <mergeCell ref="K13:L13"/>
    <mergeCell ref="N13:O13"/>
    <mergeCell ref="K14:L14"/>
    <mergeCell ref="N14:O14"/>
    <mergeCell ref="K15:L15"/>
    <mergeCell ref="N15:O15"/>
    <mergeCell ref="K16:L16"/>
    <mergeCell ref="N16:O16"/>
    <mergeCell ref="K17:L17"/>
    <mergeCell ref="N17:O17"/>
    <mergeCell ref="K18:L18"/>
    <mergeCell ref="N18:O18"/>
    <mergeCell ref="K19:L19"/>
    <mergeCell ref="N19:O19"/>
    <mergeCell ref="K20:L20"/>
    <mergeCell ref="N20:O20"/>
    <mergeCell ref="K21:L21"/>
    <mergeCell ref="N21:O21"/>
    <mergeCell ref="K22:L22"/>
    <mergeCell ref="N22:O22"/>
    <mergeCell ref="K23:L23"/>
    <mergeCell ref="N23:O23"/>
    <mergeCell ref="K24:L24"/>
    <mergeCell ref="N24:O24"/>
    <mergeCell ref="K25:L25"/>
    <mergeCell ref="N25:O25"/>
    <mergeCell ref="K26:L26"/>
    <mergeCell ref="N26:O26"/>
    <mergeCell ref="K27:L27"/>
    <mergeCell ref="N27:O27"/>
    <mergeCell ref="K28:L28"/>
    <mergeCell ref="N28:O28"/>
    <mergeCell ref="K29:L29"/>
    <mergeCell ref="N29:O29"/>
    <mergeCell ref="K30:L30"/>
    <mergeCell ref="N30:O30"/>
    <mergeCell ref="K31:L31"/>
    <mergeCell ref="N31:O31"/>
    <mergeCell ref="K32:L32"/>
    <mergeCell ref="N32:O32"/>
    <mergeCell ref="P34:T34"/>
    <mergeCell ref="A35:B35"/>
    <mergeCell ref="C35:F35"/>
    <mergeCell ref="G35:J35"/>
    <mergeCell ref="K35:R35"/>
    <mergeCell ref="A36:B36"/>
    <mergeCell ref="K36:L36"/>
    <mergeCell ref="N36:O36"/>
    <mergeCell ref="K37:L37"/>
    <mergeCell ref="N37:O37"/>
    <mergeCell ref="K38:L38"/>
    <mergeCell ref="N38:O38"/>
    <mergeCell ref="K39:L39"/>
    <mergeCell ref="N39:O39"/>
    <mergeCell ref="K40:L40"/>
    <mergeCell ref="N40:O40"/>
    <mergeCell ref="K41:L41"/>
    <mergeCell ref="N41:O41"/>
    <mergeCell ref="K42:L42"/>
    <mergeCell ref="N42:O42"/>
    <mergeCell ref="K43:L43"/>
    <mergeCell ref="N43:O43"/>
    <mergeCell ref="K44:L44"/>
    <mergeCell ref="N44:O44"/>
    <mergeCell ref="K45:L45"/>
    <mergeCell ref="N45:O45"/>
    <mergeCell ref="K46:L46"/>
    <mergeCell ref="N46:O46"/>
    <mergeCell ref="K47:L47"/>
    <mergeCell ref="N47:O47"/>
    <mergeCell ref="K48:L48"/>
    <mergeCell ref="N48:O48"/>
    <mergeCell ref="K49:L49"/>
    <mergeCell ref="N49:O49"/>
    <mergeCell ref="K50:L50"/>
    <mergeCell ref="N50:O50"/>
    <mergeCell ref="K51:L51"/>
    <mergeCell ref="N51:O51"/>
    <mergeCell ref="K52:L52"/>
    <mergeCell ref="N52:O52"/>
    <mergeCell ref="K53:L53"/>
    <mergeCell ref="N53:O53"/>
    <mergeCell ref="K54:L54"/>
    <mergeCell ref="N54:O54"/>
    <mergeCell ref="K55:L55"/>
    <mergeCell ref="N55:O55"/>
    <mergeCell ref="K56:L56"/>
    <mergeCell ref="N56:O56"/>
    <mergeCell ref="K57:L57"/>
    <mergeCell ref="N57:O57"/>
    <mergeCell ref="K58:L58"/>
    <mergeCell ref="N58:O58"/>
    <mergeCell ref="K59:L59"/>
    <mergeCell ref="N59:O59"/>
    <mergeCell ref="K60:L60"/>
    <mergeCell ref="N60:O60"/>
    <mergeCell ref="K61:L61"/>
    <mergeCell ref="N61:O61"/>
    <mergeCell ref="K62:L62"/>
    <mergeCell ref="N62:O62"/>
    <mergeCell ref="K63:L63"/>
    <mergeCell ref="N63:O63"/>
    <mergeCell ref="K64:L64"/>
    <mergeCell ref="N64:O64"/>
    <mergeCell ref="P66:T66"/>
    <mergeCell ref="A67:B67"/>
    <mergeCell ref="C67:F67"/>
    <mergeCell ref="G67:J67"/>
    <mergeCell ref="K67:R67"/>
    <mergeCell ref="A68:B68"/>
    <mergeCell ref="N68:O68"/>
    <mergeCell ref="N69:O69"/>
    <mergeCell ref="N70:O70"/>
    <mergeCell ref="N71:O71"/>
    <mergeCell ref="N72:O72"/>
    <mergeCell ref="N73:O73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N84:O84"/>
    <mergeCell ref="N85:O85"/>
    <mergeCell ref="N86:O86"/>
    <mergeCell ref="N87:O87"/>
    <mergeCell ref="N88:O88"/>
    <mergeCell ref="N89:O89"/>
    <mergeCell ref="N90:O90"/>
    <mergeCell ref="N91:O91"/>
    <mergeCell ref="N92:O92"/>
    <mergeCell ref="N93:O93"/>
    <mergeCell ref="N94:O94"/>
    <mergeCell ref="N95:O95"/>
    <mergeCell ref="N96:O96"/>
    <mergeCell ref="P98:T98"/>
    <mergeCell ref="A99:B99"/>
    <mergeCell ref="C99:F99"/>
    <mergeCell ref="G99:J99"/>
    <mergeCell ref="K99:R99"/>
    <mergeCell ref="A100:B100"/>
    <mergeCell ref="N100:O100"/>
    <mergeCell ref="N101:O101"/>
    <mergeCell ref="N102:O102"/>
    <mergeCell ref="N103:O103"/>
    <mergeCell ref="N104:O104"/>
    <mergeCell ref="N105:O105"/>
    <mergeCell ref="N106:O106"/>
    <mergeCell ref="N107:O107"/>
    <mergeCell ref="N108:O108"/>
    <mergeCell ref="N109:O109"/>
    <mergeCell ref="N110:O110"/>
    <mergeCell ref="N111:O111"/>
    <mergeCell ref="N112:O112"/>
    <mergeCell ref="N113:O113"/>
    <mergeCell ref="N114:O114"/>
    <mergeCell ref="N115:O115"/>
    <mergeCell ref="N116:O116"/>
    <mergeCell ref="N117:O117"/>
    <mergeCell ref="N118:O118"/>
    <mergeCell ref="N119:O119"/>
    <mergeCell ref="N120:O120"/>
    <mergeCell ref="N121:O121"/>
    <mergeCell ref="N122:O122"/>
    <mergeCell ref="N123:O123"/>
    <mergeCell ref="N124:O124"/>
    <mergeCell ref="N125:O125"/>
    <mergeCell ref="N126:O126"/>
    <mergeCell ref="N127:O127"/>
    <mergeCell ref="N128:O128"/>
    <mergeCell ref="P130:T130"/>
    <mergeCell ref="A131:B131"/>
    <mergeCell ref="C131:F131"/>
    <mergeCell ref="G131:J131"/>
    <mergeCell ref="K131:R131"/>
    <mergeCell ref="A132:B132"/>
    <mergeCell ref="P162:T162"/>
    <mergeCell ref="A163:B163"/>
    <mergeCell ref="C163:F163"/>
    <mergeCell ref="G163:J163"/>
    <mergeCell ref="K163:R163"/>
    <mergeCell ref="A164:B164"/>
    <mergeCell ref="P194:T194"/>
    <mergeCell ref="A195:B195"/>
    <mergeCell ref="C195:F195"/>
    <mergeCell ref="G195:J195"/>
    <mergeCell ref="K195:R195"/>
    <mergeCell ref="A196:B196"/>
    <mergeCell ref="P226:T226"/>
    <mergeCell ref="A227:B227"/>
    <mergeCell ref="C227:F227"/>
    <mergeCell ref="G227:J227"/>
    <mergeCell ref="K227:R227"/>
    <mergeCell ref="A228:B228"/>
    <mergeCell ref="P258:T258"/>
    <mergeCell ref="A259:B259"/>
    <mergeCell ref="C259:F259"/>
    <mergeCell ref="G259:J259"/>
    <mergeCell ref="K259:R259"/>
    <mergeCell ref="A260:B260"/>
    <mergeCell ref="P290:T290"/>
    <mergeCell ref="A291:B291"/>
    <mergeCell ref="C291:F291"/>
    <mergeCell ref="G291:J291"/>
    <mergeCell ref="K291:R291"/>
    <mergeCell ref="A292:B292"/>
    <mergeCell ref="P322:T322"/>
    <mergeCell ref="A323:B323"/>
    <mergeCell ref="C323:F323"/>
    <mergeCell ref="G323:J323"/>
    <mergeCell ref="K323:R323"/>
    <mergeCell ref="A324:B324"/>
    <mergeCell ref="P354:T354"/>
    <mergeCell ref="A355:B355"/>
    <mergeCell ref="C355:F355"/>
    <mergeCell ref="G355:J355"/>
    <mergeCell ref="K355:W355"/>
    <mergeCell ref="A356:B356"/>
    <mergeCell ref="P363:T363"/>
    <mergeCell ref="A364:B364"/>
    <mergeCell ref="C364:F364"/>
    <mergeCell ref="G364:J364"/>
    <mergeCell ref="K364:Y364"/>
    <mergeCell ref="A365:B365"/>
    <mergeCell ref="P371:T371"/>
    <mergeCell ref="A372:B372"/>
    <mergeCell ref="C372:F372"/>
    <mergeCell ref="G372:J372"/>
    <mergeCell ref="K372:Y372"/>
    <mergeCell ref="A373:B373"/>
    <mergeCell ref="P379:T379"/>
    <mergeCell ref="A380:B380"/>
    <mergeCell ref="C380:F380"/>
    <mergeCell ref="G380:J380"/>
    <mergeCell ref="K380:Y380"/>
    <mergeCell ref="A381:B381"/>
    <mergeCell ref="S3:S4"/>
    <mergeCell ref="T3:T4"/>
    <mergeCell ref="A5:A8"/>
    <mergeCell ref="A9:A12"/>
    <mergeCell ref="A13:A16"/>
    <mergeCell ref="A17:A20"/>
    <mergeCell ref="A21:A24"/>
    <mergeCell ref="A25:A28"/>
    <mergeCell ref="A29:A32"/>
    <mergeCell ref="S35:S36"/>
    <mergeCell ref="T35:T36"/>
    <mergeCell ref="A37:A40"/>
    <mergeCell ref="A41:A44"/>
    <mergeCell ref="A45:A48"/>
    <mergeCell ref="A49:A52"/>
    <mergeCell ref="A53:A56"/>
    <mergeCell ref="A57:A60"/>
    <mergeCell ref="A61:A64"/>
    <mergeCell ref="S67:S68"/>
    <mergeCell ref="T67:T68"/>
    <mergeCell ref="A69:A72"/>
    <mergeCell ref="A73:A76"/>
    <mergeCell ref="A77:A80"/>
    <mergeCell ref="A81:A84"/>
    <mergeCell ref="A85:A88"/>
    <mergeCell ref="A89:A92"/>
    <mergeCell ref="A93:A96"/>
    <mergeCell ref="S99:S100"/>
    <mergeCell ref="T99:T100"/>
    <mergeCell ref="A101:A104"/>
    <mergeCell ref="A105:A108"/>
    <mergeCell ref="A109:A112"/>
    <mergeCell ref="A113:A116"/>
    <mergeCell ref="A117:A120"/>
    <mergeCell ref="A121:A124"/>
    <mergeCell ref="A125:A128"/>
    <mergeCell ref="S131:S132"/>
    <mergeCell ref="T131:T132"/>
    <mergeCell ref="A133:A136"/>
    <mergeCell ref="A137:A140"/>
    <mergeCell ref="A141:A144"/>
    <mergeCell ref="A145:A148"/>
    <mergeCell ref="A149:A152"/>
    <mergeCell ref="A153:A156"/>
    <mergeCell ref="A157:A160"/>
    <mergeCell ref="S163:S164"/>
    <mergeCell ref="T163:T164"/>
    <mergeCell ref="A165:A168"/>
    <mergeCell ref="A169:A172"/>
    <mergeCell ref="A173:A176"/>
    <mergeCell ref="A177:A180"/>
    <mergeCell ref="A181:A184"/>
    <mergeCell ref="A185:A188"/>
    <mergeCell ref="A189:A192"/>
    <mergeCell ref="S195:S196"/>
    <mergeCell ref="T195:T196"/>
    <mergeCell ref="A197:A200"/>
    <mergeCell ref="A201:A204"/>
    <mergeCell ref="A205:A208"/>
    <mergeCell ref="A209:A212"/>
    <mergeCell ref="A213:A216"/>
    <mergeCell ref="A217:A220"/>
    <mergeCell ref="A221:A224"/>
    <mergeCell ref="S227:S228"/>
    <mergeCell ref="T227:T228"/>
    <mergeCell ref="A229:A232"/>
    <mergeCell ref="A233:A236"/>
    <mergeCell ref="A237:A240"/>
    <mergeCell ref="A241:A244"/>
    <mergeCell ref="A245:A248"/>
    <mergeCell ref="A249:A252"/>
    <mergeCell ref="A253:A256"/>
    <mergeCell ref="S259:S260"/>
    <mergeCell ref="T259:T260"/>
    <mergeCell ref="A261:A264"/>
    <mergeCell ref="A265:A268"/>
    <mergeCell ref="A269:A272"/>
    <mergeCell ref="A273:A276"/>
    <mergeCell ref="A277:A280"/>
    <mergeCell ref="A281:A284"/>
    <mergeCell ref="A285:A288"/>
    <mergeCell ref="S291:S292"/>
    <mergeCell ref="T291:T292"/>
    <mergeCell ref="A293:A296"/>
    <mergeCell ref="A297:A300"/>
    <mergeCell ref="A301:A304"/>
    <mergeCell ref="A305:A308"/>
    <mergeCell ref="A309:A312"/>
    <mergeCell ref="A313:A316"/>
    <mergeCell ref="A317:A320"/>
    <mergeCell ref="S323:S324"/>
    <mergeCell ref="T323:T324"/>
    <mergeCell ref="A325:A328"/>
    <mergeCell ref="A329:A332"/>
    <mergeCell ref="A333:A336"/>
    <mergeCell ref="A337:A340"/>
    <mergeCell ref="A341:A344"/>
    <mergeCell ref="A345:A348"/>
    <mergeCell ref="A349:A352"/>
    <mergeCell ref="X355:X356"/>
    <mergeCell ref="Y355:Y356"/>
    <mergeCell ref="A357:A360"/>
    <mergeCell ref="Z364:Z365"/>
    <mergeCell ref="AA364:AA365"/>
    <mergeCell ref="A366:A369"/>
    <mergeCell ref="Z372:Z373"/>
    <mergeCell ref="AA372:AA373"/>
    <mergeCell ref="A374:A377"/>
    <mergeCell ref="Z380:Z381"/>
    <mergeCell ref="AA380:AA381"/>
    <mergeCell ref="A382:A385"/>
  </mergeCells>
  <phoneticPr fontId="2"/>
  <pageMargins left="0.78740157480314954" right="0.78740157480314954" top="0.98425196850393704" bottom="0.98425196850393704" header="0.51200000000000001" footer="0.51200000000000001"/>
  <pageSetup paperSize="8" scale="77" firstPageNumber="0" fitToWidth="1" fitToHeight="0" orientation="landscape" usePrinterDefaults="1" useFirstPageNumber="1" horizontalDpi="300" verticalDpi="300" r:id="rId1"/>
  <headerFooter alignWithMargins="0"/>
  <rowBreaks count="11" manualBreakCount="11">
    <brk id="32" max="16383" man="1"/>
    <brk id="65" max="16383" man="1"/>
    <brk id="97" max="16383" man="1"/>
    <brk id="129" max="16383" man="1"/>
    <brk id="161" max="16383" man="1"/>
    <brk id="193" max="16383" man="1"/>
    <brk id="225" max="16383" man="1"/>
    <brk id="257" max="16383" man="1"/>
    <brk id="289" max="16383" man="1"/>
    <brk id="321" max="16383" man="1"/>
    <brk id="353" max="1638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産業別就業人口</vt:lpstr>
      <vt:lpstr>産業別就業人口（詳細）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産業（産業別就業人口）</dc:title>
  <dc:creator>魚沼市企画政策課</dc:creator>
  <cp:lastModifiedBy>200501</cp:lastModifiedBy>
  <cp:lastPrinted>2022-05-31T07:32:45Z</cp:lastPrinted>
  <dcterms:created xsi:type="dcterms:W3CDTF">2022-05-31T07:18:13Z</dcterms:created>
  <dcterms:modified xsi:type="dcterms:W3CDTF">2023-04-18T00:49:11Z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2023-04-18T00:49:11Z</vt:filetime>
  </property>
</Properties>
</file>