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tabRatio="839"/>
  </bookViews>
  <sheets>
    <sheet name="共通情報" sheetId="1" r:id="rId1"/>
    <sheet name="単価" sheetId="2" r:id="rId2"/>
    <sheet name="内管工事積算" sheetId="4" r:id="rId3"/>
    <sheet name="供給管工事積算" sheetId="3" r:id="rId4"/>
    <sheet name="申込書表" sheetId="5" r:id="rId5"/>
    <sheet name="裏面共通" sheetId="7" r:id="rId6"/>
    <sheet name="報告書表" sheetId="10" r:id="rId7"/>
    <sheet name="積算表2枚目" sheetId="6" r:id="rId8"/>
    <sheet name="環境設定" sheetId="8" state="hidden" r:id="rId9"/>
    <sheet name="積算集約" sheetId="9" state="hidden" r:id="rId10"/>
  </sheets>
  <definedNames>
    <definedName name="消費税">環境設定!$D$7:$D$10</definedName>
    <definedName name="工事施工業者">環境設定!$F$4:$F$62</definedName>
    <definedName name="_xlnm._FilterDatabase" localSheetId="1" hidden="1">単価!$C$2:$G$600</definedName>
    <definedName name="データ区分">単価!$J$4:$J$20</definedName>
    <definedName name="単位">環境設定!$B$7:$B$16</definedName>
    <definedName name="内⑪特殊工事">単価!$AD$3:$AD$82</definedName>
    <definedName name="内⑩支持金具">単価!$AC$3:$AC$43</definedName>
    <definedName name="内⑨メーター関連">単価!$AB$3:$AB$36</definedName>
    <definedName name="内⑧防食・絶縁">単価!$AA$3:$AA$44</definedName>
    <definedName name="内⑦バルブ関連">単価!$Z$3:$Z$39</definedName>
    <definedName name="内④ガス栓">単価!$W$3:$W$44</definedName>
    <definedName name="内③フレキ管">単価!$V$3:$V$51</definedName>
    <definedName name="内②鋼管・PE管">単価!$U$3:$U$36</definedName>
    <definedName name="内①基本工事費">単価!$O$8:$O$9</definedName>
    <definedName name="内⑤撤去・移設">単価!$X$3:$X$56</definedName>
    <definedName name="内⑥はつり・掘削">単価!$Y$3:$Y$60</definedName>
    <definedName name="供⑤特殊工事">単価!$T$3:$T$82</definedName>
    <definedName name="供②管工事">単価!$Q$3:$Q$24</definedName>
    <definedName name="供③分岐工事">単価!$R$3:$R$36</definedName>
    <definedName name="供④開削工事">単価!$S$3:$S$56</definedName>
    <definedName name="供①基本工事費">単価!$O$3:$O$5</definedName>
    <definedName name="工事内容">環境設定!$H$4:$H$22</definedName>
    <definedName name="小数点第2位切捨単位">環境設定!$B$4:$E$4</definedName>
    <definedName name="小数点第3位切捨単位">環境設定!$B$5:$E$5</definedName>
    <definedName name="単価範囲">単価!$E:$H</definedName>
    <definedName name="内⑫自由入力">単価!$O$12:$O$13</definedName>
    <definedName name="内⑬諸経費">単価!$O$16:$O$17</definedName>
    <definedName name="_xlnm.Print_Area" localSheetId="1">単価!$C:$H</definedName>
    <definedName name="_xlnm.Print_Titles" localSheetId="1">単価!$1:$2</definedName>
    <definedName name="_xlnm.Print_Area" localSheetId="4">申込書表!$C$1:$BR$54</definedName>
    <definedName name="_xlnm.Print_Area" localSheetId="7">積算表2枚目!$C$1:$AG$54</definedName>
    <definedName name="_xlnm.Print_Area" localSheetId="5">裏面共通!$A$1:$BP$54</definedName>
    <definedName name="_xlnm.Print_Area" localSheetId="6">報告書表!$C$1:$BR$54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<sst xmlns="http://schemas.openxmlformats.org/spreadsheetml/2006/main" xmlns:r="http://schemas.openxmlformats.org/officeDocument/2006/relationships" count="705" uniqueCount="705">
  <si>
    <t>消費税率</t>
    <rPh sb="0" eb="3">
      <t>ショウヒゼイ</t>
    </rPh>
    <rPh sb="3" eb="4">
      <t>リツ</t>
    </rPh>
    <phoneticPr fontId="7"/>
  </si>
  <si>
    <t>■共通情報入力シート</t>
    <rPh sb="1" eb="3">
      <t>キョウツウ</t>
    </rPh>
    <rPh sb="3" eb="5">
      <t>ジョウホウ</t>
    </rPh>
    <rPh sb="5" eb="7">
      <t>ニュウリョク</t>
    </rPh>
    <phoneticPr fontId="7"/>
  </si>
  <si>
    <t>氏名</t>
    <rPh sb="0" eb="2">
      <t>シメイ</t>
    </rPh>
    <phoneticPr fontId="7"/>
  </si>
  <si>
    <t>☞追加欄へ移動</t>
    <rPh sb="1" eb="3">
      <t>ツイカ</t>
    </rPh>
    <rPh sb="3" eb="4">
      <t>ラン</t>
    </rPh>
    <rPh sb="5" eb="7">
      <t>イドウ</t>
    </rPh>
    <phoneticPr fontId="7"/>
  </si>
  <si>
    <t>09-02-005</t>
  </si>
  <si>
    <t>所在地</t>
    <rPh sb="0" eb="3">
      <t>ショザイチ</t>
    </rPh>
    <phoneticPr fontId="7"/>
  </si>
  <si>
    <t>施工者</t>
    <rPh sb="0" eb="2">
      <t>セコウ</t>
    </rPh>
    <rPh sb="2" eb="3">
      <t>シャ</t>
    </rPh>
    <phoneticPr fontId="7"/>
  </si>
  <si>
    <t>号数</t>
    <rPh sb="0" eb="2">
      <t>ゴウスウ</t>
    </rPh>
    <phoneticPr fontId="5"/>
  </si>
  <si>
    <t>23-02-002</t>
  </si>
  <si>
    <t>内45</t>
    <rPh sb="0" eb="1">
      <t>ナイ</t>
    </rPh>
    <phoneticPr fontId="5"/>
  </si>
  <si>
    <t>PE管分岐 EF-SD 150A×75A</t>
  </si>
  <si>
    <t>23-01-011</t>
  </si>
  <si>
    <t>09-01-014</t>
  </si>
  <si>
    <t>10-01-001</t>
  </si>
  <si>
    <t>10-16-002</t>
  </si>
  <si>
    <t>連絡先</t>
    <rPh sb="0" eb="3">
      <t>レンラクサキ</t>
    </rPh>
    <phoneticPr fontId="7"/>
  </si>
  <si>
    <t>09-01-010</t>
  </si>
  <si>
    <t>09-02-015</t>
  </si>
  <si>
    <t>内管工事・③フレキ管</t>
  </si>
  <si>
    <t>はつり工/T200     有筋 125A</t>
  </si>
  <si>
    <t>金額(円)</t>
  </si>
  <si>
    <t>検査年月日</t>
    <rPh sb="0" eb="2">
      <t>ケンサ</t>
    </rPh>
    <rPh sb="2" eb="5">
      <t>ネンガッピ</t>
    </rPh>
    <phoneticPr fontId="34"/>
  </si>
  <si>
    <t>使用者</t>
    <rPh sb="0" eb="3">
      <t>シヨウシャ</t>
    </rPh>
    <phoneticPr fontId="7"/>
  </si>
  <si>
    <t>住所</t>
    <rPh sb="0" eb="2">
      <t>ジュウショ</t>
    </rPh>
    <phoneticPr fontId="34"/>
  </si>
  <si>
    <t>氏名</t>
    <rPh sb="0" eb="2">
      <t>シメイ</t>
    </rPh>
    <phoneticPr fontId="34"/>
  </si>
  <si>
    <t>申込者</t>
    <rPh sb="0" eb="3">
      <t>モウシコミシャ</t>
    </rPh>
    <phoneticPr fontId="35"/>
  </si>
  <si>
    <t xml:space="preserve">ガス栓移設/BOXガス栓 </t>
  </si>
  <si>
    <t>PEボールバルブ 30A</t>
  </si>
  <si>
    <t>責任技術者</t>
    <rPh sb="0" eb="2">
      <t>セキニン</t>
    </rPh>
    <rPh sb="2" eb="5">
      <t>ギジュツシャ</t>
    </rPh>
    <phoneticPr fontId="34"/>
  </si>
  <si>
    <t>住所</t>
    <rPh sb="0" eb="2">
      <t>ジュウショ</t>
    </rPh>
    <phoneticPr fontId="7"/>
  </si>
  <si>
    <t>継手 EF-RS 30A×25A</t>
  </si>
  <si>
    <t>09-01-011</t>
  </si>
  <si>
    <t>10-13-003</t>
  </si>
  <si>
    <t xml:space="preserve">金額
</t>
  </si>
  <si>
    <t>ガスフレキ 32A</t>
  </si>
  <si>
    <t>供1</t>
    <rPh sb="0" eb="1">
      <t>きょう</t>
    </rPh>
    <phoneticPr fontId="33" type="Hiragana"/>
  </si>
  <si>
    <t>10-11-006</t>
  </si>
  <si>
    <t>内④</t>
    <rPh sb="0" eb="1">
      <t>ナイ</t>
    </rPh>
    <phoneticPr fontId="7"/>
  </si>
  <si>
    <t>10-12-001</t>
  </si>
  <si>
    <t>氏名・名称</t>
    <rPh sb="0" eb="2">
      <t>シメイ</t>
    </rPh>
    <rPh sb="3" eb="5">
      <t>メイショウ</t>
    </rPh>
    <phoneticPr fontId="7"/>
  </si>
  <si>
    <t>占用工事については、占用事務等を考慮し、事前に余裕を持って当市と協議してください。</t>
    <rPh sb="30" eb="31">
      <t>シ</t>
    </rPh>
    <phoneticPr fontId="34"/>
  </si>
  <si>
    <t>㈲佐藤配管工事店</t>
  </si>
  <si>
    <t>■改定履歴</t>
    <rPh sb="1" eb="3">
      <t>カイテイ</t>
    </rPh>
    <rPh sb="3" eb="5">
      <t>リレキ</t>
    </rPh>
    <phoneticPr fontId="7"/>
  </si>
  <si>
    <t>06-01-004</t>
  </si>
  <si>
    <t>内⑧</t>
    <rPh sb="0" eb="1">
      <t>ナイ</t>
    </rPh>
    <phoneticPr fontId="7"/>
  </si>
  <si>
    <t>管理番号</t>
    <rPh sb="0" eb="2">
      <t>かんり</t>
    </rPh>
    <rPh sb="2" eb="4">
      <t>ばんごう</t>
    </rPh>
    <phoneticPr fontId="33" type="Hiragana"/>
  </si>
  <si>
    <t>はつり工/T300     有筋 125A</t>
  </si>
  <si>
    <t>既設管分岐(露出) 鋼管×鋼管 20A</t>
  </si>
  <si>
    <t>工事代金支払者</t>
    <rPh sb="0" eb="2">
      <t>コウジ</t>
    </rPh>
    <rPh sb="2" eb="4">
      <t>ダイキン</t>
    </rPh>
    <rPh sb="4" eb="6">
      <t>シハライ</t>
    </rPh>
    <rPh sb="6" eb="7">
      <t>シャ</t>
    </rPh>
    <phoneticPr fontId="34"/>
  </si>
  <si>
    <t>箇所</t>
    <rPh sb="0" eb="2">
      <t>カショ</t>
    </rPh>
    <phoneticPr fontId="7"/>
  </si>
  <si>
    <t>基本工事費：ガス・水道・下水道併設</t>
    <rPh sb="0" eb="2">
      <t>キホン</t>
    </rPh>
    <rPh sb="2" eb="4">
      <t>コウジ</t>
    </rPh>
    <rPh sb="4" eb="5">
      <t>ヒ</t>
    </rPh>
    <rPh sb="9" eb="11">
      <t>スイドウ</t>
    </rPh>
    <rPh sb="12" eb="15">
      <t>ゲスイドウ</t>
    </rPh>
    <rPh sb="15" eb="17">
      <t>ヘイセツ</t>
    </rPh>
    <phoneticPr fontId="7"/>
  </si>
  <si>
    <t>供8</t>
    <rPh sb="0" eb="1">
      <t>きょう</t>
    </rPh>
    <phoneticPr fontId="33" type="Hiragana"/>
  </si>
  <si>
    <t>23-02-004</t>
  </si>
  <si>
    <t>弁筐 H300/B-1</t>
  </si>
  <si>
    <t>供①</t>
    <rPh sb="0" eb="1">
      <t>キョウ</t>
    </rPh>
    <phoneticPr fontId="7"/>
  </si>
  <si>
    <t>工事完了予定日又はガス
メ－タ－払出予定年月日</t>
    <rPh sb="0" eb="2">
      <t>コウジ</t>
    </rPh>
    <rPh sb="2" eb="4">
      <t>カンリョウ</t>
    </rPh>
    <rPh sb="4" eb="6">
      <t>ヨテイ</t>
    </rPh>
    <rPh sb="6" eb="7">
      <t>ヒ</t>
    </rPh>
    <rPh sb="7" eb="8">
      <t>マタ</t>
    </rPh>
    <rPh sb="16" eb="18">
      <t>ハライダシ</t>
    </rPh>
    <rPh sb="18" eb="20">
      <t>ヨテイ</t>
    </rPh>
    <rPh sb="20" eb="23">
      <t>ネンガッピ</t>
    </rPh>
    <phoneticPr fontId="34"/>
  </si>
  <si>
    <t>供4</t>
    <rPh sb="0" eb="1">
      <t>きょう</t>
    </rPh>
    <phoneticPr fontId="33" type="Hiragana"/>
  </si>
  <si>
    <t>10-13-001</t>
  </si>
  <si>
    <t>供10</t>
    <rPh sb="0" eb="1">
      <t>きょう</t>
    </rPh>
    <phoneticPr fontId="33" type="Hiragana"/>
  </si>
  <si>
    <t>供給管工事費合計</t>
    <rPh sb="0" eb="3">
      <t>キョウキュウカン</t>
    </rPh>
    <rPh sb="3" eb="5">
      <t>コウジ</t>
    </rPh>
    <rPh sb="5" eb="6">
      <t>ヒ</t>
    </rPh>
    <rPh sb="6" eb="8">
      <t>ゴウケイ</t>
    </rPh>
    <phoneticPr fontId="5"/>
  </si>
  <si>
    <t>ハンドオーガー：ガス・水道併設</t>
    <rPh sb="11" eb="13">
      <t>スイドウ</t>
    </rPh>
    <rPh sb="13" eb="15">
      <t>ヘイセツ</t>
    </rPh>
    <phoneticPr fontId="7"/>
  </si>
  <si>
    <t>その他（</t>
    <rPh sb="2" eb="3">
      <t>タ</t>
    </rPh>
    <phoneticPr fontId="5"/>
  </si>
  <si>
    <t>　現地 ・ 書類</t>
    <rPh sb="1" eb="3">
      <t>ゲンチ</t>
    </rPh>
    <rPh sb="6" eb="8">
      <t>ショルイ</t>
    </rPh>
    <phoneticPr fontId="5"/>
  </si>
  <si>
    <t>供④</t>
    <rPh sb="0" eb="1">
      <t>キョウ</t>
    </rPh>
    <phoneticPr fontId="7"/>
  </si>
  <si>
    <t>内8</t>
    <rPh sb="0" eb="1">
      <t>ナイ</t>
    </rPh>
    <phoneticPr fontId="5"/>
  </si>
  <si>
    <t>10-06-012</t>
  </si>
  <si>
    <t>内②</t>
    <rPh sb="0" eb="1">
      <t>ナイ</t>
    </rPh>
    <phoneticPr fontId="7"/>
  </si>
  <si>
    <t>②管工事</t>
  </si>
  <si>
    <t>ハンディブラケット ステン 150㎜</t>
  </si>
  <si>
    <t>メーター移設 65号･100号</t>
  </si>
  <si>
    <t>溝はつり工事 75×75㎜</t>
  </si>
  <si>
    <t>転記判定</t>
    <rPh sb="0" eb="2">
      <t>テンキ</t>
    </rPh>
    <rPh sb="2" eb="4">
      <t>ハンテイ</t>
    </rPh>
    <phoneticPr fontId="5"/>
  </si>
  <si>
    <t>内管工事・⑤撤去・移設</t>
  </si>
  <si>
    <t>内13</t>
    <rPh sb="0" eb="1">
      <t>ナイ</t>
    </rPh>
    <phoneticPr fontId="5"/>
  </si>
  <si>
    <t>㎡</t>
  </si>
  <si>
    <t>分岐異径チーズ 15A×10A</t>
  </si>
  <si>
    <t>内管工事・⑩支持金具</t>
  </si>
  <si>
    <t>個</t>
    <rPh sb="0" eb="1">
      <t>コ</t>
    </rPh>
    <phoneticPr fontId="7"/>
  </si>
  <si>
    <t>号/番号</t>
    <rPh sb="0" eb="1">
      <t>ゴウ</t>
    </rPh>
    <rPh sb="2" eb="4">
      <t>バンゴウ</t>
    </rPh>
    <phoneticPr fontId="5"/>
  </si>
  <si>
    <t>09-03-003</t>
  </si>
  <si>
    <t>ガ ス 工 事 報 告 書</t>
    <rPh sb="8" eb="9">
      <t>ホウ</t>
    </rPh>
    <phoneticPr fontId="5"/>
  </si>
  <si>
    <t>内29</t>
    <rPh sb="0" eb="1">
      <t>ナイ</t>
    </rPh>
    <phoneticPr fontId="5"/>
  </si>
  <si>
    <t>関配管</t>
  </si>
  <si>
    <t>FP用分岐サドル 15A･20A</t>
  </si>
  <si>
    <t>10-11-005</t>
  </si>
  <si>
    <t>内60</t>
    <rPh sb="0" eb="1">
      <t>ナイ</t>
    </rPh>
    <phoneticPr fontId="5"/>
  </si>
  <si>
    <t>供③</t>
    <rPh sb="0" eb="1">
      <t>キョウ</t>
    </rPh>
    <phoneticPr fontId="7"/>
  </si>
  <si>
    <t>金額入力</t>
    <rPh sb="0" eb="2">
      <t>キンガク</t>
    </rPh>
    <rPh sb="2" eb="4">
      <t>ニュウリョク</t>
    </rPh>
    <phoneticPr fontId="5"/>
  </si>
  <si>
    <t>日</t>
    <rPh sb="0" eb="1">
      <t>ヒ</t>
    </rPh>
    <phoneticPr fontId="7"/>
  </si>
  <si>
    <t>㈱サトウ設備</t>
  </si>
  <si>
    <t>供15</t>
    <rPh sb="0" eb="1">
      <t>きょう</t>
    </rPh>
    <phoneticPr fontId="33" type="Hiragana"/>
  </si>
  <si>
    <t>溶接S+T-ST 25A</t>
  </si>
  <si>
    <t>溝はつり工事 100×100㎜</t>
  </si>
  <si>
    <t>⑥
はつり･掘削</t>
  </si>
  <si>
    <t>Ver.4.00</t>
  </si>
  <si>
    <t>PEボールバルブ 100A</t>
  </si>
  <si>
    <t>05-08-004</t>
  </si>
  <si>
    <t>1→「0.0」</t>
  </si>
  <si>
    <t>供2</t>
    <rPh sb="0" eb="1">
      <t>きょう</t>
    </rPh>
    <phoneticPr fontId="33" type="Hiragana"/>
  </si>
  <si>
    <t>09-01-004</t>
  </si>
  <si>
    <t>04-08-007</t>
  </si>
  <si>
    <t>切止め工事(白) Pr･Ca止め 20A以下</t>
  </si>
  <si>
    <t>09-01-006</t>
  </si>
  <si>
    <t>供給管工事・①基本工事費</t>
  </si>
  <si>
    <t>分岐異径チーズ 20A×10A</t>
  </si>
  <si>
    <t>内管工事・⑥はつり･掘削</t>
  </si>
  <si>
    <t>三協設備工業㈱　小千谷営業所</t>
  </si>
  <si>
    <t>佐藤住設</t>
  </si>
  <si>
    <t>09-02-012</t>
  </si>
  <si>
    <t>内1</t>
    <rPh sb="0" eb="1">
      <t>ナイ</t>
    </rPh>
    <phoneticPr fontId="5"/>
  </si>
  <si>
    <t>式</t>
    <rPh sb="0" eb="1">
      <t>シキ</t>
    </rPh>
    <phoneticPr fontId="7"/>
  </si>
  <si>
    <t>供給管工事・②管工事</t>
  </si>
  <si>
    <t>磁気マーカー</t>
  </si>
  <si>
    <t>10-11-001</t>
  </si>
  <si>
    <t>08-03-007</t>
  </si>
  <si>
    <t>03-04-001</t>
  </si>
  <si>
    <t>PEボールバルブ 75A</t>
  </si>
  <si>
    <t>09-02-002</t>
  </si>
  <si>
    <t>供給管工事・③分岐工事</t>
  </si>
  <si>
    <t>建物材質</t>
    <rPh sb="0" eb="2">
      <t>タテモノ</t>
    </rPh>
    <rPh sb="2" eb="4">
      <t>ザイシツ</t>
    </rPh>
    <phoneticPr fontId="7"/>
  </si>
  <si>
    <t>内3</t>
    <rPh sb="0" eb="1">
      <t>ナイ</t>
    </rPh>
    <phoneticPr fontId="5"/>
  </si>
  <si>
    <t>内⑩</t>
    <rPh sb="0" eb="1">
      <t>ナイ</t>
    </rPh>
    <phoneticPr fontId="7"/>
  </si>
  <si>
    <t>配　　管　　平　　面　　図</t>
    <rPh sb="0" eb="1">
      <t>クバ</t>
    </rPh>
    <rPh sb="3" eb="4">
      <t>カン</t>
    </rPh>
    <rPh sb="6" eb="7">
      <t>タイラ</t>
    </rPh>
    <rPh sb="9" eb="10">
      <t>メン</t>
    </rPh>
    <rPh sb="12" eb="13">
      <t>ズ</t>
    </rPh>
    <phoneticPr fontId="7"/>
  </si>
  <si>
    <t>溝はつり工事 50×50㎜</t>
  </si>
  <si>
    <t>内6</t>
    <rPh sb="0" eb="1">
      <t>ナイ</t>
    </rPh>
    <phoneticPr fontId="5"/>
  </si>
  <si>
    <t>供⑤</t>
    <rPh sb="0" eb="1">
      <t>キョウ</t>
    </rPh>
    <phoneticPr fontId="7"/>
  </si>
  <si>
    <t>消費税</t>
    <rPh sb="0" eb="3">
      <t>ショウヒゼイ</t>
    </rPh>
    <phoneticPr fontId="7"/>
  </si>
  <si>
    <t>ｍ</t>
  </si>
  <si>
    <t>10-15-002</t>
  </si>
  <si>
    <t>配　　管　　立　　面　　図</t>
    <rPh sb="0" eb="1">
      <t>クバ</t>
    </rPh>
    <rPh sb="3" eb="4">
      <t>カン</t>
    </rPh>
    <rPh sb="6" eb="7">
      <t>タ</t>
    </rPh>
    <rPh sb="9" eb="10">
      <t>メン</t>
    </rPh>
    <rPh sb="12" eb="13">
      <t>ズ</t>
    </rPh>
    <phoneticPr fontId="7"/>
  </si>
  <si>
    <t>トランジションメカRS 30A×25A</t>
  </si>
  <si>
    <t>04-08-006</t>
  </si>
  <si>
    <t>供給管工事・④開削工事</t>
  </si>
  <si>
    <t>付　　近　　見　　取　　図</t>
    <rPh sb="0" eb="1">
      <t>フ</t>
    </rPh>
    <rPh sb="3" eb="4">
      <t>コン</t>
    </rPh>
    <rPh sb="6" eb="7">
      <t>ミ</t>
    </rPh>
    <rPh sb="9" eb="10">
      <t>トリ</t>
    </rPh>
    <rPh sb="12" eb="13">
      <t>ズ</t>
    </rPh>
    <phoneticPr fontId="7"/>
  </si>
  <si>
    <t>水道</t>
    <rPh sb="0" eb="2">
      <t>スイドウ</t>
    </rPh>
    <phoneticPr fontId="34"/>
  </si>
  <si>
    <t>⑦
バルブ関連</t>
  </si>
  <si>
    <t>23-04-003</t>
  </si>
  <si>
    <t>金　額</t>
    <rPh sb="0" eb="1">
      <t>キン</t>
    </rPh>
    <rPh sb="2" eb="3">
      <t>ガク</t>
    </rPh>
    <phoneticPr fontId="7"/>
  </si>
  <si>
    <t>内2</t>
    <rPh sb="0" eb="1">
      <t>ナイ</t>
    </rPh>
    <phoneticPr fontId="5"/>
  </si>
  <si>
    <t>家屋に供給施設を設置</t>
    <rPh sb="0" eb="2">
      <t>カオク</t>
    </rPh>
    <rPh sb="3" eb="5">
      <t>キョウキュウ</t>
    </rPh>
    <rPh sb="5" eb="7">
      <t>シセツ</t>
    </rPh>
    <rPh sb="8" eb="10">
      <t>セッチ</t>
    </rPh>
    <phoneticPr fontId="34"/>
  </si>
  <si>
    <t>04-08-010</t>
  </si>
  <si>
    <t>④
ガス栓</t>
  </si>
  <si>
    <t>02-08-005</t>
  </si>
  <si>
    <t>ハンドオーガー：ガス単独</t>
    <rPh sb="10" eb="12">
      <t>タンドク</t>
    </rPh>
    <phoneticPr fontId="7"/>
  </si>
  <si>
    <t>09-02-003</t>
  </si>
  <si>
    <t>ハンドオーガー：ガス・水道・下水道併設</t>
    <rPh sb="11" eb="13">
      <t>スイドウ</t>
    </rPh>
    <rPh sb="14" eb="17">
      <t>ゲスイドウ</t>
    </rPh>
    <rPh sb="17" eb="19">
      <t>ヘイセツ</t>
    </rPh>
    <phoneticPr fontId="7"/>
  </si>
  <si>
    <t>10-06-007</t>
  </si>
  <si>
    <t>はつり工/T300     有筋 75A</t>
  </si>
  <si>
    <t>トランジション片ねじ異径エルボ 25A×20A</t>
  </si>
  <si>
    <t>内58</t>
    <rPh sb="0" eb="1">
      <t>ナイ</t>
    </rPh>
    <phoneticPr fontId="5"/>
  </si>
  <si>
    <t>交通誘導員</t>
    <rPh sb="0" eb="2">
      <t>コウツウ</t>
    </rPh>
    <rPh sb="2" eb="5">
      <t>ユウドウイン</t>
    </rPh>
    <phoneticPr fontId="7"/>
  </si>
  <si>
    <t>メーター撤去 65号･100号</t>
  </si>
  <si>
    <t>PE管分岐 EF-SD 150A×50A</t>
  </si>
  <si>
    <t>09-02-011</t>
  </si>
  <si>
    <t>％変換用</t>
    <rPh sb="1" eb="4">
      <t>ヘンカンヨウ</t>
    </rPh>
    <phoneticPr fontId="5"/>
  </si>
  <si>
    <t>区分</t>
    <rPh sb="0" eb="2">
      <t>クブン</t>
    </rPh>
    <phoneticPr fontId="5"/>
  </si>
  <si>
    <t>継手 EF-RS 50A×30A</t>
  </si>
  <si>
    <t>供22</t>
    <rPh sb="0" eb="1">
      <t>きょう</t>
    </rPh>
    <phoneticPr fontId="33" type="Hiragana"/>
  </si>
  <si>
    <t>PE管分岐 EF-SD 100A×30A</t>
  </si>
  <si>
    <t>ガス工事申込書</t>
  </si>
  <si>
    <t>09-04-003</t>
  </si>
  <si>
    <t>時間</t>
    <rPh sb="0" eb="2">
      <t>ジカン</t>
    </rPh>
    <phoneticPr fontId="7"/>
  </si>
  <si>
    <t>管理番号</t>
    <rPh sb="0" eb="2">
      <t>カンリ</t>
    </rPh>
    <rPh sb="2" eb="4">
      <t>バンゴウ</t>
    </rPh>
    <phoneticPr fontId="7"/>
  </si>
  <si>
    <t>⑬諸経費</t>
    <rPh sb="1" eb="4">
      <t>ショケイヒ</t>
    </rPh>
    <phoneticPr fontId="7"/>
  </si>
  <si>
    <t>05-08-002</t>
  </si>
  <si>
    <t>㈱戸田組</t>
  </si>
  <si>
    <t>備考</t>
    <rPh sb="0" eb="2">
      <t>ビコウ</t>
    </rPh>
    <phoneticPr fontId="5"/>
  </si>
  <si>
    <t>10-08-002</t>
  </si>
  <si>
    <t>10-19-002</t>
  </si>
  <si>
    <t>10-06-010</t>
  </si>
  <si>
    <t>遮断 バイパスサドル 100A×50A</t>
  </si>
  <si>
    <t>供給管工事・⑤特殊工事</t>
  </si>
  <si>
    <t>掘削/機械・転用土(m3)</t>
  </si>
  <si>
    <t>23-01-004</t>
  </si>
  <si>
    <t>10-14-004</t>
  </si>
  <si>
    <t>内5</t>
    <rPh sb="0" eb="1">
      <t>ナイ</t>
    </rPh>
    <phoneticPr fontId="5"/>
  </si>
  <si>
    <t>09-02-006</t>
  </si>
  <si>
    <t>単価</t>
    <rPh sb="0" eb="2">
      <t>タンカ</t>
    </rPh>
    <phoneticPr fontId="5"/>
  </si>
  <si>
    <t>ﾃﾞｰﾀ</t>
  </si>
  <si>
    <t>壁貫通カバー 10A･15A</t>
  </si>
  <si>
    <t>PE管分岐 EF-SD 75A×30A</t>
  </si>
  <si>
    <t>ハンディブラケット ステン 200㎜</t>
  </si>
  <si>
    <t>内49</t>
    <rPh sb="0" eb="1">
      <t>ナイ</t>
    </rPh>
    <phoneticPr fontId="5"/>
  </si>
  <si>
    <t>単位</t>
    <rPh sb="0" eb="2">
      <t>タンイ</t>
    </rPh>
    <phoneticPr fontId="7"/>
  </si>
  <si>
    <t>両メカソケット 25A×20A</t>
  </si>
  <si>
    <t>品　　名</t>
    <rPh sb="0" eb="1">
      <t>シナ</t>
    </rPh>
    <rPh sb="3" eb="4">
      <t>メイ</t>
    </rPh>
    <phoneticPr fontId="7"/>
  </si>
  <si>
    <t>04-08-009</t>
  </si>
  <si>
    <t>区分</t>
    <rPh sb="0" eb="2">
      <t>クブン</t>
    </rPh>
    <phoneticPr fontId="7"/>
  </si>
  <si>
    <t>②
鋼管・PE管</t>
  </si>
  <si>
    <t>　魚沼市ガス供給に関する規程により、下記のとおり ガス供給施設の工事を申し込みます。
　設置するガスメーターは私が責任を持って保管し、位置の選定は市に一任します。</t>
    <rPh sb="9" eb="10">
      <t>カン</t>
    </rPh>
    <phoneticPr fontId="34"/>
  </si>
  <si>
    <t>内38</t>
    <rPh sb="0" eb="1">
      <t>ナイ</t>
    </rPh>
    <phoneticPr fontId="5"/>
  </si>
  <si>
    <t>PE管分岐 EF-RT 30A×25A</t>
  </si>
  <si>
    <t>内⑪</t>
    <rPh sb="0" eb="1">
      <t>ナイ</t>
    </rPh>
    <phoneticPr fontId="7"/>
  </si>
  <si>
    <t>内⑤</t>
    <rPh sb="0" eb="1">
      <t>ナイ</t>
    </rPh>
    <phoneticPr fontId="7"/>
  </si>
  <si>
    <t>04-08-011</t>
  </si>
  <si>
    <t>壁埋込ガスコンセント(標準型･RC壁･長型･E付)</t>
    <rPh sb="11" eb="14">
      <t>ヒョウジュンガタ</t>
    </rPh>
    <rPh sb="17" eb="18">
      <t>カベ</t>
    </rPh>
    <rPh sb="19" eb="20">
      <t>チョウ</t>
    </rPh>
    <rPh sb="20" eb="21">
      <t>ガタ</t>
    </rPh>
    <rPh sb="23" eb="24">
      <t>ツキ</t>
    </rPh>
    <phoneticPr fontId="7"/>
  </si>
  <si>
    <t>営業係長</t>
    <rPh sb="0" eb="2">
      <t>エイギョウ</t>
    </rPh>
    <rPh sb="2" eb="4">
      <t>カカリチョウ</t>
    </rPh>
    <phoneticPr fontId="34"/>
  </si>
  <si>
    <t>掘削/機械・入替(m3)</t>
  </si>
  <si>
    <t xml:space="preserve">金額
</t>
    <rPh sb="0" eb="2">
      <t>きんがく</t>
    </rPh>
    <phoneticPr fontId="33" type="Hiragana"/>
  </si>
  <si>
    <t>供24</t>
    <rPh sb="0" eb="1">
      <t>きょう</t>
    </rPh>
    <phoneticPr fontId="33" type="Hiragana"/>
  </si>
  <si>
    <t>内44</t>
    <rPh sb="0" eb="1">
      <t>ナイ</t>
    </rPh>
    <phoneticPr fontId="5"/>
  </si>
  <si>
    <t>鋼管分岐 PLSM-T/S+T-MS 25A</t>
  </si>
  <si>
    <t>内管工事・⑨メーター関連</t>
  </si>
  <si>
    <t>①基本工事費</t>
  </si>
  <si>
    <t>変更</t>
    <rPh sb="0" eb="2">
      <t>ヘンコウ</t>
    </rPh>
    <phoneticPr fontId="5"/>
  </si>
  <si>
    <t>09-02-004</t>
  </si>
  <si>
    <t>内管工事・①基本工事費</t>
  </si>
  <si>
    <t>04-07-009</t>
  </si>
  <si>
    <t>内①</t>
    <rPh sb="0" eb="1">
      <t>ナイ</t>
    </rPh>
    <phoneticPr fontId="7"/>
  </si>
  <si>
    <t>私所有の</t>
    <rPh sb="0" eb="2">
      <t>ショユウ</t>
    </rPh>
    <phoneticPr fontId="34"/>
  </si>
  <si>
    <t>内管工事・②鋼管・PE管</t>
  </si>
  <si>
    <t>内③</t>
    <rPh sb="0" eb="1">
      <t>ナイ</t>
    </rPh>
    <phoneticPr fontId="7"/>
  </si>
  <si>
    <t>内⑥</t>
    <rPh sb="0" eb="1">
      <t>ナイ</t>
    </rPh>
    <phoneticPr fontId="7"/>
  </si>
  <si>
    <t>基本工事費：ガス単独</t>
    <rPh sb="0" eb="2">
      <t>キホン</t>
    </rPh>
    <rPh sb="2" eb="4">
      <t>コウジ</t>
    </rPh>
    <rPh sb="4" eb="5">
      <t>ヒ</t>
    </rPh>
    <rPh sb="8" eb="10">
      <t>タンドク</t>
    </rPh>
    <phoneticPr fontId="7"/>
  </si>
  <si>
    <t>ｶｳﾝﾄ</t>
  </si>
  <si>
    <t>はつり工/T200     ブロック 125A</t>
  </si>
  <si>
    <t>23-04-002</t>
  </si>
  <si>
    <t>PEボールバルブ 150A</t>
  </si>
  <si>
    <t>04-07-008</t>
  </si>
  <si>
    <t>竣工日</t>
    <rPh sb="0" eb="2">
      <t>シュンコウ</t>
    </rPh>
    <rPh sb="2" eb="3">
      <t>ビ</t>
    </rPh>
    <phoneticPr fontId="5"/>
  </si>
  <si>
    <t>10-03-001</t>
  </si>
  <si>
    <t>04-09-003</t>
  </si>
  <si>
    <t>分岐異径チーズ 20A×15A</t>
  </si>
  <si>
    <t>PE管分岐 EF-SD 75A×25A</t>
  </si>
  <si>
    <t>09-01-012</t>
  </si>
  <si>
    <t>23-03-004</t>
  </si>
  <si>
    <t>10-08-004</t>
  </si>
  <si>
    <t>はつり工/T200     有筋 75A</t>
  </si>
  <si>
    <t>することを承諾します。</t>
    <rPh sb="5" eb="7">
      <t>ショウダク</t>
    </rPh>
    <phoneticPr fontId="34"/>
  </si>
  <si>
    <t>PEボールバルブ 50A</t>
  </si>
  <si>
    <t>内管工事・④ガス栓</t>
  </si>
  <si>
    <t>はつり工/T300     無筋 75A</t>
  </si>
  <si>
    <t>㈲佐藤管業</t>
  </si>
  <si>
    <t>線</t>
    <rPh sb="0" eb="1">
      <t>セン</t>
    </rPh>
    <phoneticPr fontId="5"/>
  </si>
  <si>
    <t>10-06-003</t>
  </si>
  <si>
    <t>基本工事費：ガス・水道併設</t>
    <rPh sb="0" eb="2">
      <t>キホン</t>
    </rPh>
    <rPh sb="2" eb="4">
      <t>コウジ</t>
    </rPh>
    <rPh sb="4" eb="5">
      <t>ヒ</t>
    </rPh>
    <rPh sb="9" eb="11">
      <t>スイドウ</t>
    </rPh>
    <rPh sb="11" eb="13">
      <t>ヘイセツ</t>
    </rPh>
    <phoneticPr fontId="7"/>
  </si>
  <si>
    <t>ガス管所有者分岐承諾書</t>
  </si>
  <si>
    <t>トランジションＳＴ取替 25A</t>
  </si>
  <si>
    <t>内管工事・⑦バルブ関連</t>
  </si>
  <si>
    <t>■■■　ガス内管工事　積算入力　■■■</t>
    <rPh sb="6" eb="8">
      <t>ナイカン</t>
    </rPh>
    <rPh sb="11" eb="13">
      <t>セキサン</t>
    </rPh>
    <rPh sb="13" eb="15">
      <t>ニュウリョク</t>
    </rPh>
    <phoneticPr fontId="7"/>
  </si>
  <si>
    <t>PE管分岐 EF-ST 200A×30A</t>
  </si>
  <si>
    <t>10-13-002</t>
  </si>
  <si>
    <t>10-06-001</t>
  </si>
  <si>
    <t>下水道</t>
  </si>
  <si>
    <t>10-06-002</t>
  </si>
  <si>
    <t>切止め工事(白) Pr･Ca止め 50A</t>
  </si>
  <si>
    <t>10-05-001</t>
  </si>
  <si>
    <t>■積算シート選択肢用
　エリア</t>
    <rPh sb="1" eb="3">
      <t>セキサン</t>
    </rPh>
    <rPh sb="6" eb="9">
      <t>センタクシ</t>
    </rPh>
    <rPh sb="9" eb="10">
      <t>ヨウ</t>
    </rPh>
    <phoneticPr fontId="7"/>
  </si>
  <si>
    <t>概算金日付</t>
    <rPh sb="0" eb="2">
      <t>ガイサン</t>
    </rPh>
    <rPh sb="2" eb="3">
      <t>キン</t>
    </rPh>
    <rPh sb="3" eb="5">
      <t>ヒヅケ</t>
    </rPh>
    <phoneticPr fontId="34"/>
  </si>
  <si>
    <t>ガス栓移設/一般ガス栓 32A以下</t>
  </si>
  <si>
    <t>工事申請地(施工地)</t>
    <rPh sb="0" eb="2">
      <t>コウジ</t>
    </rPh>
    <rPh sb="2" eb="4">
      <t>シンセイ</t>
    </rPh>
    <rPh sb="4" eb="5">
      <t>チ</t>
    </rPh>
    <rPh sb="6" eb="8">
      <t>セコウ</t>
    </rPh>
    <rPh sb="8" eb="9">
      <t>チ</t>
    </rPh>
    <phoneticPr fontId="7"/>
  </si>
  <si>
    <t>【撤去】</t>
    <rPh sb="1" eb="3">
      <t>てっきょ</t>
    </rPh>
    <phoneticPr fontId="33" type="Hiragana"/>
  </si>
  <si>
    <t>09-02-013</t>
  </si>
  <si>
    <t>09-01-002</t>
  </si>
  <si>
    <t>内⑦</t>
    <rPh sb="0" eb="1">
      <t>ナイ</t>
    </rPh>
    <phoneticPr fontId="7"/>
  </si>
  <si>
    <t>⑤特殊工事</t>
  </si>
  <si>
    <t>05-08-005</t>
  </si>
  <si>
    <t>10-14-002</t>
  </si>
  <si>
    <t>内43</t>
    <rPh sb="0" eb="1">
      <t>ナイ</t>
    </rPh>
    <phoneticPr fontId="5"/>
  </si>
  <si>
    <t>③分岐工事</t>
  </si>
  <si>
    <t>内管工事・⑧防食・絶縁</t>
  </si>
  <si>
    <t>掘削/機械・転用土(ｍ)</t>
  </si>
  <si>
    <t>フレキヘッダー 2P</t>
  </si>
  <si>
    <t>大樹商会</t>
  </si>
  <si>
    <t>09-02-007</t>
  </si>
  <si>
    <t>フレキヘッダー 5P</t>
  </si>
  <si>
    <t>一般管理費</t>
    <rPh sb="0" eb="2">
      <t>イッパン</t>
    </rPh>
    <rPh sb="2" eb="5">
      <t>カンリヒ</t>
    </rPh>
    <phoneticPr fontId="7"/>
  </si>
  <si>
    <t>05-08-003</t>
  </si>
  <si>
    <t>09-01-013</t>
  </si>
  <si>
    <t>入力チェック</t>
    <rPh sb="0" eb="2">
      <t>ニュウリョク</t>
    </rPh>
    <phoneticPr fontId="5"/>
  </si>
  <si>
    <t>切止め工事(メカ) PLSM-MTS Ca止め 32A</t>
  </si>
  <si>
    <t>10-12-004</t>
  </si>
  <si>
    <t>09-01-003</t>
  </si>
  <si>
    <t>10-06-005</t>
  </si>
  <si>
    <t>10-06-009</t>
  </si>
  <si>
    <t>土地にガス管を布設</t>
    <rPh sb="0" eb="2">
      <t>トチ</t>
    </rPh>
    <rPh sb="5" eb="6">
      <t>カン</t>
    </rPh>
    <rPh sb="7" eb="9">
      <t>フセツ</t>
    </rPh>
    <phoneticPr fontId="34"/>
  </si>
  <si>
    <t>⑤
撤去・移設</t>
  </si>
  <si>
    <t>内47</t>
    <rPh sb="0" eb="1">
      <t>ナイ</t>
    </rPh>
    <phoneticPr fontId="5"/>
  </si>
  <si>
    <t>内⑨</t>
    <rPh sb="0" eb="1">
      <t>ナイ</t>
    </rPh>
    <phoneticPr fontId="7"/>
  </si>
  <si>
    <t>基本工事費(撤去)</t>
  </si>
  <si>
    <t>PE管分岐 EF-SD 150A×25A</t>
  </si>
  <si>
    <t>用途</t>
    <rPh sb="0" eb="1">
      <t>ヨウ</t>
    </rPh>
    <rPh sb="1" eb="2">
      <t>ト</t>
    </rPh>
    <phoneticPr fontId="34"/>
  </si>
  <si>
    <t>内64</t>
    <rPh sb="0" eb="1">
      <t>ナイ</t>
    </rPh>
    <phoneticPr fontId="5"/>
  </si>
  <si>
    <t>PLS 80A</t>
  </si>
  <si>
    <t>施設課長</t>
    <rPh sb="0" eb="2">
      <t>シセツ</t>
    </rPh>
    <rPh sb="2" eb="4">
      <t>カチョウ</t>
    </rPh>
    <phoneticPr fontId="34"/>
  </si>
  <si>
    <t>10-19-003</t>
  </si>
  <si>
    <t>10-04-003</t>
  </si>
  <si>
    <t>営　業　係</t>
    <rPh sb="0" eb="1">
      <t>エイ</t>
    </rPh>
    <rPh sb="2" eb="3">
      <t>ギョウ</t>
    </rPh>
    <rPh sb="4" eb="5">
      <t>カカリ</t>
    </rPh>
    <phoneticPr fontId="34"/>
  </si>
  <si>
    <t>00-01-003</t>
  </si>
  <si>
    <t>23-01-010</t>
  </si>
  <si>
    <t>金額</t>
    <rPh sb="0" eb="2">
      <t>キンガク</t>
    </rPh>
    <phoneticPr fontId="7"/>
  </si>
  <si>
    <t>10-03-003</t>
  </si>
  <si>
    <t>PEボールバルブ 25A</t>
  </si>
  <si>
    <t>供②</t>
    <rPh sb="0" eb="1">
      <t>キョウ</t>
    </rPh>
    <phoneticPr fontId="7"/>
  </si>
  <si>
    <t>02-01-005</t>
  </si>
  <si>
    <t>[内管工事]</t>
    <rPh sb="1" eb="3">
      <t>ないかん</t>
    </rPh>
    <rPh sb="3" eb="5">
      <t>こうじ</t>
    </rPh>
    <phoneticPr fontId="33" type="Hiragana"/>
  </si>
  <si>
    <t>内⑫</t>
    <rPh sb="0" eb="1">
      <t>ナイ</t>
    </rPh>
    <phoneticPr fontId="7"/>
  </si>
  <si>
    <t>23-01-012</t>
  </si>
  <si>
    <t>内管工事・⑪特殊工事</t>
  </si>
  <si>
    <t>PE管分岐 EF-SD 75A×50A</t>
  </si>
  <si>
    <t>はつり工/T300     ブロック 75A</t>
  </si>
  <si>
    <t>※参考　⑫までの計</t>
    <rPh sb="1" eb="3">
      <t>サンコウ</t>
    </rPh>
    <rPh sb="8" eb="9">
      <t>ケイ</t>
    </rPh>
    <phoneticPr fontId="5"/>
  </si>
  <si>
    <t>内23</t>
    <rPh sb="0" eb="1">
      <t>ナイ</t>
    </rPh>
    <phoneticPr fontId="5"/>
  </si>
  <si>
    <t>供14</t>
    <rPh sb="0" eb="1">
      <t>きょう</t>
    </rPh>
    <phoneticPr fontId="33" type="Hiragana"/>
  </si>
  <si>
    <t>単価</t>
    <rPh sb="0" eb="2">
      <t>タンカ</t>
    </rPh>
    <phoneticPr fontId="7"/>
  </si>
  <si>
    <t>切止め工事(メカ) PLSM-MTS Ca止め 25A</t>
  </si>
  <si>
    <t>09-03-002</t>
  </si>
  <si>
    <t>（その他連絡事項）</t>
    <rPh sb="3" eb="4">
      <t>タ</t>
    </rPh>
    <rPh sb="4" eb="6">
      <t>レンラク</t>
    </rPh>
    <rPh sb="6" eb="8">
      <t>ジコウ</t>
    </rPh>
    <phoneticPr fontId="34"/>
  </si>
  <si>
    <t>完了年月日</t>
    <rPh sb="0" eb="2">
      <t>カンリョウ</t>
    </rPh>
    <rPh sb="2" eb="5">
      <t>ネンガッピ</t>
    </rPh>
    <phoneticPr fontId="34"/>
  </si>
  <si>
    <t>内37</t>
    <rPh sb="0" eb="1">
      <t>ナイ</t>
    </rPh>
    <phoneticPr fontId="5"/>
  </si>
  <si>
    <t>㈲丸啓設備</t>
  </si>
  <si>
    <t>鋼管分岐 PLSM-T/S+T-MS 32A×30A</t>
  </si>
  <si>
    <t>09-02-010</t>
  </si>
  <si>
    <t>フレキ用ねじガス栓 25A 大容量型検査孔付</t>
  </si>
  <si>
    <t>溝はつり工事 30×30㎜</t>
  </si>
  <si>
    <t>岡部組㈾</t>
  </si>
  <si>
    <t>環境設定パラメーター</t>
    <rPh sb="0" eb="2">
      <t>カンキョウ</t>
    </rPh>
    <rPh sb="2" eb="4">
      <t>セッテイ</t>
    </rPh>
    <phoneticPr fontId="7"/>
  </si>
  <si>
    <t>溶接S+T-ST 32A</t>
  </si>
  <si>
    <t>10-08-005</t>
  </si>
  <si>
    <t>09-01-005</t>
  </si>
  <si>
    <t>鋼管分岐 PLSM-T/S+T-MS 80A×75A</t>
  </si>
  <si>
    <t>工事内容</t>
    <rPh sb="0" eb="4">
      <t>コウジナイヨウ</t>
    </rPh>
    <phoneticPr fontId="7"/>
  </si>
  <si>
    <t>事務費</t>
    <rPh sb="0" eb="3">
      <t>ジムヒ</t>
    </rPh>
    <phoneticPr fontId="7"/>
  </si>
  <si>
    <t>10-09-004</t>
  </si>
  <si>
    <t>23-01-002</t>
  </si>
  <si>
    <t>■■■　ガス供給管工事　積算入力　■■■</t>
    <rPh sb="6" eb="8">
      <t>キョウキュウ</t>
    </rPh>
    <rPh sb="8" eb="11">
      <t>カンコウジ</t>
    </rPh>
    <rPh sb="12" eb="14">
      <t>セキサン</t>
    </rPh>
    <rPh sb="14" eb="16">
      <t>ニュウリョク</t>
    </rPh>
    <phoneticPr fontId="7"/>
  </si>
  <si>
    <t>着工年月日</t>
    <rPh sb="0" eb="2">
      <t>チャッコウ</t>
    </rPh>
    <rPh sb="2" eb="5">
      <t>ネンガッピ</t>
    </rPh>
    <phoneticPr fontId="34"/>
  </si>
  <si>
    <t>10-19-001</t>
  </si>
  <si>
    <t>㈲櫻井工業</t>
  </si>
  <si>
    <t>合計</t>
    <rPh sb="0" eb="2">
      <t>ゴウケイ</t>
    </rPh>
    <phoneticPr fontId="7"/>
  </si>
  <si>
    <t>02-07-008</t>
  </si>
  <si>
    <t>トランジション片ねじ異径ソケット 25A×20A</t>
  </si>
  <si>
    <t>数量</t>
    <rPh sb="0" eb="2">
      <t>スウリョウ</t>
    </rPh>
    <phoneticPr fontId="7"/>
  </si>
  <si>
    <t>④開削工事</t>
  </si>
  <si>
    <t>（任意入力）</t>
    <rPh sb="1" eb="3">
      <t>ニンイ</t>
    </rPh>
    <rPh sb="3" eb="5">
      <t>ニュウリョク</t>
    </rPh>
    <phoneticPr fontId="7"/>
  </si>
  <si>
    <t>小計</t>
    <rPh sb="0" eb="2">
      <t>ショウケイ</t>
    </rPh>
    <phoneticPr fontId="7"/>
  </si>
  <si>
    <t>③
フレキ管</t>
  </si>
  <si>
    <t>⑧
防食・絶縁
措置</t>
  </si>
  <si>
    <t>⑩
支持金具</t>
  </si>
  <si>
    <t>05-08-007</t>
  </si>
  <si>
    <t>撤去</t>
    <rPh sb="0" eb="2">
      <t>テッキョ</t>
    </rPh>
    <phoneticPr fontId="5"/>
  </si>
  <si>
    <t>⑨
メーター関連</t>
  </si>
  <si>
    <t>09-02-014</t>
  </si>
  <si>
    <t>⑪
特殊工事</t>
  </si>
  <si>
    <t>ＣＯはつり 人力施工</t>
  </si>
  <si>
    <t>国道</t>
    <rPh sb="0" eb="2">
      <t>コクドウ</t>
    </rPh>
    <phoneticPr fontId="5"/>
  </si>
  <si>
    <t>局　長</t>
    <rPh sb="0" eb="1">
      <t>キョク</t>
    </rPh>
    <rPh sb="2" eb="3">
      <t>チョウ</t>
    </rPh>
    <phoneticPr fontId="34"/>
  </si>
  <si>
    <t>業務課長</t>
    <rPh sb="0" eb="2">
      <t>ギョウム</t>
    </rPh>
    <rPh sb="2" eb="4">
      <t>カチョウ</t>
    </rPh>
    <phoneticPr fontId="34"/>
  </si>
  <si>
    <t>主任技術者</t>
    <rPh sb="0" eb="2">
      <t>シュニン</t>
    </rPh>
    <rPh sb="2" eb="4">
      <t>ギジュツ</t>
    </rPh>
    <rPh sb="4" eb="5">
      <t>シャ</t>
    </rPh>
    <phoneticPr fontId="34"/>
  </si>
  <si>
    <t>遮断 バイパスサドル 150A×50A</t>
  </si>
  <si>
    <t>工事施工者</t>
    <rPh sb="0" eb="2">
      <t>コウジ</t>
    </rPh>
    <rPh sb="2" eb="5">
      <t>セコウシャ</t>
    </rPh>
    <phoneticPr fontId="34"/>
  </si>
  <si>
    <t>㈲丸高</t>
  </si>
  <si>
    <t>魚沼市長　</t>
    <rPh sb="0" eb="2">
      <t>ウオヌマ</t>
    </rPh>
    <rPh sb="2" eb="3">
      <t>シ</t>
    </rPh>
    <rPh sb="3" eb="4">
      <t>チョウ</t>
    </rPh>
    <phoneticPr fontId="34"/>
  </si>
  <si>
    <t>10-06-011</t>
  </si>
  <si>
    <t>様</t>
    <rPh sb="0" eb="1">
      <t>サマ</t>
    </rPh>
    <phoneticPr fontId="34"/>
  </si>
  <si>
    <t>PE管分岐 EF-SD 50A×25A</t>
  </si>
  <si>
    <t>工事申込者</t>
    <rPh sb="0" eb="2">
      <t>コウジ</t>
    </rPh>
    <rPh sb="2" eb="4">
      <t>モウシコミ</t>
    </rPh>
    <rPh sb="4" eb="5">
      <t>シャ</t>
    </rPh>
    <phoneticPr fontId="34"/>
  </si>
  <si>
    <t>02-02-001</t>
  </si>
  <si>
    <t>土地・家屋使用承諾書</t>
    <rPh sb="0" eb="2">
      <t>トチ</t>
    </rPh>
    <rPh sb="3" eb="5">
      <t>カオク</t>
    </rPh>
    <rPh sb="5" eb="7">
      <t>シヨウ</t>
    </rPh>
    <rPh sb="7" eb="10">
      <t>ショウダクショ</t>
    </rPh>
    <phoneticPr fontId="34"/>
  </si>
  <si>
    <t>㎥</t>
  </si>
  <si>
    <t>トランジションＳＴ取替 32A</t>
  </si>
  <si>
    <t>㊞</t>
  </si>
  <si>
    <t>内14</t>
    <rPh sb="0" eb="1">
      <t>ナイ</t>
    </rPh>
    <phoneticPr fontId="5"/>
  </si>
  <si>
    <t>【あ】</t>
  </si>
  <si>
    <t>PE管分岐 EF-ST 200A×50A</t>
  </si>
  <si>
    <t>㈲金友配管工事店</t>
  </si>
  <si>
    <t>電話番号</t>
    <rPh sb="0" eb="2">
      <t>デンワ</t>
    </rPh>
    <rPh sb="2" eb="4">
      <t>バンゴウ</t>
    </rPh>
    <phoneticPr fontId="34"/>
  </si>
  <si>
    <t>フレキヘッダー 3P</t>
  </si>
  <si>
    <t>工事申請地</t>
    <rPh sb="0" eb="2">
      <t>コウジ</t>
    </rPh>
    <rPh sb="2" eb="4">
      <t>シンセイ</t>
    </rPh>
    <rPh sb="4" eb="5">
      <t>チ</t>
    </rPh>
    <phoneticPr fontId="34"/>
  </si>
  <si>
    <t>内56</t>
    <rPh sb="0" eb="1">
      <t>ナイ</t>
    </rPh>
    <phoneticPr fontId="5"/>
  </si>
  <si>
    <t>使用者又は施設名</t>
    <rPh sb="0" eb="3">
      <t>シヨウシャ</t>
    </rPh>
    <rPh sb="3" eb="4">
      <t>マタ</t>
    </rPh>
    <rPh sb="5" eb="7">
      <t>シセツ</t>
    </rPh>
    <rPh sb="7" eb="8">
      <t>メイ</t>
    </rPh>
    <phoneticPr fontId="34"/>
  </si>
  <si>
    <t>普通作業員</t>
    <rPh sb="0" eb="5">
      <t>フツウサギョウイン</t>
    </rPh>
    <phoneticPr fontId="5"/>
  </si>
  <si>
    <t>09-01-007</t>
  </si>
  <si>
    <t>05-08-008</t>
  </si>
  <si>
    <t>内管工事費合計</t>
    <rPh sb="0" eb="2">
      <t>ナイカン</t>
    </rPh>
    <rPh sb="2" eb="4">
      <t>コウジ</t>
    </rPh>
    <rPh sb="4" eb="5">
      <t>ヒ</t>
    </rPh>
    <rPh sb="5" eb="7">
      <t>ゴウケイ</t>
    </rPh>
    <phoneticPr fontId="5"/>
  </si>
  <si>
    <t>はつり工/T300     ブロック 125A</t>
  </si>
  <si>
    <t>内55</t>
    <rPh sb="0" eb="1">
      <t>ナイ</t>
    </rPh>
    <phoneticPr fontId="5"/>
  </si>
  <si>
    <t>酒井設備</t>
  </si>
  <si>
    <t>道路占用</t>
    <rPh sb="0" eb="2">
      <t>ドウロ</t>
    </rPh>
    <rPh sb="2" eb="4">
      <t>センヨウ</t>
    </rPh>
    <phoneticPr fontId="34"/>
  </si>
  <si>
    <t>数量表示</t>
    <rPh sb="0" eb="2">
      <t>スウリョウ</t>
    </rPh>
    <rPh sb="2" eb="4">
      <t>ヒョウジ</t>
    </rPh>
    <phoneticPr fontId="7"/>
  </si>
  <si>
    <t>同時施工の有無</t>
    <rPh sb="0" eb="2">
      <t>ドウジ</t>
    </rPh>
    <rPh sb="2" eb="4">
      <t>セコウ</t>
    </rPh>
    <rPh sb="5" eb="7">
      <t>ウム</t>
    </rPh>
    <phoneticPr fontId="34"/>
  </si>
  <si>
    <t>設計年月日</t>
    <rPh sb="0" eb="2">
      <t>セッケイ</t>
    </rPh>
    <rPh sb="2" eb="5">
      <t>ネンガッピ</t>
    </rPh>
    <phoneticPr fontId="34"/>
  </si>
  <si>
    <t>10-11-002</t>
  </si>
  <si>
    <t>内59</t>
    <rPh sb="0" eb="1">
      <t>ナイ</t>
    </rPh>
    <phoneticPr fontId="5"/>
  </si>
  <si>
    <t>トランジションメカRL 30A×25A</t>
  </si>
  <si>
    <t>10-13-005</t>
  </si>
  <si>
    <t>23-01-008</t>
  </si>
  <si>
    <t>書式Version</t>
    <rPh sb="0" eb="2">
      <t>ショシキ</t>
    </rPh>
    <phoneticPr fontId="7"/>
  </si>
  <si>
    <t>10-12-003</t>
  </si>
  <si>
    <t>00-02-001</t>
  </si>
  <si>
    <t>併せて申込書・報告書の内容を修正（喜多村美絵）</t>
    <rPh sb="0" eb="1">
      <t>アワ</t>
    </rPh>
    <rPh sb="3" eb="5">
      <t>モウシコミ</t>
    </rPh>
    <rPh sb="5" eb="6">
      <t>ショ</t>
    </rPh>
    <rPh sb="7" eb="10">
      <t>ホウコクショ</t>
    </rPh>
    <rPh sb="11" eb="13">
      <t>ナイヨウ</t>
    </rPh>
    <rPh sb="14" eb="16">
      <t>シュウセイ</t>
    </rPh>
    <rPh sb="17" eb="20">
      <t>キタムラ</t>
    </rPh>
    <rPh sb="20" eb="22">
      <t>ミエ</t>
    </rPh>
    <phoneticPr fontId="5"/>
  </si>
  <si>
    <t>日</t>
    <rPh sb="0" eb="1">
      <t>ニチ</t>
    </rPh>
    <phoneticPr fontId="7"/>
  </si>
  <si>
    <t>№</t>
  </si>
  <si>
    <t>21-01-003</t>
  </si>
  <si>
    <t>23-01-005</t>
  </si>
  <si>
    <t>はつり工/T200     無筋 75A</t>
  </si>
  <si>
    <t>10-02-001</t>
  </si>
  <si>
    <t>23-01-007</t>
  </si>
  <si>
    <t>04-09-002</t>
  </si>
  <si>
    <t>23-04-001</t>
  </si>
  <si>
    <t>はつり工/T200     ブロック 75A</t>
  </si>
  <si>
    <t>既設管分岐(露出) 鋼管×鋼管 40A</t>
  </si>
  <si>
    <t>23-04-004</t>
  </si>
  <si>
    <t>ﾃﾞｰﾀ区分</t>
    <rPh sb="4" eb="6">
      <t>クブン</t>
    </rPh>
    <phoneticPr fontId="7"/>
  </si>
  <si>
    <t>05-08-001</t>
  </si>
  <si>
    <t>09-04-002</t>
  </si>
  <si>
    <t>溶接S+T-ST 32A(溶接作業を除く)</t>
  </si>
  <si>
    <t>05-08-006</t>
  </si>
  <si>
    <t>⑫
その他</t>
    <rPh sb="4" eb="5">
      <t>タ</t>
    </rPh>
    <phoneticPr fontId="7"/>
  </si>
  <si>
    <t>10-15-001</t>
  </si>
  <si>
    <t>10-01-002</t>
  </si>
  <si>
    <t>下水道</t>
    <rPh sb="0" eb="3">
      <t>ゲスイドウ</t>
    </rPh>
    <phoneticPr fontId="34"/>
  </si>
  <si>
    <t>10-04-004</t>
  </si>
  <si>
    <t>10-04-005</t>
  </si>
  <si>
    <t>名称　※英字、数字、空白、()は半角
　　　　*は使用不可→×で表示</t>
    <rPh sb="0" eb="2">
      <t>めいしょう</t>
    </rPh>
    <rPh sb="4" eb="6">
      <t>えいじ</t>
    </rPh>
    <rPh sb="7" eb="9">
      <t>すうじ</t>
    </rPh>
    <rPh sb="10" eb="12">
      <t>くうはく</t>
    </rPh>
    <rPh sb="16" eb="18">
      <t>はんかく</t>
    </rPh>
    <rPh sb="25" eb="27">
      <t>しよう</t>
    </rPh>
    <rPh sb="27" eb="29">
      <t>ふか</t>
    </rPh>
    <rPh sb="32" eb="34">
      <t>ひょうじ</t>
    </rPh>
    <phoneticPr fontId="33" type="Hiragana"/>
  </si>
  <si>
    <t>溶接S+T-ST 50A</t>
  </si>
  <si>
    <t>㈲下村設備</t>
  </si>
  <si>
    <t>溶接S+T-ST 80A</t>
  </si>
  <si>
    <t>フレキ用ねじガス栓 20A 大容量型検査孔付</t>
  </si>
  <si>
    <t>溶接S+T-ST 25A(溶接作業を除く)</t>
  </si>
  <si>
    <t>溶接S+T-ST 50A(溶接作業を除く)</t>
  </si>
  <si>
    <t>溶接S+T-ST 80A(溶接作業を除く)</t>
  </si>
  <si>
    <t>トランジションＳＴ取替 50A</t>
  </si>
  <si>
    <t>遮断 バイパスサドル 200A×50A</t>
  </si>
  <si>
    <t>鞘管(一箇所当たり)</t>
  </si>
  <si>
    <t>内20</t>
    <rPh sb="0" eb="1">
      <t>ナイ</t>
    </rPh>
    <phoneticPr fontId="5"/>
  </si>
  <si>
    <t>修繕</t>
    <rPh sb="0" eb="2">
      <t>シュウゼン</t>
    </rPh>
    <phoneticPr fontId="34"/>
  </si>
  <si>
    <t>【は】</t>
  </si>
  <si>
    <t>PE管分岐 EF-SD 50A×30A</t>
  </si>
  <si>
    <t>㈲田原配管工業</t>
  </si>
  <si>
    <t>PE管分岐 EF-SD 100A×25A</t>
  </si>
  <si>
    <t>PE管分岐 EF-SD 100A×50A</t>
  </si>
  <si>
    <t>PE管分岐 EF-SD 150A×30A</t>
  </si>
  <si>
    <t>単位</t>
    <rPh sb="0" eb="2">
      <t>たんい</t>
    </rPh>
    <phoneticPr fontId="33" type="Hiragana"/>
  </si>
  <si>
    <t>10-09-002</t>
  </si>
  <si>
    <t>10-11-004</t>
  </si>
  <si>
    <t>内19</t>
    <rPh sb="0" eb="1">
      <t>ナイ</t>
    </rPh>
    <phoneticPr fontId="5"/>
  </si>
  <si>
    <t>10-02-002</t>
  </si>
  <si>
    <t>10-03-002</t>
  </si>
  <si>
    <t>02-02-002</t>
  </si>
  <si>
    <t>00-01-002</t>
  </si>
  <si>
    <t>遮断 PCクランプ 50A×32A</t>
  </si>
  <si>
    <t>遮断 PCクランプ 80A×50A</t>
  </si>
  <si>
    <t>03-01-009</t>
  </si>
  <si>
    <t>04-08-008</t>
  </si>
  <si>
    <t>04-08-012</t>
  </si>
  <si>
    <t>04-09-004</t>
  </si>
  <si>
    <t>既設管分岐(露出) 鋼管×鋼管 25A</t>
  </si>
  <si>
    <t xml:space="preserve"> </t>
  </si>
  <si>
    <t>06-04-001</t>
  </si>
  <si>
    <t>08-04-007</t>
  </si>
  <si>
    <t>㈱セキヤ設備</t>
  </si>
  <si>
    <t>09-01-015</t>
  </si>
  <si>
    <t>内12</t>
    <rPh sb="0" eb="1">
      <t>ナイ</t>
    </rPh>
    <phoneticPr fontId="5"/>
  </si>
  <si>
    <t>内16</t>
    <rPh sb="0" eb="1">
      <t>ナイ</t>
    </rPh>
    <phoneticPr fontId="5"/>
  </si>
  <si>
    <t>供給管</t>
    <rPh sb="0" eb="3">
      <t>キョウキュウカン</t>
    </rPh>
    <phoneticPr fontId="5"/>
  </si>
  <si>
    <t>内17</t>
    <rPh sb="0" eb="1">
      <t>ナイ</t>
    </rPh>
    <phoneticPr fontId="5"/>
  </si>
  <si>
    <t>分岐異径チーズ 25A×15A</t>
  </si>
  <si>
    <t>分岐異径チーズ 25A×20A</t>
  </si>
  <si>
    <t>はつり工/T150以下 有筋 75A</t>
  </si>
  <si>
    <t>さくらエンジニア</t>
  </si>
  <si>
    <t>フレキ用ねじガス栓 10A 大容量型検査孔付</t>
  </si>
  <si>
    <t>フレキ用ねじガス栓 15A 大容量型検査孔付</t>
  </si>
  <si>
    <t>既設管分岐(露出) 鋼管×鋼管 32A</t>
  </si>
  <si>
    <t>ガス栓移設/一般ガス栓 50A以下</t>
  </si>
  <si>
    <t>申請
済印</t>
    <rPh sb="0" eb="2">
      <t>シンセイ</t>
    </rPh>
    <rPh sb="3" eb="4">
      <t>ズミ</t>
    </rPh>
    <rPh sb="4" eb="5">
      <t>イン</t>
    </rPh>
    <phoneticPr fontId="34"/>
  </si>
  <si>
    <t>切止め工事(メカ) PLSM-MTS Ca止め 40A</t>
  </si>
  <si>
    <t>内容</t>
    <rPh sb="0" eb="2">
      <t>ナイヨウ</t>
    </rPh>
    <phoneticPr fontId="34"/>
  </si>
  <si>
    <t>10-08-003</t>
  </si>
  <si>
    <t>切止め工事(メカ) PLSM-MTS Ca止め 50A</t>
  </si>
  <si>
    <t>はつり工/T200     無筋 125A</t>
  </si>
  <si>
    <t>はつり工/T300     無筋 125A</t>
  </si>
  <si>
    <t>面はつり T=30㎜以下</t>
  </si>
  <si>
    <t>弁筐 H600/浅層埋設</t>
  </si>
  <si>
    <t>供9</t>
    <rPh sb="0" eb="1">
      <t>きょう</t>
    </rPh>
    <phoneticPr fontId="33" type="Hiragana"/>
  </si>
  <si>
    <t>件数</t>
    <rPh sb="0" eb="2">
      <t>ケンスウ</t>
    </rPh>
    <phoneticPr fontId="7"/>
  </si>
  <si>
    <t>09-04-001</t>
  </si>
  <si>
    <t>内42</t>
    <rPh sb="0" eb="1">
      <t>ナイ</t>
    </rPh>
    <phoneticPr fontId="5"/>
  </si>
  <si>
    <t>内15</t>
    <rPh sb="0" eb="1">
      <t>ナイ</t>
    </rPh>
    <phoneticPr fontId="5"/>
  </si>
  <si>
    <t>09-04-004</t>
  </si>
  <si>
    <t>ハンディブラケット ステン 300㎜</t>
  </si>
  <si>
    <t>切止め工事(白) Pr･Ca止め 40A</t>
  </si>
  <si>
    <t>ハンディブラケット ステン 400㎜</t>
  </si>
  <si>
    <t>10-19-004</t>
  </si>
  <si>
    <t>内22</t>
    <rPh sb="0" eb="1">
      <t>ナイ</t>
    </rPh>
    <phoneticPr fontId="5"/>
  </si>
  <si>
    <t>10-11-003</t>
  </si>
  <si>
    <t>10-12-002</t>
  </si>
  <si>
    <t>切止め工事(白) AP-Ca止め 20A</t>
  </si>
  <si>
    <t>10-12-005</t>
  </si>
  <si>
    <t>10-06-006</t>
  </si>
  <si>
    <t>㈱しん設備</t>
  </si>
  <si>
    <t>10-12-006</t>
  </si>
  <si>
    <t>供7</t>
    <rPh sb="0" eb="1">
      <t>きょう</t>
    </rPh>
    <phoneticPr fontId="33" type="Hiragana"/>
  </si>
  <si>
    <t>10-13-004</t>
  </si>
  <si>
    <t>内28</t>
    <rPh sb="0" eb="1">
      <t>ナイ</t>
    </rPh>
    <phoneticPr fontId="5"/>
  </si>
  <si>
    <t>10-13-006</t>
  </si>
  <si>
    <t>10-04-001</t>
  </si>
  <si>
    <t>データ
区分</t>
    <rPh sb="4" eb="6">
      <t>クブン</t>
    </rPh>
    <phoneticPr fontId="7"/>
  </si>
  <si>
    <t>10-06-004</t>
  </si>
  <si>
    <t>10-06-008</t>
  </si>
  <si>
    <t>【さ】</t>
  </si>
  <si>
    <t>内31</t>
    <rPh sb="0" eb="1">
      <t>ナイ</t>
    </rPh>
    <phoneticPr fontId="5"/>
  </si>
  <si>
    <t>10-07-002</t>
  </si>
  <si>
    <t>10-16-001</t>
  </si>
  <si>
    <t>10-16-003</t>
  </si>
  <si>
    <t>10-14-001</t>
  </si>
  <si>
    <t>10-14-003</t>
  </si>
  <si>
    <t>10-08-001</t>
  </si>
  <si>
    <t>ver4.0</t>
  </si>
  <si>
    <t>10-08-006</t>
  </si>
  <si>
    <t>10-09-001</t>
  </si>
  <si>
    <t>10-09-003</t>
  </si>
  <si>
    <t>★データ反映作業エリア</t>
    <rPh sb="4" eb="6">
      <t>ハンエイ</t>
    </rPh>
    <rPh sb="6" eb="8">
      <t>サギョウ</t>
    </rPh>
    <phoneticPr fontId="5"/>
  </si>
  <si>
    <t>内30</t>
    <rPh sb="0" eb="1">
      <t>ナイ</t>
    </rPh>
    <phoneticPr fontId="5"/>
  </si>
  <si>
    <t>転記ｷｰ</t>
    <rPh sb="0" eb="2">
      <t>テンキ</t>
    </rPh>
    <phoneticPr fontId="5"/>
  </si>
  <si>
    <t>品名</t>
    <rPh sb="0" eb="2">
      <t>ヒンメイ</t>
    </rPh>
    <phoneticPr fontId="5"/>
  </si>
  <si>
    <t>単位</t>
    <rPh sb="0" eb="2">
      <t>タンイ</t>
    </rPh>
    <phoneticPr fontId="5"/>
  </si>
  <si>
    <t>数量</t>
    <rPh sb="0" eb="2">
      <t>スウリョウ</t>
    </rPh>
    <phoneticPr fontId="5"/>
  </si>
  <si>
    <t>内9</t>
    <rPh sb="0" eb="1">
      <t>ナイ</t>
    </rPh>
    <phoneticPr fontId="5"/>
  </si>
  <si>
    <t>選択肢ｷｰ</t>
    <rPh sb="0" eb="3">
      <t>センタクシ</t>
    </rPh>
    <phoneticPr fontId="7"/>
  </si>
  <si>
    <t>金額</t>
    <rPh sb="0" eb="2">
      <t>キンガク</t>
    </rPh>
    <phoneticPr fontId="5"/>
  </si>
  <si>
    <t>10-07-003</t>
  </si>
  <si>
    <t>[供給管工事]</t>
    <rPh sb="1" eb="4">
      <t>きょうきゅうかん</t>
    </rPh>
    <rPh sb="4" eb="6">
      <t>こうじ</t>
    </rPh>
    <phoneticPr fontId="33" type="Hiragana"/>
  </si>
  <si>
    <t>内4</t>
    <rPh sb="0" eb="1">
      <t>ナイ</t>
    </rPh>
    <phoneticPr fontId="5"/>
  </si>
  <si>
    <t>内7</t>
    <rPh sb="0" eb="1">
      <t>ナイ</t>
    </rPh>
    <phoneticPr fontId="5"/>
  </si>
  <si>
    <t>内10</t>
    <rPh sb="0" eb="1">
      <t>ナイ</t>
    </rPh>
    <phoneticPr fontId="5"/>
  </si>
  <si>
    <t>内11</t>
    <rPh sb="0" eb="1">
      <t>ナイ</t>
    </rPh>
    <phoneticPr fontId="5"/>
  </si>
  <si>
    <t>内18</t>
    <rPh sb="0" eb="1">
      <t>ナイ</t>
    </rPh>
    <phoneticPr fontId="5"/>
  </si>
  <si>
    <t>内21</t>
    <rPh sb="0" eb="1">
      <t>ナイ</t>
    </rPh>
    <phoneticPr fontId="5"/>
  </si>
  <si>
    <t>内24</t>
    <rPh sb="0" eb="1">
      <t>ナイ</t>
    </rPh>
    <phoneticPr fontId="5"/>
  </si>
  <si>
    <t>内25</t>
    <rPh sb="0" eb="1">
      <t>ナイ</t>
    </rPh>
    <phoneticPr fontId="5"/>
  </si>
  <si>
    <t>内26</t>
    <rPh sb="0" eb="1">
      <t>ナイ</t>
    </rPh>
    <phoneticPr fontId="5"/>
  </si>
  <si>
    <t>内27</t>
    <rPh sb="0" eb="1">
      <t>ナイ</t>
    </rPh>
    <phoneticPr fontId="5"/>
  </si>
  <si>
    <t>内32</t>
    <rPh sb="0" eb="1">
      <t>ナイ</t>
    </rPh>
    <phoneticPr fontId="5"/>
  </si>
  <si>
    <t>内33</t>
    <rPh sb="0" eb="1">
      <t>ナイ</t>
    </rPh>
    <phoneticPr fontId="5"/>
  </si>
  <si>
    <t>内34</t>
    <rPh sb="0" eb="1">
      <t>ナイ</t>
    </rPh>
    <phoneticPr fontId="5"/>
  </si>
  <si>
    <t>内35</t>
    <rPh sb="0" eb="1">
      <t>ナイ</t>
    </rPh>
    <phoneticPr fontId="5"/>
  </si>
  <si>
    <t>内管</t>
    <rPh sb="0" eb="2">
      <t>ナイカン</t>
    </rPh>
    <phoneticPr fontId="5"/>
  </si>
  <si>
    <t>内36</t>
    <rPh sb="0" eb="1">
      <t>ナイ</t>
    </rPh>
    <phoneticPr fontId="5"/>
  </si>
  <si>
    <t>内39</t>
    <rPh sb="0" eb="1">
      <t>ナイ</t>
    </rPh>
    <phoneticPr fontId="5"/>
  </si>
  <si>
    <t>その他（</t>
    <rPh sb="2" eb="3">
      <t>タ</t>
    </rPh>
    <phoneticPr fontId="34"/>
  </si>
  <si>
    <t>内40</t>
    <rPh sb="0" eb="1">
      <t>ナイ</t>
    </rPh>
    <phoneticPr fontId="5"/>
  </si>
  <si>
    <t>内41</t>
    <rPh sb="0" eb="1">
      <t>ナイ</t>
    </rPh>
    <phoneticPr fontId="5"/>
  </si>
  <si>
    <t>内46</t>
    <rPh sb="0" eb="1">
      <t>ナイ</t>
    </rPh>
    <phoneticPr fontId="5"/>
  </si>
  <si>
    <t>供20</t>
    <rPh sb="0" eb="1">
      <t>きょう</t>
    </rPh>
    <phoneticPr fontId="33" type="Hiragana"/>
  </si>
  <si>
    <t>内48</t>
    <rPh sb="0" eb="1">
      <t>ナイ</t>
    </rPh>
    <phoneticPr fontId="5"/>
  </si>
  <si>
    <t>内50</t>
    <rPh sb="0" eb="1">
      <t>ナイ</t>
    </rPh>
    <phoneticPr fontId="5"/>
  </si>
  <si>
    <t>㈲渡辺工務店</t>
  </si>
  <si>
    <t>供3</t>
    <rPh sb="0" eb="1">
      <t>きょう</t>
    </rPh>
    <phoneticPr fontId="33" type="Hiragana"/>
  </si>
  <si>
    <t>供5</t>
    <rPh sb="0" eb="1">
      <t>きょう</t>
    </rPh>
    <phoneticPr fontId="33" type="Hiragana"/>
  </si>
  <si>
    <t>供6</t>
    <rPh sb="0" eb="1">
      <t>きょう</t>
    </rPh>
    <phoneticPr fontId="33" type="Hiragana"/>
  </si>
  <si>
    <t>供11</t>
    <rPh sb="0" eb="1">
      <t>きょう</t>
    </rPh>
    <phoneticPr fontId="33" type="Hiragana"/>
  </si>
  <si>
    <t>供12</t>
    <rPh sb="0" eb="1">
      <t>きょう</t>
    </rPh>
    <phoneticPr fontId="33" type="Hiragana"/>
  </si>
  <si>
    <t>供13</t>
    <rPh sb="0" eb="1">
      <t>きょう</t>
    </rPh>
    <phoneticPr fontId="33" type="Hiragana"/>
  </si>
  <si>
    <t>供16</t>
    <rPh sb="0" eb="1">
      <t>きょう</t>
    </rPh>
    <phoneticPr fontId="33" type="Hiragana"/>
  </si>
  <si>
    <t>供17</t>
    <rPh sb="0" eb="1">
      <t>きょう</t>
    </rPh>
    <phoneticPr fontId="33" type="Hiragana"/>
  </si>
  <si>
    <t>工事代金支払者</t>
    <rPh sb="0" eb="2">
      <t>コウジ</t>
    </rPh>
    <rPh sb="2" eb="4">
      <t>ダイキン</t>
    </rPh>
    <rPh sb="4" eb="6">
      <t>シハライ</t>
    </rPh>
    <rPh sb="6" eb="7">
      <t>シャ</t>
    </rPh>
    <phoneticPr fontId="5"/>
  </si>
  <si>
    <t>供18</t>
    <rPh sb="0" eb="1">
      <t>きょう</t>
    </rPh>
    <phoneticPr fontId="33" type="Hiragana"/>
  </si>
  <si>
    <t>税抜き額(小計)</t>
    <rPh sb="0" eb="1">
      <t>ゼイ</t>
    </rPh>
    <rPh sb="1" eb="2">
      <t>ヌ</t>
    </rPh>
    <rPh sb="3" eb="4">
      <t>ガク</t>
    </rPh>
    <rPh sb="5" eb="7">
      <t>ショウケイ</t>
    </rPh>
    <phoneticPr fontId="5"/>
  </si>
  <si>
    <t>㈱なみかた</t>
  </si>
  <si>
    <t>供19</t>
    <rPh sb="0" eb="1">
      <t>きょう</t>
    </rPh>
    <phoneticPr fontId="33" type="Hiragana"/>
  </si>
  <si>
    <t>供21</t>
    <rPh sb="0" eb="1">
      <t>きょう</t>
    </rPh>
    <phoneticPr fontId="33" type="Hiragana"/>
  </si>
  <si>
    <t>内68</t>
    <rPh sb="0" eb="1">
      <t>ナイ</t>
    </rPh>
    <phoneticPr fontId="5"/>
  </si>
  <si>
    <t>供23</t>
    <rPh sb="0" eb="1">
      <t>きょう</t>
    </rPh>
    <phoneticPr fontId="33" type="Hiragana"/>
  </si>
  <si>
    <t>□</t>
  </si>
  <si>
    <t>検査員</t>
    <rPh sb="0" eb="3">
      <t>ケンサイン</t>
    </rPh>
    <phoneticPr fontId="34"/>
  </si>
  <si>
    <t>掘削/人力・転用土(ｍ)</t>
  </si>
  <si>
    <t>反映ｷｰ</t>
    <rPh sb="0" eb="2">
      <t>はんえい</t>
    </rPh>
    <phoneticPr fontId="33" type="Hiragana"/>
  </si>
  <si>
    <t>名称</t>
    <rPh sb="0" eb="2">
      <t>メイショウ</t>
    </rPh>
    <phoneticPr fontId="7"/>
  </si>
  <si>
    <t>内管工事費(税込)</t>
    <rPh sb="0" eb="2">
      <t>ナイカン</t>
    </rPh>
    <rPh sb="2" eb="4">
      <t>コウジ</t>
    </rPh>
    <rPh sb="4" eb="5">
      <t>ヒ</t>
    </rPh>
    <rPh sb="6" eb="8">
      <t>ゼイコミ</t>
    </rPh>
    <phoneticPr fontId="5"/>
  </si>
  <si>
    <t>税抜き額(小計)</t>
  </si>
  <si>
    <t>内管工事費(税込)</t>
  </si>
  <si>
    <t>住所</t>
    <rPh sb="0" eb="1">
      <t>ジュウ</t>
    </rPh>
    <rPh sb="1" eb="2">
      <t>ショ</t>
    </rPh>
    <phoneticPr fontId="34"/>
  </si>
  <si>
    <t>金額(円)</t>
    <rPh sb="0" eb="2">
      <t>キンガク</t>
    </rPh>
    <rPh sb="3" eb="4">
      <t>エン</t>
    </rPh>
    <phoneticPr fontId="5"/>
  </si>
  <si>
    <t>撤去</t>
    <rPh sb="0" eb="2">
      <t>テッキョ</t>
    </rPh>
    <phoneticPr fontId="34"/>
  </si>
  <si>
    <t>データ追加分　※以下の行に入力してください。</t>
    <rPh sb="3" eb="5">
      <t>ツイカ</t>
    </rPh>
    <rPh sb="5" eb="6">
      <t>ブン</t>
    </rPh>
    <rPh sb="8" eb="10">
      <t>イカ</t>
    </rPh>
    <rPh sb="11" eb="12">
      <t>ギョウ</t>
    </rPh>
    <rPh sb="13" eb="15">
      <t>ニュウリョク</t>
    </rPh>
    <phoneticPr fontId="7"/>
  </si>
  <si>
    <t>改造</t>
    <rPh sb="0" eb="2">
      <t>カイゾウ</t>
    </rPh>
    <phoneticPr fontId="5"/>
  </si>
  <si>
    <t>氏名</t>
    <rPh sb="0" eb="1">
      <t>シ</t>
    </rPh>
    <rPh sb="1" eb="2">
      <t>メイ</t>
    </rPh>
    <phoneticPr fontId="34"/>
  </si>
  <si>
    <t>工事種別</t>
    <rPh sb="0" eb="2">
      <t>コウジ</t>
    </rPh>
    <rPh sb="2" eb="4">
      <t>シュベツ</t>
    </rPh>
    <phoneticPr fontId="34"/>
  </si>
  <si>
    <t>県道</t>
    <rPh sb="0" eb="2">
      <t>ケンドウ</t>
    </rPh>
    <phoneticPr fontId="5"/>
  </si>
  <si>
    <t>市道</t>
    <rPh sb="0" eb="2">
      <t>シドウ</t>
    </rPh>
    <phoneticPr fontId="5"/>
  </si>
  <si>
    <t>私所有のガス管から分岐引用することを承諾します。</t>
  </si>
  <si>
    <t>時点</t>
    <rPh sb="0" eb="2">
      <t>ジテン</t>
    </rPh>
    <phoneticPr fontId="5"/>
  </si>
  <si>
    <t>受付番号</t>
    <rPh sb="0" eb="1">
      <t>ウケ</t>
    </rPh>
    <rPh sb="1" eb="2">
      <t>ヅケ</t>
    </rPh>
    <rPh sb="2" eb="3">
      <t>バン</t>
    </rPh>
    <rPh sb="3" eb="4">
      <t>ゴウ</t>
    </rPh>
    <phoneticPr fontId="34"/>
  </si>
  <si>
    <t>修繕</t>
    <rPh sb="0" eb="2">
      <t>シュウゼン</t>
    </rPh>
    <phoneticPr fontId="5"/>
  </si>
  <si>
    <t>お客様番号：</t>
    <rPh sb="1" eb="3">
      <t>キャクサマ</t>
    </rPh>
    <rPh sb="3" eb="5">
      <t>バンゴウ</t>
    </rPh>
    <phoneticPr fontId="5"/>
  </si>
  <si>
    <t>受付
年月日</t>
    <rPh sb="0" eb="2">
      <t>ウケツケ</t>
    </rPh>
    <rPh sb="3" eb="6">
      <t>ネンガッピ</t>
    </rPh>
    <phoneticPr fontId="34"/>
  </si>
  <si>
    <t>令和　　年　　月　　日</t>
  </si>
  <si>
    <t>主要地方道</t>
    <rPh sb="0" eb="2">
      <t>シュヨウ</t>
    </rPh>
    <rPh sb="2" eb="4">
      <t>チホウ</t>
    </rPh>
    <rPh sb="4" eb="5">
      <t>ドウ</t>
    </rPh>
    <phoneticPr fontId="5"/>
  </si>
  <si>
    <t>⑥
その他</t>
    <rPh sb="4" eb="5">
      <t>タ</t>
    </rPh>
    <phoneticPr fontId="7"/>
  </si>
  <si>
    <t>供⑥</t>
    <rPh sb="0" eb="1">
      <t>キョウ</t>
    </rPh>
    <phoneticPr fontId="5"/>
  </si>
  <si>
    <t>受付番号</t>
    <rPh sb="0" eb="2">
      <t>ウケツケ</t>
    </rPh>
    <rPh sb="2" eb="4">
      <t>バンゴウ</t>
    </rPh>
    <phoneticPr fontId="34"/>
  </si>
  <si>
    <t>用途</t>
    <rPh sb="0" eb="2">
      <t>ヨウト</t>
    </rPh>
    <phoneticPr fontId="34"/>
  </si>
  <si>
    <t>概算金入金</t>
    <rPh sb="0" eb="2">
      <t>ガイサン</t>
    </rPh>
    <rPh sb="2" eb="3">
      <t>キン</t>
    </rPh>
    <rPh sb="3" eb="5">
      <t>ニュウキン</t>
    </rPh>
    <phoneticPr fontId="34"/>
  </si>
  <si>
    <t>申込年月日</t>
    <rPh sb="0" eb="2">
      <t>モウシコミ</t>
    </rPh>
    <rPh sb="2" eb="5">
      <t>ネンガッピ</t>
    </rPh>
    <phoneticPr fontId="34"/>
  </si>
  <si>
    <t>㎥/h</t>
  </si>
  <si>
    <t>手書き記載部分や押印の漏れがないか、提出前に確認しましょう。</t>
    <rPh sb="0" eb="2">
      <t>テガ</t>
    </rPh>
    <rPh sb="3" eb="5">
      <t>キサイ</t>
    </rPh>
    <rPh sb="5" eb="7">
      <t>ブブン</t>
    </rPh>
    <rPh sb="8" eb="10">
      <t>オウイン</t>
    </rPh>
    <rPh sb="11" eb="12">
      <t>モ</t>
    </rPh>
    <rPh sb="18" eb="20">
      <t>テイシュツ</t>
    </rPh>
    <rPh sb="20" eb="21">
      <t>マエ</t>
    </rPh>
    <rPh sb="22" eb="24">
      <t>カクニン</t>
    </rPh>
    <phoneticPr fontId="5"/>
  </si>
  <si>
    <t>設計日</t>
    <rPh sb="0" eb="2">
      <t>セッケイ</t>
    </rPh>
    <rPh sb="2" eb="3">
      <t>ビ</t>
    </rPh>
    <phoneticPr fontId="5"/>
  </si>
  <si>
    <t>新設</t>
    <rPh sb="0" eb="2">
      <t>シンセツ</t>
    </rPh>
    <phoneticPr fontId="34"/>
  </si>
  <si>
    <t>）</t>
  </si>
  <si>
    <t>家庭用</t>
    <rPh sb="0" eb="3">
      <t>カテイヨウ</t>
    </rPh>
    <phoneticPr fontId="34"/>
  </si>
  <si>
    <t>商業用</t>
    <rPh sb="0" eb="3">
      <t>ショウギョウヨウ</t>
    </rPh>
    <phoneticPr fontId="34"/>
  </si>
  <si>
    <t>工業用</t>
    <rPh sb="0" eb="3">
      <t>コウギョウヨウ</t>
    </rPh>
    <phoneticPr fontId="34"/>
  </si>
  <si>
    <t>)</t>
  </si>
  <si>
    <t>￥</t>
  </si>
  <si>
    <t>指針</t>
    <rPh sb="0" eb="2">
      <t>シシン</t>
    </rPh>
    <phoneticPr fontId="5"/>
  </si>
  <si>
    <t>●各日付は入力されていますか。</t>
    <rPh sb="1" eb="2">
      <t>カク</t>
    </rPh>
    <rPh sb="2" eb="4">
      <t>ヒヅケ</t>
    </rPh>
    <rPh sb="5" eb="7">
      <t>ニュウリョク</t>
    </rPh>
    <phoneticPr fontId="5"/>
  </si>
  <si>
    <t>申　請　地
及　　　び
使　用　者</t>
    <rPh sb="0" eb="1">
      <t>シン</t>
    </rPh>
    <rPh sb="2" eb="3">
      <t>ショウ</t>
    </rPh>
    <rPh sb="4" eb="5">
      <t>チ</t>
    </rPh>
    <rPh sb="6" eb="7">
      <t>オヨ</t>
    </rPh>
    <rPh sb="12" eb="13">
      <t>ヅカイ</t>
    </rPh>
    <rPh sb="14" eb="15">
      <t>ヨウ</t>
    </rPh>
    <rPh sb="16" eb="17">
      <t>モノ</t>
    </rPh>
    <phoneticPr fontId="34"/>
  </si>
  <si>
    <t>工事内容</t>
    <rPh sb="0" eb="4">
      <t>コウジナイヨウ</t>
    </rPh>
    <phoneticPr fontId="34"/>
  </si>
  <si>
    <t>改造</t>
    <rPh sb="0" eb="2">
      <t>カイゾウ</t>
    </rPh>
    <phoneticPr fontId="34"/>
  </si>
  <si>
    <t>変更</t>
    <rPh sb="0" eb="2">
      <t>ヘンコウ</t>
    </rPh>
    <phoneticPr fontId="34"/>
  </si>
  <si>
    <t>選択範囲</t>
    <rPh sb="0" eb="2">
      <t>センタク</t>
    </rPh>
    <rPh sb="2" eb="4">
      <t>ハンイ</t>
    </rPh>
    <phoneticPr fontId="7"/>
  </si>
  <si>
    <t>■区分ごと件数　集計</t>
    <rPh sb="1" eb="3">
      <t>クブン</t>
    </rPh>
    <rPh sb="5" eb="7">
      <t>ケンスウ</t>
    </rPh>
    <rPh sb="8" eb="10">
      <t>シュウケイ</t>
    </rPh>
    <phoneticPr fontId="7"/>
  </si>
  <si>
    <t>代表者</t>
    <rPh sb="0" eb="3">
      <t>ダイヒョウシャ</t>
    </rPh>
    <phoneticPr fontId="5"/>
  </si>
  <si>
    <t>●工事種別・用途・工事内容は入力されていますか。</t>
    <rPh sb="1" eb="3">
      <t>コウジ</t>
    </rPh>
    <rPh sb="3" eb="5">
      <t>シュベツ</t>
    </rPh>
    <rPh sb="6" eb="8">
      <t>ヨウト</t>
    </rPh>
    <rPh sb="9" eb="13">
      <t>コウジナイヨウ</t>
    </rPh>
    <rPh sb="14" eb="16">
      <t>ニュウリョク</t>
    </rPh>
    <phoneticPr fontId="5"/>
  </si>
  <si>
    <t>転記マクロ付きファイルから計算式で転記するファイルへ作り直し。</t>
    <rPh sb="0" eb="2">
      <t>テンキ</t>
    </rPh>
    <rPh sb="5" eb="6">
      <t>ツ</t>
    </rPh>
    <rPh sb="13" eb="16">
      <t>ケイサンシキ</t>
    </rPh>
    <rPh sb="17" eb="19">
      <t>テンキ</t>
    </rPh>
    <rPh sb="26" eb="27">
      <t>ツク</t>
    </rPh>
    <rPh sb="28" eb="29">
      <t>ナオ</t>
    </rPh>
    <phoneticPr fontId="5"/>
  </si>
  <si>
    <t>内51</t>
    <rPh sb="0" eb="1">
      <t>ナイ</t>
    </rPh>
    <phoneticPr fontId="5"/>
  </si>
  <si>
    <t>★印刷前チェック★</t>
    <rPh sb="1" eb="3">
      <t>インサツ</t>
    </rPh>
    <rPh sb="3" eb="4">
      <t>マエ</t>
    </rPh>
    <phoneticPr fontId="5"/>
  </si>
  <si>
    <t>内52</t>
    <rPh sb="0" eb="1">
      <t>ナイ</t>
    </rPh>
    <phoneticPr fontId="5"/>
  </si>
  <si>
    <t>内53</t>
    <rPh sb="0" eb="1">
      <t>ナイ</t>
    </rPh>
    <phoneticPr fontId="5"/>
  </si>
  <si>
    <t>内54</t>
    <rPh sb="0" eb="1">
      <t>ナイ</t>
    </rPh>
    <phoneticPr fontId="5"/>
  </si>
  <si>
    <t>内57</t>
    <rPh sb="0" eb="1">
      <t>ナイ</t>
    </rPh>
    <phoneticPr fontId="5"/>
  </si>
  <si>
    <t>内61</t>
    <rPh sb="0" eb="1">
      <t>ナイ</t>
    </rPh>
    <phoneticPr fontId="5"/>
  </si>
  <si>
    <t>内62</t>
    <rPh sb="0" eb="1">
      <t>ナイ</t>
    </rPh>
    <phoneticPr fontId="5"/>
  </si>
  <si>
    <t>内63</t>
    <rPh sb="0" eb="1">
      <t>ナイ</t>
    </rPh>
    <phoneticPr fontId="5"/>
  </si>
  <si>
    <t>内65</t>
    <rPh sb="0" eb="1">
      <t>ナイ</t>
    </rPh>
    <phoneticPr fontId="5"/>
  </si>
  <si>
    <t>内66</t>
    <rPh sb="0" eb="1">
      <t>ナイ</t>
    </rPh>
    <phoneticPr fontId="5"/>
  </si>
  <si>
    <t>桑原住設</t>
  </si>
  <si>
    <t>内67</t>
    <rPh sb="0" eb="1">
      <t>ナイ</t>
    </rPh>
    <phoneticPr fontId="5"/>
  </si>
  <si>
    <t>内69</t>
    <rPh sb="0" eb="1">
      <t>ナイ</t>
    </rPh>
    <phoneticPr fontId="5"/>
  </si>
  <si>
    <t>内70</t>
    <rPh sb="0" eb="1">
      <t>ナイ</t>
    </rPh>
    <phoneticPr fontId="5"/>
  </si>
  <si>
    <t>積算表2枚目</t>
    <rPh sb="0" eb="2">
      <t>セキサン</t>
    </rPh>
    <rPh sb="2" eb="3">
      <t>ヒョウ</t>
    </rPh>
    <rPh sb="4" eb="6">
      <t>マイメ</t>
    </rPh>
    <phoneticPr fontId="5"/>
  </si>
  <si>
    <t>工事施工業者</t>
    <rPh sb="0" eb="2">
      <t>コウジ</t>
    </rPh>
    <rPh sb="2" eb="4">
      <t>セコウ</t>
    </rPh>
    <rPh sb="4" eb="6">
      <t>ギョウシャ</t>
    </rPh>
    <phoneticPr fontId="7"/>
  </si>
  <si>
    <t>【た】</t>
  </si>
  <si>
    <t>㈱あさひ　小千谷支店</t>
  </si>
  <si>
    <t>㈱新島設備</t>
  </si>
  <si>
    <t>㈲五十嵐配管</t>
  </si>
  <si>
    <t>大平設備</t>
  </si>
  <si>
    <t>渡辺設備</t>
  </si>
  <si>
    <t>㈱貝瀬組</t>
  </si>
  <si>
    <t>金正工務店</t>
  </si>
  <si>
    <t>上村管工</t>
  </si>
  <si>
    <t>ガ　ス　工　事</t>
    <rPh sb="4" eb="5">
      <t>コウ</t>
    </rPh>
    <rPh sb="6" eb="7">
      <t>コト</t>
    </rPh>
    <phoneticPr fontId="5"/>
  </si>
  <si>
    <t>㈱桑原配管</t>
  </si>
  <si>
    <t>㈱コイデン</t>
  </si>
  <si>
    <t>小林設備</t>
  </si>
  <si>
    <t>㈲酒井管業</t>
  </si>
  <si>
    <t>㈲諏訪部鉄工所</t>
  </si>
  <si>
    <t>武配管設備</t>
  </si>
  <si>
    <t>㈱南雲配管</t>
  </si>
  <si>
    <t>㈱田中設備</t>
  </si>
  <si>
    <t>㈲長亀住設</t>
  </si>
  <si>
    <t>㈲仲丸配管</t>
  </si>
  <si>
    <t>星野設備</t>
  </si>
  <si>
    <t>八木設備</t>
  </si>
  <si>
    <t>㈱ヤマト設備</t>
  </si>
  <si>
    <t>㈲吉田配管</t>
  </si>
  <si>
    <t>若井管工設備㈱</t>
  </si>
  <si>
    <t>02-04-006</t>
  </si>
  <si>
    <t>02-08-004</t>
  </si>
  <si>
    <t>00-00-001</t>
  </si>
  <si>
    <t>00-00-002</t>
  </si>
  <si>
    <t>【か】</t>
  </si>
  <si>
    <t>【な】</t>
  </si>
  <si>
    <t>【ま】</t>
  </si>
  <si>
    <t>【や】</t>
  </si>
  <si>
    <t>【ら】</t>
  </si>
  <si>
    <t>【わ】</t>
  </si>
  <si>
    <t>取付
ﾒｰﾀｰ</t>
    <rPh sb="0" eb="2">
      <t>トリツケ</t>
    </rPh>
    <phoneticPr fontId="5"/>
  </si>
  <si>
    <t>第　　　　　　　　号</t>
    <rPh sb="0" eb="1">
      <t>ダイ</t>
    </rPh>
    <rPh sb="9" eb="10">
      <t>ゴウ</t>
    </rPh>
    <phoneticPr fontId="5"/>
  </si>
  <si>
    <t>2→「0.00」</t>
  </si>
  <si>
    <t>0→「0整数」</t>
    <rPh sb="4" eb="6">
      <t>セイスウ</t>
    </rPh>
    <phoneticPr fontId="7"/>
  </si>
  <si>
    <t>数量表示制御</t>
    <rPh sb="0" eb="2">
      <t>スウリョウ</t>
    </rPh>
    <rPh sb="2" eb="4">
      <t>ヒョウジ</t>
    </rPh>
    <rPh sb="4" eb="6">
      <t>セイギョ</t>
    </rPh>
    <phoneticPr fontId="5"/>
  </si>
  <si>
    <t>データ個数</t>
    <rPh sb="3" eb="5">
      <t>コスウ</t>
    </rPh>
    <phoneticPr fontId="5"/>
  </si>
  <si>
    <t xml:space="preserve">:   </t>
  </si>
  <si>
    <t>着工日</t>
    <rPh sb="0" eb="2">
      <t>チャッコウ</t>
    </rPh>
    <rPh sb="2" eb="3">
      <t>ビ</t>
    </rPh>
    <phoneticPr fontId="5"/>
  </si>
  <si>
    <t>申込日</t>
    <rPh sb="0" eb="2">
      <t>モウシコミ</t>
    </rPh>
    <rPh sb="2" eb="3">
      <t>ビ</t>
    </rPh>
    <phoneticPr fontId="5"/>
  </si>
  <si>
    <t>提出日</t>
    <rPh sb="0" eb="2">
      <t>テイシュツ</t>
    </rPh>
    <rPh sb="2" eb="3">
      <t>ビ</t>
    </rPh>
    <phoneticPr fontId="5"/>
  </si>
  <si>
    <t>★提出前チェック★</t>
    <rPh sb="1" eb="3">
      <t>テイシュツ</t>
    </rPh>
    <rPh sb="3" eb="4">
      <t>マエ</t>
    </rPh>
    <phoneticPr fontId="5"/>
  </si>
  <si>
    <t>工事内容</t>
    <rPh sb="0" eb="4">
      <t>コウジナイヨウ</t>
    </rPh>
    <phoneticPr fontId="5"/>
  </si>
  <si>
    <t>後で手書きでも構いませんが、必ず記入してから
提出してください。</t>
  </si>
  <si>
    <t>【変更】</t>
    <rPh sb="1" eb="3">
      <t>へんこう</t>
    </rPh>
    <phoneticPr fontId="33" type="Hiragana"/>
  </si>
  <si>
    <t>【新設】</t>
    <rPh sb="1" eb="3">
      <t>しんせつ</t>
    </rPh>
    <phoneticPr fontId="33" type="Hiragana"/>
  </si>
  <si>
    <t>受付年月日</t>
    <rPh sb="0" eb="2">
      <t>ウケツケ</t>
    </rPh>
    <rPh sb="2" eb="5">
      <t>ネンガッピ</t>
    </rPh>
    <phoneticPr fontId="34"/>
  </si>
  <si>
    <t>内管工事・⑫自由入力</t>
    <rPh sb="6" eb="8">
      <t>ジユウ</t>
    </rPh>
    <rPh sb="8" eb="10">
      <t>ニュウリョク</t>
    </rPh>
    <phoneticPr fontId="7"/>
  </si>
  <si>
    <t>内管工事・⑬諸経費</t>
  </si>
  <si>
    <t>内⑬</t>
    <rPh sb="0" eb="1">
      <t>ナイ</t>
    </rPh>
    <phoneticPr fontId="7"/>
  </si>
  <si>
    <t>内⑫</t>
    <rPh sb="0" eb="1">
      <t>ナイ</t>
    </rPh>
    <phoneticPr fontId="5"/>
  </si>
  <si>
    <t>内⑬</t>
  </si>
  <si>
    <t>木質系建物</t>
  </si>
  <si>
    <t>申込受付：</t>
    <rPh sb="0" eb="2">
      <t>モウシコミ</t>
    </rPh>
    <rPh sb="2" eb="4">
      <t>ウケツケ</t>
    </rPh>
    <phoneticPr fontId="5"/>
  </si>
  <si>
    <t>掘削/人力・入替(ｍ)</t>
  </si>
  <si>
    <t>掘削/機械・入替(ｍ)</t>
  </si>
  <si>
    <t>掘削/人力・転用土(m3)</t>
  </si>
  <si>
    <t>掘削/人力・入替(m3)</t>
  </si>
  <si>
    <t>切止め工事(白) Pr･Ca止め 25A</t>
  </si>
  <si>
    <t>切止め工事(白) Pr･Ca止め 32A</t>
  </si>
  <si>
    <t>切止め工事(白) Pr･Ca止め 80A</t>
  </si>
  <si>
    <t xml:space="preserve">ＣＯカッター </t>
  </si>
  <si>
    <t xml:space="preserve">ＡＳカッター </t>
  </si>
  <si>
    <t>ＣＯ復旧 人力施工</t>
  </si>
  <si>
    <t>令和6年度単価</t>
    <rPh sb="0" eb="2">
      <t>レイワ</t>
    </rPh>
    <rPh sb="3" eb="5">
      <t>ネンド</t>
    </rPh>
    <rPh sb="5" eb="7">
      <t>タンカ</t>
    </rPh>
    <phoneticPr fontId="7"/>
  </si>
  <si>
    <t>●参考　労務費</t>
    <rPh sb="1" eb="3">
      <t>サンコウ</t>
    </rPh>
    <rPh sb="4" eb="7">
      <t>ロウムヒ</t>
    </rPh>
    <phoneticPr fontId="5"/>
  </si>
  <si>
    <t>配管工</t>
    <rPh sb="0" eb="3">
      <t>ハイカンコウ</t>
    </rPh>
    <phoneticPr fontId="5"/>
  </si>
  <si>
    <t>00-02-002</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</si>
</sst>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6" formatCode="&quot;¥&quot;#,##0;[Red]&quot;¥&quot;\-#,##0"/>
    <numFmt numFmtId="176" formatCode="[$-411]ggge&quot;年&quot;m&quot;月&quot;d&quot;日&quot;;@"/>
    <numFmt numFmtId="177" formatCode="#,##0_);[Red]\(#,##0\)"/>
    <numFmt numFmtId="178" formatCode="#,##0_ "/>
    <numFmt numFmtId="179" formatCode="[$-411]ggg\ e&quot; 年 &quot;m&quot; 月 &quot;d&quot; 日&quot;;@"/>
    <numFmt numFmtId="180" formatCode="m/d;@"/>
  </numFmts>
  <fonts count="36">
    <font>
      <sz val="11"/>
      <color theme="1"/>
      <name val="游ゴシック"/>
      <family val="3"/>
      <scheme val="minor"/>
    </font>
    <font>
      <sz val="11"/>
      <color auto="1"/>
      <name val="ＭＳ Ｐゴシック"/>
      <family val="3"/>
    </font>
    <font>
      <sz val="11"/>
      <color theme="1"/>
      <name val="游ゴシック"/>
      <family val="3"/>
      <scheme val="minor"/>
    </font>
    <font>
      <sz val="12"/>
      <color auto="1"/>
      <name val="ＭＳ ゴシック"/>
      <family val="3"/>
    </font>
    <font>
      <sz val="10"/>
      <color theme="1"/>
      <name val="ＭＳ ゴシック"/>
      <family val="3"/>
    </font>
    <font>
      <sz val="6"/>
      <color auto="1"/>
      <name val="游ゴシック"/>
      <family val="3"/>
      <scheme val="minor"/>
    </font>
    <font>
      <sz val="10"/>
      <color auto="1"/>
      <name val="ＭＳ ゴシック"/>
      <family val="3"/>
    </font>
    <font>
      <sz val="6"/>
      <color auto="1"/>
      <name val="ＭＳ Ｐゴシック"/>
      <family val="3"/>
    </font>
    <font>
      <b/>
      <sz val="12"/>
      <color auto="1"/>
      <name val="ＭＳ ゴシック"/>
      <family val="3"/>
    </font>
    <font>
      <b/>
      <sz val="10"/>
      <color theme="0"/>
      <name val="ＭＳ ゴシック"/>
      <family val="3"/>
    </font>
    <font>
      <b/>
      <u/>
      <sz val="12"/>
      <color indexed="36"/>
      <name val="ＭＳ ゴシック"/>
      <family val="3"/>
    </font>
    <font>
      <b/>
      <u/>
      <sz val="16"/>
      <color indexed="36"/>
      <name val="ＭＳ ゴシック"/>
      <family val="3"/>
    </font>
    <font>
      <sz val="10"/>
      <color theme="0" tint="-0.35"/>
      <name val="ＭＳ ゴシック"/>
      <family val="3"/>
    </font>
    <font>
      <b/>
      <sz val="10"/>
      <color auto="1"/>
      <name val="ＭＳ ゴシック"/>
      <family val="3"/>
    </font>
    <font>
      <sz val="10"/>
      <color theme="0"/>
      <name val="ＭＳ ゴシック"/>
      <family val="3"/>
    </font>
    <font>
      <b/>
      <sz val="10"/>
      <color theme="1"/>
      <name val="ＭＳ ゴシック"/>
      <family val="3"/>
    </font>
    <font>
      <sz val="10"/>
      <color rgb="FF0012FF"/>
      <name val="ＭＳ ゴシック"/>
      <family val="3"/>
    </font>
    <font>
      <sz val="10"/>
      <color theme="1"/>
      <name val="ＭＳ 明朝"/>
      <family val="1"/>
    </font>
    <font>
      <sz val="9"/>
      <color theme="1"/>
      <name val="ＭＳ 明朝"/>
      <family val="1"/>
    </font>
    <font>
      <sz val="9"/>
      <color theme="1"/>
      <name val="ＭＳ ゴシック"/>
      <family val="3"/>
    </font>
    <font>
      <b/>
      <sz val="9"/>
      <color theme="1"/>
      <name val="ＭＳ 明朝"/>
      <family val="1"/>
    </font>
    <font>
      <b/>
      <sz val="16"/>
      <color theme="1"/>
      <name val="ＭＳ 明朝"/>
      <family val="1"/>
    </font>
    <font>
      <u/>
      <sz val="12"/>
      <color theme="1"/>
      <name val="ＭＳ 明朝"/>
      <family val="1"/>
    </font>
    <font>
      <sz val="10"/>
      <color auto="1"/>
      <name val="ＭＳ 明朝"/>
      <family val="1"/>
    </font>
    <font>
      <sz val="16"/>
      <color theme="1"/>
      <name val="ＭＳ 明朝"/>
      <family val="1"/>
    </font>
    <font>
      <sz val="8"/>
      <color theme="1"/>
      <name val="ＭＳ 明朝"/>
      <family val="1"/>
    </font>
    <font>
      <sz val="16"/>
      <color theme="1"/>
      <name val="ＭＳ ゴシック"/>
    </font>
    <font>
      <sz val="7"/>
      <color theme="1"/>
      <name val="ＭＳ 明朝"/>
      <family val="1"/>
    </font>
    <font>
      <sz val="10"/>
      <color theme="1"/>
      <name val="UD デジタル 教科書体 N-B"/>
      <family val="1"/>
    </font>
    <font>
      <sz val="10"/>
      <color rgb="FFFF0000"/>
      <name val="UD デジタル 教科書体 N-B"/>
      <family val="1"/>
    </font>
    <font>
      <sz val="14"/>
      <color auto="1"/>
      <name val="ＭＳ Ｐゴシック"/>
      <family val="3"/>
    </font>
    <font>
      <sz val="12"/>
      <color theme="1"/>
      <name val="ＭＳ ゴシック"/>
      <family val="3"/>
    </font>
    <font>
      <sz val="12"/>
      <color theme="1"/>
      <name val="ＭＳ 明朝"/>
      <family val="1"/>
    </font>
    <font>
      <sz val="5"/>
      <color auto="1"/>
      <name val="ＭＳ ゴシック"/>
      <family val="3"/>
    </font>
    <font>
      <b/>
      <sz val="15"/>
      <color theme="3"/>
      <name val="游ゴシック"/>
      <family val="2"/>
      <scheme val="minor"/>
    </font>
    <font>
      <sz val="6"/>
      <color auto="1"/>
      <name val="ＭＳ ゴシック"/>
      <family val="3"/>
    </font>
  </fonts>
  <fills count="12">
    <fill>
      <patternFill patternType="none"/>
    </fill>
    <fill>
      <patternFill patternType="gray125"/>
    </fill>
    <fill>
      <patternFill patternType="solid">
        <fgColor theme="0" tint="-0.14000000000000001"/>
        <bgColor indexed="64"/>
      </patternFill>
    </fill>
    <fill>
      <patternFill patternType="solid">
        <fgColor rgb="FFFFFFBE"/>
        <bgColor indexed="64"/>
      </patternFill>
    </fill>
    <fill>
      <patternFill patternType="solid">
        <fgColor rgb="FFE9E9FF"/>
        <bgColor indexed="64"/>
      </patternFill>
    </fill>
    <fill>
      <patternFill patternType="solid">
        <fgColor rgb="FF00B050"/>
        <bgColor indexed="64"/>
      </patternFill>
    </fill>
    <fill>
      <patternFill patternType="solid">
        <fgColor rgb="FFE9FFFF"/>
        <bgColor indexed="64"/>
      </patternFill>
    </fill>
    <fill>
      <patternFill patternType="solid">
        <fgColor rgb="FFE9FFE9"/>
        <bgColor indexed="64"/>
      </patternFill>
    </fill>
    <fill>
      <patternFill patternType="solid">
        <fgColor theme="0" tint="-0.15"/>
        <bgColor indexed="64"/>
      </patternFill>
    </fill>
    <fill>
      <patternFill patternType="solid">
        <fgColor rgb="FFD2D2D2"/>
        <bgColor indexed="64"/>
      </patternFill>
    </fill>
    <fill>
      <patternFill patternType="solid">
        <fgColor rgb="FFA0FFFF"/>
        <bgColor indexed="64"/>
      </patternFill>
    </fill>
    <fill>
      <patternFill patternType="solid">
        <fgColor rgb="FFFFA0FF"/>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4"/>
      </bottom>
      <diagonal/>
    </border>
    <border>
      <left style="thick">
        <color indexed="64"/>
      </left>
      <right style="hair">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thick">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ck">
        <color indexed="64"/>
      </bottom>
      <diagonal/>
    </border>
    <border>
      <left style="hair">
        <color indexed="64"/>
      </left>
      <right/>
      <top style="thick">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ck">
        <color indexed="64"/>
      </bottom>
      <diagonal/>
    </border>
    <border>
      <left style="hair">
        <color indexed="64"/>
      </left>
      <right style="thick">
        <color indexed="64"/>
      </right>
      <top style="thick">
        <color indexed="64"/>
      </top>
      <bottom style="hair">
        <color indexed="64"/>
      </bottom>
      <diagonal/>
    </border>
    <border>
      <left style="hair">
        <color indexed="64"/>
      </left>
      <right style="thick">
        <color indexed="64"/>
      </right>
      <top style="hair">
        <color indexed="64"/>
      </top>
      <bottom style="hair">
        <color indexed="64"/>
      </bottom>
      <diagonal/>
    </border>
    <border>
      <left style="hair">
        <color indexed="64"/>
      </left>
      <right style="thick">
        <color indexed="64"/>
      </right>
      <top style="hair">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right style="thin">
        <color indexed="64"/>
      </right>
      <top/>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style="thin">
        <color indexed="64"/>
      </right>
      <top style="hair">
        <color indexed="64"/>
      </top>
      <bottom style="thin">
        <color indexed="64"/>
      </bottom>
      <diagonal/>
    </border>
    <border>
      <left/>
      <right style="dashed">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s>
  <cellStyleXfs count="11">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xf numFmtId="0" fontId="3" fillId="0" borderId="0">
      <alignment vertical="center"/>
    </xf>
    <xf numFmtId="0" fontId="4" fillId="0" borderId="0">
      <alignment vertical="center"/>
    </xf>
    <xf numFmtId="0" fontId="2" fillId="0" borderId="0">
      <alignment vertical="center"/>
    </xf>
    <xf numFmtId="0" fontId="1" fillId="0" borderId="0">
      <alignment vertical="center"/>
    </xf>
    <xf numFmtId="9" fontId="2" fillId="0" borderId="0" applyFont="0" applyFill="0" applyBorder="0" applyAlignment="0" applyProtection="0">
      <alignment vertical="center"/>
    </xf>
    <xf numFmtId="38" fontId="4" fillId="0" borderId="0" applyFont="0" applyFill="0" applyBorder="0" applyAlignment="0" applyProtection="0">
      <alignment vertical="center"/>
    </xf>
    <xf numFmtId="6" fontId="2" fillId="0" borderId="0" applyFont="0" applyFill="0" applyBorder="0" applyAlignment="0" applyProtection="0">
      <alignment vertical="center"/>
    </xf>
  </cellStyleXfs>
  <cellXfs count="542">
    <xf numFmtId="0" fontId="0" fillId="0" borderId="0" xfId="0">
      <alignment vertical="center"/>
    </xf>
    <xf numFmtId="0" fontId="6" fillId="0" borderId="0" xfId="0" applyFont="1">
      <alignment vertical="center"/>
    </xf>
    <xf numFmtId="0" fontId="6" fillId="2" borderId="1" xfId="0" applyFont="1" applyFill="1" applyBorder="1" applyAlignment="1">
      <alignment horizontal="left" vertical="center"/>
    </xf>
    <xf numFmtId="0" fontId="6" fillId="0" borderId="2" xfId="0" applyFont="1" applyBorder="1">
      <alignment vertical="center"/>
    </xf>
    <xf numFmtId="0" fontId="6" fillId="2" borderId="1" xfId="0" applyFont="1" applyFill="1" applyBorder="1" applyAlignment="1">
      <alignment horizontal="center" vertical="center"/>
    </xf>
    <xf numFmtId="0" fontId="6" fillId="0" borderId="3" xfId="0" applyFont="1" applyBorder="1">
      <alignment vertical="center"/>
    </xf>
    <xf numFmtId="0" fontId="6" fillId="0" borderId="4" xfId="0" applyFont="1" applyBorder="1">
      <alignment vertical="center"/>
    </xf>
    <xf numFmtId="0" fontId="6" fillId="2" borderId="5" xfId="0" applyFont="1" applyFill="1" applyBorder="1" applyAlignment="1">
      <alignment horizontal="center" vertical="center"/>
    </xf>
    <xf numFmtId="176" fontId="6" fillId="0" borderId="0" xfId="0" applyNumberFormat="1" applyFont="1">
      <alignment vertical="center"/>
    </xf>
    <xf numFmtId="58" fontId="6" fillId="0" borderId="0" xfId="0" applyNumberFormat="1" applyFont="1">
      <alignment vertical="center"/>
    </xf>
    <xf numFmtId="0" fontId="6" fillId="2" borderId="1" xfId="0" applyFont="1" applyFill="1" applyBorder="1">
      <alignment vertical="center"/>
    </xf>
    <xf numFmtId="0" fontId="6" fillId="2" borderId="6" xfId="0" applyFont="1" applyFill="1" applyBorder="1" applyAlignment="1">
      <alignment horizontal="center" vertical="center"/>
    </xf>
    <xf numFmtId="9" fontId="6" fillId="3" borderId="1" xfId="8" applyNumberFormat="1" applyFont="1" applyFill="1" applyBorder="1" applyAlignment="1" applyProtection="1">
      <alignment horizontal="left" vertical="center"/>
    </xf>
    <xf numFmtId="0" fontId="6" fillId="0" borderId="2" xfId="0" applyFont="1" applyBorder="1" applyAlignment="1">
      <alignment vertical="center" wrapText="1"/>
    </xf>
    <xf numFmtId="0" fontId="6" fillId="3" borderId="1" xfId="0" applyFont="1" applyFill="1" applyBorder="1" applyAlignment="1" applyProtection="1">
      <alignment vertical="center" wrapText="1"/>
      <protection locked="0"/>
    </xf>
    <xf numFmtId="0" fontId="6" fillId="0" borderId="4" xfId="0" applyFont="1" applyBorder="1" applyAlignment="1">
      <alignment vertical="center" wrapText="1"/>
    </xf>
    <xf numFmtId="0" fontId="6" fillId="3" borderId="1" xfId="0" applyFont="1" applyFill="1" applyBorder="1" applyAlignment="1" applyProtection="1">
      <alignment horizontal="left" vertical="center" wrapText="1"/>
      <protection locked="0"/>
    </xf>
    <xf numFmtId="0" fontId="6" fillId="3" borderId="1" xfId="4" applyFont="1" applyFill="1" applyBorder="1" applyProtection="1">
      <alignment vertical="center"/>
      <protection locked="0"/>
    </xf>
    <xf numFmtId="0" fontId="6" fillId="0" borderId="0" xfId="0" applyFont="1" applyAlignment="1">
      <alignment horizontal="center" vertical="center" wrapText="1"/>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38" fontId="6" fillId="0" borderId="0" xfId="9" applyFont="1" applyFill="1" applyAlignment="1" applyProtection="1">
      <alignment vertical="center"/>
      <protection locked="0"/>
    </xf>
    <xf numFmtId="0" fontId="6" fillId="4" borderId="0" xfId="0" applyFont="1" applyFill="1" applyAlignment="1" applyProtection="1">
      <alignment vertical="center"/>
      <protection locked="0"/>
    </xf>
    <xf numFmtId="38" fontId="6" fillId="4" borderId="0" xfId="1" applyFont="1" applyFill="1" applyAlignment="1" applyProtection="1">
      <alignment vertical="center"/>
      <protection locked="0"/>
    </xf>
    <xf numFmtId="0" fontId="4" fillId="0" borderId="0" xfId="0" applyFont="1" applyAlignment="1">
      <alignment horizontal="right" vertical="center"/>
    </xf>
    <xf numFmtId="0" fontId="8" fillId="0" borderId="7" xfId="0" applyFont="1" applyBorder="1" applyAlignment="1" applyProtection="1">
      <alignment horizontal="left" vertical="center"/>
    </xf>
    <xf numFmtId="0" fontId="9" fillId="5" borderId="8" xfId="0" applyFont="1" applyFill="1" applyBorder="1" applyAlignment="1" applyProtection="1">
      <alignment horizontal="center" vertical="center"/>
    </xf>
    <xf numFmtId="0" fontId="4" fillId="0" borderId="9" xfId="0" applyFont="1" applyBorder="1" applyAlignment="1" applyProtection="1">
      <alignment vertical="center"/>
    </xf>
    <xf numFmtId="0" fontId="4" fillId="0" borderId="9"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6" fillId="0" borderId="0" xfId="0" applyFont="1" applyAlignment="1" applyProtection="1">
      <alignment vertical="center"/>
    </xf>
    <xf numFmtId="0" fontId="9" fillId="5" borderId="11" xfId="0" applyFont="1" applyFill="1" applyBorder="1" applyAlignment="1" applyProtection="1">
      <alignment horizontal="center" vertical="center" wrapText="1"/>
    </xf>
    <xf numFmtId="0" fontId="4" fillId="0" borderId="12" xfId="0" applyFont="1" applyBorder="1" applyAlignment="1" applyProtection="1">
      <alignment vertical="center"/>
    </xf>
    <xf numFmtId="0" fontId="4" fillId="0" borderId="12"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6" fillId="0" borderId="7" xfId="0" applyFont="1" applyBorder="1" applyAlignment="1" applyProtection="1">
      <alignment horizontal="left" vertical="center"/>
    </xf>
    <xf numFmtId="0" fontId="9" fillId="5" borderId="11" xfId="0" applyFont="1" applyFill="1" applyBorder="1" applyAlignment="1" applyProtection="1">
      <alignment horizontal="center" vertical="center"/>
    </xf>
    <xf numFmtId="38" fontId="6" fillId="0" borderId="7" xfId="9" applyFont="1" applyBorder="1" applyAlignment="1" applyProtection="1">
      <alignment horizontal="left" vertical="center"/>
    </xf>
    <xf numFmtId="38" fontId="9" fillId="5" borderId="14" xfId="9" applyFont="1" applyFill="1" applyBorder="1" applyAlignment="1" applyProtection="1">
      <alignment horizontal="center" vertical="center" wrapText="1"/>
    </xf>
    <xf numFmtId="38" fontId="4" fillId="0" borderId="15" xfId="9" applyFont="1" applyFill="1" applyBorder="1" applyAlignment="1" applyProtection="1">
      <alignment vertical="center"/>
    </xf>
    <xf numFmtId="38" fontId="4" fillId="0" borderId="15" xfId="9" applyFont="1" applyFill="1" applyBorder="1" applyAlignment="1" applyProtection="1">
      <alignment vertical="center"/>
      <protection locked="0"/>
    </xf>
    <xf numFmtId="38" fontId="4" fillId="0" borderId="16" xfId="9" applyFont="1" applyFill="1" applyBorder="1" applyAlignment="1" applyProtection="1">
      <alignment vertical="center"/>
      <protection locked="0"/>
    </xf>
    <xf numFmtId="38" fontId="9" fillId="5" borderId="17" xfId="9" applyFont="1" applyFill="1" applyBorder="1" applyAlignment="1" applyProtection="1">
      <alignment horizontal="center" vertical="center" wrapText="1"/>
    </xf>
    <xf numFmtId="38" fontId="4" fillId="0" borderId="18" xfId="9" applyFont="1" applyFill="1" applyBorder="1" applyAlignment="1" applyProtection="1">
      <alignment horizontal="center" vertical="center"/>
    </xf>
    <xf numFmtId="38" fontId="4" fillId="0" borderId="18" xfId="9" applyFont="1" applyFill="1" applyBorder="1" applyAlignment="1" applyProtection="1">
      <alignment horizontal="center" vertical="center"/>
      <protection locked="0"/>
    </xf>
    <xf numFmtId="38" fontId="4" fillId="0" borderId="19" xfId="9" applyFont="1" applyFill="1" applyBorder="1" applyAlignment="1" applyProtection="1">
      <alignment horizontal="center" vertical="center"/>
      <protection locked="0"/>
    </xf>
    <xf numFmtId="0" fontId="10" fillId="0" borderId="0" xfId="0" applyFont="1" applyBorder="1" applyAlignment="1" applyProtection="1">
      <alignment vertical="center"/>
      <protection locked="0"/>
    </xf>
    <xf numFmtId="0" fontId="4" fillId="6" borderId="1" xfId="0" applyFont="1" applyFill="1" applyBorder="1" applyAlignment="1">
      <alignment vertical="center"/>
    </xf>
    <xf numFmtId="0" fontId="6" fillId="6" borderId="1" xfId="0" applyFont="1" applyFill="1" applyBorder="1" applyAlignment="1" applyProtection="1">
      <alignment vertical="center"/>
      <protection locked="0"/>
    </xf>
    <xf numFmtId="0" fontId="11" fillId="0" borderId="3" xfId="0" applyFont="1" applyBorder="1" applyAlignment="1" applyProtection="1">
      <alignment vertical="center"/>
      <protection locked="0"/>
    </xf>
    <xf numFmtId="0" fontId="11" fillId="0" borderId="0" xfId="0" applyFont="1" applyBorder="1" applyAlignment="1" applyProtection="1">
      <alignment vertical="center"/>
      <protection locked="0"/>
    </xf>
    <xf numFmtId="38" fontId="4" fillId="6" borderId="1" xfId="9" applyFont="1" applyFill="1" applyBorder="1" applyAlignment="1">
      <alignment vertical="center"/>
    </xf>
    <xf numFmtId="38" fontId="4" fillId="0" borderId="0" xfId="9" applyFont="1" applyFill="1" applyAlignment="1">
      <alignment vertical="center"/>
    </xf>
    <xf numFmtId="0" fontId="6" fillId="0" borderId="20" xfId="0" applyFont="1" applyBorder="1" applyAlignment="1" applyProtection="1">
      <alignment horizontal="center" vertical="center"/>
      <protection locked="0"/>
    </xf>
    <xf numFmtId="0" fontId="9" fillId="5" borderId="20" xfId="0" applyFont="1" applyFill="1" applyBorder="1" applyAlignment="1" applyProtection="1">
      <alignment vertical="center"/>
      <protection locked="0"/>
    </xf>
    <xf numFmtId="0" fontId="4" fillId="7" borderId="21" xfId="0" applyFont="1" applyFill="1" applyBorder="1" applyAlignment="1">
      <alignment vertical="center"/>
    </xf>
    <xf numFmtId="0" fontId="4" fillId="7" borderId="22" xfId="0" applyFont="1" applyFill="1" applyBorder="1" applyAlignment="1">
      <alignment vertical="center"/>
    </xf>
    <xf numFmtId="0" fontId="6" fillId="0" borderId="0" xfId="0" applyFont="1" applyBorder="1" applyAlignment="1" applyProtection="1">
      <alignment horizontal="left" vertical="center" wrapText="1"/>
      <protection locked="0"/>
    </xf>
    <xf numFmtId="0" fontId="4" fillId="0" borderId="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0" xfId="0" applyFont="1" applyAlignment="1">
      <alignment vertical="center"/>
    </xf>
    <xf numFmtId="0" fontId="6" fillId="0" borderId="0" xfId="3" applyFont="1" applyAlignment="1">
      <alignment vertical="center"/>
    </xf>
    <xf numFmtId="0" fontId="6" fillId="0" borderId="0" xfId="7" applyFont="1" applyAlignment="1">
      <alignment vertical="center" shrinkToFit="1"/>
    </xf>
    <xf numFmtId="0" fontId="6" fillId="0" borderId="0" xfId="3" applyFont="1" applyAlignment="1" applyProtection="1">
      <alignment vertical="center" shrinkToFit="1"/>
      <protection locked="0"/>
    </xf>
    <xf numFmtId="0" fontId="6" fillId="0" borderId="0" xfId="3" applyFont="1" applyAlignment="1">
      <alignment horizontal="center" vertical="center" shrinkToFit="1"/>
    </xf>
    <xf numFmtId="0" fontId="6" fillId="0" borderId="0" xfId="3" applyFont="1" applyAlignment="1" applyProtection="1">
      <alignment horizontal="center" vertical="center" shrinkToFit="1"/>
      <protection locked="0"/>
    </xf>
    <xf numFmtId="177" fontId="6" fillId="0" borderId="0" xfId="3" applyNumberFormat="1" applyFont="1" applyAlignment="1">
      <alignment vertical="center" shrinkToFit="1"/>
    </xf>
    <xf numFmtId="178" fontId="6" fillId="0" borderId="0" xfId="3" applyNumberFormat="1" applyFont="1" applyAlignment="1">
      <alignment vertical="center" shrinkToFit="1"/>
    </xf>
    <xf numFmtId="0" fontId="6" fillId="0" borderId="0" xfId="3" applyFont="1" applyAlignment="1">
      <alignment horizontal="center" vertical="center"/>
    </xf>
    <xf numFmtId="0" fontId="12" fillId="0" borderId="0" xfId="3" applyFont="1" applyAlignment="1">
      <alignment vertical="center" shrinkToFit="1"/>
    </xf>
    <xf numFmtId="0" fontId="4" fillId="4" borderId="0" xfId="3" applyFont="1" applyFill="1" applyAlignment="1">
      <alignment vertical="center"/>
    </xf>
    <xf numFmtId="0" fontId="13" fillId="8" borderId="23" xfId="3" applyFont="1" applyFill="1" applyBorder="1" applyAlignment="1">
      <alignment horizontal="center" vertical="center"/>
    </xf>
    <xf numFmtId="0" fontId="13" fillId="8" borderId="24" xfId="3" applyFont="1" applyFill="1" applyBorder="1" applyAlignment="1">
      <alignment vertical="center" shrinkToFit="1"/>
    </xf>
    <xf numFmtId="0" fontId="6" fillId="8" borderId="25" xfId="3" applyFont="1" applyFill="1" applyBorder="1" applyAlignment="1">
      <alignment horizontal="center" vertical="center" shrinkToFit="1"/>
    </xf>
    <xf numFmtId="0" fontId="6" fillId="8" borderId="25" xfId="3" applyFont="1" applyFill="1" applyBorder="1" applyAlignment="1">
      <alignment horizontal="center" vertical="center" wrapText="1" shrinkToFit="1"/>
    </xf>
    <xf numFmtId="0" fontId="6" fillId="8" borderId="26" xfId="3" applyFont="1" applyFill="1" applyBorder="1" applyAlignment="1">
      <alignment horizontal="center" vertical="center" shrinkToFit="1"/>
    </xf>
    <xf numFmtId="0" fontId="6" fillId="8" borderId="27" xfId="3" applyFont="1" applyFill="1" applyBorder="1" applyAlignment="1">
      <alignment horizontal="center" vertical="center" shrinkToFit="1"/>
    </xf>
    <xf numFmtId="0" fontId="13" fillId="8" borderId="28" xfId="3" applyFont="1" applyFill="1" applyBorder="1" applyAlignment="1">
      <alignment vertical="center" shrinkToFit="1"/>
    </xf>
    <xf numFmtId="0" fontId="13" fillId="8" borderId="29" xfId="3" applyFont="1" applyFill="1" applyBorder="1" applyAlignment="1">
      <alignment vertical="center" shrinkToFit="1"/>
    </xf>
    <xf numFmtId="0" fontId="13" fillId="8" borderId="30" xfId="3" applyFont="1" applyFill="1" applyBorder="1" applyAlignment="1">
      <alignment vertical="center" shrinkToFit="1"/>
    </xf>
    <xf numFmtId="0" fontId="6" fillId="0" borderId="0" xfId="3" applyFont="1" applyAlignment="1">
      <alignment horizontal="left" vertical="center" shrinkToFit="1"/>
    </xf>
    <xf numFmtId="0" fontId="13" fillId="3" borderId="31" xfId="3" applyFont="1" applyFill="1" applyBorder="1" applyAlignment="1" applyProtection="1">
      <alignment vertical="center" shrinkToFit="1"/>
      <protection locked="0" hidden="1"/>
    </xf>
    <xf numFmtId="0" fontId="13" fillId="8" borderId="32" xfId="3" applyFont="1" applyFill="1" applyBorder="1" applyAlignment="1">
      <alignment horizontal="center" vertical="center" shrinkToFit="1"/>
    </xf>
    <xf numFmtId="0" fontId="6" fillId="3" borderId="33" xfId="3" applyFont="1" applyFill="1" applyBorder="1" applyAlignment="1" applyProtection="1">
      <alignment vertical="center" shrinkToFit="1"/>
      <protection locked="0"/>
    </xf>
    <xf numFmtId="0" fontId="6" fillId="3" borderId="34" xfId="3" applyFont="1" applyFill="1" applyBorder="1" applyAlignment="1" applyProtection="1">
      <alignment vertical="center" shrinkToFit="1"/>
      <protection locked="0"/>
    </xf>
    <xf numFmtId="0" fontId="6" fillId="3" borderId="35" xfId="3" applyFont="1" applyFill="1" applyBorder="1" applyAlignment="1" applyProtection="1">
      <alignment vertical="center" shrinkToFit="1"/>
      <protection locked="0"/>
    </xf>
    <xf numFmtId="0" fontId="6" fillId="0" borderId="33" xfId="3" applyFont="1" applyFill="1" applyBorder="1" applyAlignment="1">
      <alignment vertical="center" shrinkToFit="1"/>
    </xf>
    <xf numFmtId="0" fontId="6" fillId="0" borderId="35" xfId="3" applyFont="1" applyFill="1" applyBorder="1" applyAlignment="1">
      <alignment vertical="center" shrinkToFit="1"/>
    </xf>
    <xf numFmtId="0" fontId="13" fillId="8" borderId="36" xfId="3" applyFont="1" applyFill="1" applyBorder="1" applyAlignment="1">
      <alignment horizontal="center" vertical="center" shrinkToFit="1"/>
    </xf>
    <xf numFmtId="0" fontId="13" fillId="8" borderId="1" xfId="3" applyFont="1" applyFill="1" applyBorder="1" applyAlignment="1">
      <alignment horizontal="center" vertical="center" shrinkToFit="1"/>
    </xf>
    <xf numFmtId="0" fontId="13" fillId="8" borderId="37" xfId="3" applyFont="1" applyFill="1" applyBorder="1" applyAlignment="1">
      <alignment horizontal="center" vertical="center" shrinkToFit="1"/>
    </xf>
    <xf numFmtId="0" fontId="6" fillId="0" borderId="0" xfId="3" applyFont="1" applyAlignment="1">
      <alignment horizontal="centerContinuous" vertical="center" shrinkToFit="1"/>
    </xf>
    <xf numFmtId="0" fontId="14" fillId="0" borderId="0" xfId="3" applyFont="1" applyAlignment="1">
      <alignment horizontal="center" vertical="center" shrinkToFit="1"/>
    </xf>
    <xf numFmtId="0" fontId="13" fillId="8" borderId="38" xfId="3" applyFont="1" applyFill="1" applyBorder="1" applyAlignment="1">
      <alignment horizontal="center" vertical="center" shrinkToFit="1"/>
    </xf>
    <xf numFmtId="0" fontId="6" fillId="0" borderId="38" xfId="3" applyFont="1" applyFill="1" applyBorder="1" applyAlignment="1">
      <alignment horizontal="center" vertical="center"/>
    </xf>
    <xf numFmtId="0" fontId="6" fillId="0" borderId="39" xfId="3" applyFont="1" applyFill="1" applyBorder="1" applyAlignment="1">
      <alignment horizontal="center" vertical="center" shrinkToFit="1"/>
    </xf>
    <xf numFmtId="0" fontId="6" fillId="0" borderId="40" xfId="3" applyFont="1" applyFill="1" applyBorder="1" applyAlignment="1">
      <alignment horizontal="center" vertical="center" shrinkToFit="1"/>
    </xf>
    <xf numFmtId="0" fontId="6" fillId="0" borderId="41" xfId="3" applyFont="1" applyFill="1" applyBorder="1" applyAlignment="1">
      <alignment horizontal="center" vertical="center" shrinkToFit="1"/>
    </xf>
    <xf numFmtId="0" fontId="6" fillId="0" borderId="42" xfId="3" applyFont="1" applyFill="1" applyBorder="1" applyAlignment="1">
      <alignment horizontal="center" vertical="center" shrinkToFit="1"/>
    </xf>
    <xf numFmtId="0" fontId="6" fillId="0" borderId="43" xfId="3" applyFont="1" applyFill="1" applyBorder="1" applyAlignment="1">
      <alignment horizontal="center" vertical="center" shrinkToFit="1"/>
    </xf>
    <xf numFmtId="0" fontId="6" fillId="3" borderId="43" xfId="3" applyFont="1" applyFill="1" applyBorder="1" applyAlignment="1" applyProtection="1">
      <alignment horizontal="center" vertical="center" shrinkToFit="1"/>
      <protection locked="0"/>
    </xf>
    <xf numFmtId="0" fontId="6" fillId="3" borderId="40" xfId="3" applyFont="1" applyFill="1" applyBorder="1" applyAlignment="1" applyProtection="1">
      <alignment horizontal="center" vertical="center" shrinkToFit="1"/>
      <protection locked="0"/>
    </xf>
    <xf numFmtId="0" fontId="6" fillId="3" borderId="41" xfId="3" applyFont="1" applyFill="1" applyBorder="1" applyAlignment="1" applyProtection="1">
      <alignment horizontal="center" vertical="center" shrinkToFit="1"/>
      <protection locked="0"/>
    </xf>
    <xf numFmtId="0" fontId="15" fillId="0" borderId="44" xfId="0" applyFont="1" applyBorder="1" applyAlignment="1">
      <alignment horizontal="center" vertical="center"/>
    </xf>
    <xf numFmtId="0" fontId="13" fillId="8" borderId="24" xfId="3" applyFont="1" applyFill="1" applyBorder="1" applyAlignment="1">
      <alignment horizontal="center" vertical="center" shrinkToFit="1"/>
    </xf>
    <xf numFmtId="0" fontId="6" fillId="0" borderId="43" xfId="3" applyFont="1" applyFill="1" applyBorder="1" applyAlignment="1">
      <alignment vertical="center"/>
    </xf>
    <xf numFmtId="0" fontId="6" fillId="3" borderId="43" xfId="3" applyFont="1" applyFill="1" applyBorder="1" applyAlignment="1" applyProtection="1">
      <alignment vertical="center" shrinkToFit="1"/>
      <protection locked="0"/>
    </xf>
    <xf numFmtId="0" fontId="6" fillId="3" borderId="40" xfId="3" applyFont="1" applyFill="1" applyBorder="1" applyAlignment="1" applyProtection="1">
      <alignment vertical="center" shrinkToFit="1"/>
      <protection locked="0"/>
    </xf>
    <xf numFmtId="0" fontId="6" fillId="3" borderId="41" xfId="3" applyFont="1" applyFill="1" applyBorder="1" applyAlignment="1" applyProtection="1">
      <alignment vertical="center" shrinkToFit="1"/>
      <protection locked="0"/>
    </xf>
    <xf numFmtId="0" fontId="6" fillId="3" borderId="42" xfId="3" applyFont="1" applyFill="1" applyBorder="1" applyAlignment="1" applyProtection="1">
      <alignment vertical="center" shrinkToFit="1"/>
      <protection locked="0"/>
    </xf>
    <xf numFmtId="0" fontId="6" fillId="3" borderId="39" xfId="3" applyFont="1" applyFill="1" applyBorder="1" applyAlignment="1" applyProtection="1">
      <alignment vertical="center" shrinkToFit="1"/>
      <protection locked="0"/>
    </xf>
    <xf numFmtId="0" fontId="6" fillId="0" borderId="43" xfId="1" applyNumberFormat="1" applyFont="1" applyFill="1" applyBorder="1" applyAlignment="1">
      <alignment vertical="center" shrinkToFit="1"/>
    </xf>
    <xf numFmtId="0" fontId="6" fillId="0" borderId="41" xfId="1" applyNumberFormat="1" applyFont="1" applyFill="1" applyBorder="1" applyAlignment="1">
      <alignment vertical="center" shrinkToFit="1"/>
    </xf>
    <xf numFmtId="6" fontId="13" fillId="0" borderId="38" xfId="10" applyFont="1" applyFill="1" applyBorder="1" applyAlignment="1" applyProtection="1">
      <alignment horizontal="right" vertical="center" indent="1" shrinkToFit="1"/>
    </xf>
    <xf numFmtId="177" fontId="14" fillId="0" borderId="0" xfId="3" applyNumberFormat="1" applyFont="1" applyAlignment="1">
      <alignment horizontal="center" vertical="center" shrinkToFit="1"/>
    </xf>
    <xf numFmtId="177" fontId="13" fillId="8" borderId="38" xfId="3" applyNumberFormat="1" applyFont="1" applyFill="1" applyBorder="1" applyAlignment="1">
      <alignment horizontal="center" vertical="center" shrinkToFit="1"/>
    </xf>
    <xf numFmtId="178" fontId="6" fillId="0" borderId="43" xfId="1" applyNumberFormat="1" applyFont="1" applyFill="1" applyBorder="1" applyAlignment="1">
      <alignment vertical="center"/>
    </xf>
    <xf numFmtId="178" fontId="6" fillId="0" borderId="43" xfId="1" applyNumberFormat="1" applyFont="1" applyFill="1" applyBorder="1" applyAlignment="1">
      <alignment vertical="center" shrinkToFit="1"/>
    </xf>
    <xf numFmtId="178" fontId="6" fillId="0" borderId="40" xfId="3" applyNumberFormat="1" applyFont="1" applyFill="1" applyBorder="1" applyAlignment="1">
      <alignment vertical="center" shrinkToFit="1"/>
    </xf>
    <xf numFmtId="178" fontId="6" fillId="0" borderId="41" xfId="3" applyNumberFormat="1" applyFont="1" applyFill="1" applyBorder="1" applyAlignment="1">
      <alignment vertical="center" shrinkToFit="1"/>
    </xf>
    <xf numFmtId="178" fontId="6" fillId="0" borderId="39" xfId="3" applyNumberFormat="1" applyFont="1" applyFill="1" applyBorder="1" applyAlignment="1">
      <alignment vertical="center" shrinkToFit="1"/>
    </xf>
    <xf numFmtId="178" fontId="6" fillId="0" borderId="42" xfId="3" applyNumberFormat="1" applyFont="1" applyFill="1" applyBorder="1" applyAlignment="1">
      <alignment vertical="center" shrinkToFit="1"/>
    </xf>
    <xf numFmtId="178" fontId="6" fillId="3" borderId="43" xfId="3" applyNumberFormat="1" applyFont="1" applyFill="1" applyBorder="1" applyAlignment="1" applyProtection="1">
      <alignment vertical="center" shrinkToFit="1"/>
      <protection locked="0"/>
    </xf>
    <xf numFmtId="178" fontId="6" fillId="3" borderId="40" xfId="3" applyNumberFormat="1" applyFont="1" applyFill="1" applyBorder="1" applyAlignment="1" applyProtection="1">
      <alignment vertical="center" shrinkToFit="1"/>
      <protection locked="0"/>
    </xf>
    <xf numFmtId="178" fontId="6" fillId="3" borderId="41" xfId="3" applyNumberFormat="1" applyFont="1" applyFill="1" applyBorder="1" applyAlignment="1" applyProtection="1">
      <alignment vertical="center" shrinkToFit="1"/>
      <protection locked="0"/>
    </xf>
    <xf numFmtId="9" fontId="6" fillId="0" borderId="43" xfId="8" applyFont="1" applyFill="1" applyBorder="1" applyAlignment="1">
      <alignment horizontal="center" vertical="center" shrinkToFit="1"/>
    </xf>
    <xf numFmtId="9" fontId="6" fillId="0" borderId="41" xfId="8" applyFont="1" applyFill="1" applyBorder="1" applyAlignment="1">
      <alignment horizontal="center" vertical="center" shrinkToFit="1"/>
    </xf>
    <xf numFmtId="177" fontId="13" fillId="8" borderId="36" xfId="3" applyNumberFormat="1" applyFont="1" applyFill="1" applyBorder="1" applyAlignment="1">
      <alignment vertical="center" shrinkToFit="1"/>
    </xf>
    <xf numFmtId="9" fontId="13" fillId="2" borderId="1" xfId="8" applyNumberFormat="1" applyFont="1" applyFill="1" applyBorder="1" applyAlignment="1" applyProtection="1">
      <alignment horizontal="center" vertical="center"/>
    </xf>
    <xf numFmtId="177" fontId="13" fillId="8" borderId="37" xfId="3" applyNumberFormat="1" applyFont="1" applyFill="1" applyBorder="1" applyAlignment="1">
      <alignment vertical="center" shrinkToFit="1"/>
    </xf>
    <xf numFmtId="6" fontId="13" fillId="0" borderId="45" xfId="10" applyFont="1" applyFill="1" applyBorder="1" applyAlignment="1" applyProtection="1">
      <alignment horizontal="right" vertical="center" indent="1" shrinkToFit="1"/>
    </xf>
    <xf numFmtId="0" fontId="6" fillId="0" borderId="0" xfId="3" applyFont="1" applyAlignment="1">
      <alignment horizontal="right" vertical="center"/>
    </xf>
    <xf numFmtId="178" fontId="13" fillId="8" borderId="46" xfId="3" applyNumberFormat="1" applyFont="1" applyFill="1" applyBorder="1" applyAlignment="1">
      <alignment horizontal="center" vertical="center" shrinkToFit="1"/>
    </xf>
    <xf numFmtId="178" fontId="6" fillId="0" borderId="47" xfId="3" applyNumberFormat="1" applyFont="1" applyFill="1" applyBorder="1" applyAlignment="1">
      <alignment vertical="center"/>
    </xf>
    <xf numFmtId="178" fontId="6" fillId="0" borderId="47" xfId="3" applyNumberFormat="1" applyFont="1" applyFill="1" applyBorder="1" applyAlignment="1">
      <alignment vertical="center" shrinkToFit="1"/>
    </xf>
    <xf numFmtId="178" fontId="6" fillId="0" borderId="48" xfId="3" applyNumberFormat="1" applyFont="1" applyFill="1" applyBorder="1" applyAlignment="1">
      <alignment vertical="center" shrinkToFit="1"/>
    </xf>
    <xf numFmtId="178" fontId="6" fillId="0" borderId="49" xfId="3" applyNumberFormat="1" applyFont="1" applyFill="1" applyBorder="1" applyAlignment="1">
      <alignment vertical="center" shrinkToFit="1"/>
    </xf>
    <xf numFmtId="178" fontId="13" fillId="0" borderId="50" xfId="3" applyNumberFormat="1" applyFont="1" applyFill="1" applyBorder="1" applyAlignment="1">
      <alignment vertical="center" shrinkToFit="1"/>
    </xf>
    <xf numFmtId="178" fontId="13" fillId="0" borderId="51" xfId="3" applyNumberFormat="1" applyFont="1" applyFill="1" applyBorder="1" applyAlignment="1">
      <alignment vertical="center" shrinkToFit="1"/>
    </xf>
    <xf numFmtId="178" fontId="13" fillId="0" borderId="52" xfId="3" applyNumberFormat="1" applyFont="1" applyFill="1" applyBorder="1" applyAlignment="1">
      <alignment vertical="center" shrinkToFit="1"/>
    </xf>
    <xf numFmtId="178" fontId="16" fillId="0" borderId="0" xfId="3" applyNumberFormat="1" applyFont="1" applyBorder="1" applyAlignment="1">
      <alignment vertical="center"/>
    </xf>
    <xf numFmtId="177" fontId="6" fillId="0" borderId="0" xfId="3" applyNumberFormat="1" applyFont="1" applyAlignment="1">
      <alignment vertical="center"/>
    </xf>
    <xf numFmtId="38" fontId="6" fillId="0" borderId="0" xfId="3" applyNumberFormat="1" applyFont="1" applyAlignment="1">
      <alignment vertical="center"/>
    </xf>
    <xf numFmtId="0" fontId="16" fillId="0" borderId="0" xfId="3" applyFont="1" applyBorder="1" applyAlignment="1">
      <alignment vertical="center"/>
    </xf>
    <xf numFmtId="0" fontId="4" fillId="0" borderId="0" xfId="0" applyFont="1" applyAlignment="1">
      <alignment horizontal="center" vertical="center"/>
    </xf>
    <xf numFmtId="177" fontId="4" fillId="0" borderId="0" xfId="3" applyNumberFormat="1" applyFont="1" applyAlignment="1">
      <alignment vertical="center"/>
    </xf>
    <xf numFmtId="178" fontId="4" fillId="0" borderId="0" xfId="3" applyNumberFormat="1" applyFont="1" applyAlignment="1">
      <alignment vertical="center"/>
    </xf>
    <xf numFmtId="0" fontId="12" fillId="0" borderId="0" xfId="3" applyFont="1" applyAlignment="1">
      <alignment vertical="center"/>
    </xf>
    <xf numFmtId="0" fontId="4" fillId="0" borderId="0" xfId="3" applyFont="1" applyAlignment="1">
      <alignment horizontal="centerContinuous" vertical="center"/>
    </xf>
    <xf numFmtId="0" fontId="13" fillId="2" borderId="24" xfId="3" applyFont="1" applyFill="1" applyBorder="1" applyAlignment="1">
      <alignment vertical="center"/>
    </xf>
    <xf numFmtId="0" fontId="6" fillId="8" borderId="25" xfId="3" applyFont="1" applyFill="1" applyBorder="1" applyAlignment="1">
      <alignment horizontal="center" vertical="center"/>
    </xf>
    <xf numFmtId="0" fontId="6" fillId="8" borderId="26" xfId="3" applyFont="1" applyFill="1" applyBorder="1" applyAlignment="1">
      <alignment horizontal="center" vertical="center"/>
    </xf>
    <xf numFmtId="0" fontId="6" fillId="8" borderId="27" xfId="3" applyFont="1" applyFill="1" applyBorder="1" applyAlignment="1">
      <alignment horizontal="center" vertical="center"/>
    </xf>
    <xf numFmtId="0" fontId="6" fillId="8" borderId="25" xfId="3" applyFont="1" applyFill="1" applyBorder="1" applyAlignment="1">
      <alignment horizontal="center" vertical="center" wrapText="1"/>
    </xf>
    <xf numFmtId="0" fontId="13" fillId="2" borderId="28" xfId="3" applyFont="1" applyFill="1" applyBorder="1" applyAlignment="1">
      <alignment vertical="center"/>
    </xf>
    <xf numFmtId="0" fontId="13" fillId="2" borderId="29" xfId="3" applyFont="1" applyFill="1" applyBorder="1" applyAlignment="1">
      <alignment vertical="center"/>
    </xf>
    <xf numFmtId="0" fontId="13" fillId="2" borderId="30" xfId="3" applyFont="1" applyFill="1" applyBorder="1" applyAlignment="1">
      <alignment vertical="center"/>
    </xf>
    <xf numFmtId="0" fontId="4" fillId="0" borderId="0" xfId="3" applyFont="1" applyAlignment="1">
      <alignment horizontal="left" vertical="center"/>
    </xf>
    <xf numFmtId="0" fontId="13" fillId="2" borderId="32" xfId="3" applyFont="1" applyFill="1" applyBorder="1" applyAlignment="1">
      <alignment horizontal="center" vertical="center"/>
    </xf>
    <xf numFmtId="0" fontId="6" fillId="3" borderId="33" xfId="3" applyFont="1" applyFill="1" applyBorder="1" applyAlignment="1" applyProtection="1">
      <alignment vertical="center"/>
      <protection locked="0"/>
    </xf>
    <xf numFmtId="0" fontId="6" fillId="3" borderId="34" xfId="3" applyFont="1" applyFill="1" applyBorder="1" applyAlignment="1" applyProtection="1">
      <alignment vertical="center"/>
      <protection locked="0"/>
    </xf>
    <xf numFmtId="0" fontId="6" fillId="3" borderId="35" xfId="3" applyFont="1" applyFill="1" applyBorder="1" applyAlignment="1" applyProtection="1">
      <alignment vertical="center"/>
      <protection locked="0"/>
    </xf>
    <xf numFmtId="0" fontId="13" fillId="2" borderId="36" xfId="3" applyFont="1" applyFill="1" applyBorder="1" applyAlignment="1">
      <alignment horizontal="center" vertical="center"/>
    </xf>
    <xf numFmtId="0" fontId="13" fillId="2" borderId="1" xfId="3" applyFont="1" applyFill="1" applyBorder="1" applyAlignment="1">
      <alignment horizontal="center" vertical="center"/>
    </xf>
    <xf numFmtId="0" fontId="13" fillId="2" borderId="37" xfId="3" applyFont="1" applyFill="1" applyBorder="1" applyAlignment="1">
      <alignment horizontal="center" vertical="center"/>
    </xf>
    <xf numFmtId="0" fontId="14" fillId="0" borderId="0" xfId="0" applyFont="1" applyAlignment="1">
      <alignment horizontal="center" vertical="center"/>
    </xf>
    <xf numFmtId="0" fontId="13" fillId="2" borderId="38" xfId="3" applyFont="1" applyFill="1" applyBorder="1" applyAlignment="1">
      <alignment horizontal="center" vertical="center"/>
    </xf>
    <xf numFmtId="0" fontId="6" fillId="0" borderId="43" xfId="3" applyFont="1" applyFill="1" applyBorder="1" applyAlignment="1">
      <alignment horizontal="center" vertical="center"/>
    </xf>
    <xf numFmtId="0" fontId="6" fillId="0" borderId="40" xfId="3" applyFont="1" applyFill="1" applyBorder="1" applyAlignment="1">
      <alignment horizontal="center" vertical="center"/>
    </xf>
    <xf numFmtId="0" fontId="6" fillId="0" borderId="41" xfId="3" applyFont="1" applyFill="1" applyBorder="1" applyAlignment="1">
      <alignment horizontal="center" vertical="center"/>
    </xf>
    <xf numFmtId="0" fontId="6" fillId="0" borderId="39" xfId="3" applyFont="1" applyFill="1" applyBorder="1" applyAlignment="1">
      <alignment horizontal="center" vertical="center"/>
    </xf>
    <xf numFmtId="0" fontId="6" fillId="0" borderId="42" xfId="3" applyFont="1" applyFill="1" applyBorder="1" applyAlignment="1">
      <alignment horizontal="center" vertical="center"/>
    </xf>
    <xf numFmtId="0" fontId="6" fillId="3" borderId="43" xfId="3" applyFont="1" applyFill="1" applyBorder="1" applyAlignment="1" applyProtection="1">
      <alignment horizontal="center" vertical="center"/>
      <protection locked="0"/>
    </xf>
    <xf numFmtId="0" fontId="6" fillId="3" borderId="40" xfId="3" applyFont="1" applyFill="1" applyBorder="1" applyAlignment="1" applyProtection="1">
      <alignment horizontal="center" vertical="center"/>
      <protection locked="0"/>
    </xf>
    <xf numFmtId="0" fontId="6" fillId="3" borderId="41" xfId="3" applyFont="1" applyFill="1" applyBorder="1" applyAlignment="1" applyProtection="1">
      <alignment horizontal="center" vertical="center"/>
      <protection locked="0"/>
    </xf>
    <xf numFmtId="0" fontId="13" fillId="2" borderId="24" xfId="3" applyFont="1" applyFill="1" applyBorder="1" applyAlignment="1">
      <alignment horizontal="center" vertical="center"/>
    </xf>
    <xf numFmtId="0" fontId="6" fillId="3" borderId="40" xfId="3" applyFont="1" applyFill="1" applyBorder="1" applyAlignment="1" applyProtection="1">
      <alignment vertical="center"/>
      <protection locked="0"/>
    </xf>
    <xf numFmtId="0" fontId="6" fillId="3" borderId="41" xfId="3" applyFont="1" applyFill="1" applyBorder="1" applyAlignment="1" applyProtection="1">
      <alignment vertical="center"/>
      <protection locked="0"/>
    </xf>
    <xf numFmtId="0" fontId="6" fillId="3" borderId="39" xfId="3" applyFont="1" applyFill="1" applyBorder="1" applyAlignment="1" applyProtection="1">
      <alignment vertical="center"/>
      <protection locked="0"/>
    </xf>
    <xf numFmtId="0" fontId="6" fillId="3" borderId="42" xfId="3" applyFont="1" applyFill="1" applyBorder="1" applyAlignment="1" applyProtection="1">
      <alignment vertical="center"/>
      <protection locked="0"/>
    </xf>
    <xf numFmtId="0" fontId="6" fillId="3" borderId="43" xfId="3" applyFont="1" applyFill="1" applyBorder="1" applyAlignment="1" applyProtection="1">
      <alignment vertical="center"/>
      <protection locked="0"/>
    </xf>
    <xf numFmtId="0" fontId="13" fillId="2" borderId="36" xfId="3" applyFont="1" applyFill="1" applyBorder="1" applyAlignment="1">
      <alignment vertical="center"/>
    </xf>
    <xf numFmtId="0" fontId="13" fillId="2" borderId="1" xfId="3" applyFont="1" applyFill="1" applyBorder="1" applyAlignment="1">
      <alignment vertical="center"/>
    </xf>
    <xf numFmtId="0" fontId="13" fillId="2" borderId="37" xfId="3" applyFont="1" applyFill="1" applyBorder="1" applyAlignment="1">
      <alignment vertical="center"/>
    </xf>
    <xf numFmtId="6" fontId="13" fillId="0" borderId="38" xfId="10" applyFont="1" applyFill="1" applyBorder="1" applyAlignment="1" applyProtection="1">
      <alignment horizontal="right" vertical="center" indent="1"/>
    </xf>
    <xf numFmtId="177" fontId="14" fillId="0" borderId="0" xfId="3" applyNumberFormat="1" applyFont="1" applyAlignment="1">
      <alignment horizontal="center" vertical="center"/>
    </xf>
    <xf numFmtId="177" fontId="13" fillId="2" borderId="38" xfId="3" applyNumberFormat="1" applyFont="1" applyFill="1" applyBorder="1" applyAlignment="1">
      <alignment horizontal="center" vertical="center"/>
    </xf>
    <xf numFmtId="178" fontId="6" fillId="0" borderId="40" xfId="3" applyNumberFormat="1" applyFont="1" applyFill="1" applyBorder="1" applyAlignment="1">
      <alignment vertical="center"/>
    </xf>
    <xf numFmtId="178" fontId="6" fillId="0" borderId="41" xfId="3" applyNumberFormat="1" applyFont="1" applyFill="1" applyBorder="1" applyAlignment="1">
      <alignment vertical="center"/>
    </xf>
    <xf numFmtId="178" fontId="6" fillId="0" borderId="39" xfId="3" applyNumberFormat="1" applyFont="1" applyFill="1" applyBorder="1" applyAlignment="1">
      <alignment vertical="center"/>
    </xf>
    <xf numFmtId="178" fontId="6" fillId="0" borderId="42" xfId="3" applyNumberFormat="1" applyFont="1" applyFill="1" applyBorder="1" applyAlignment="1">
      <alignment vertical="center"/>
    </xf>
    <xf numFmtId="178" fontId="6" fillId="3" borderId="43" xfId="3" applyNumberFormat="1" applyFont="1" applyFill="1" applyBorder="1" applyAlignment="1" applyProtection="1">
      <alignment vertical="center"/>
      <protection locked="0"/>
    </xf>
    <xf numFmtId="178" fontId="6" fillId="3" borderId="40" xfId="3" applyNumberFormat="1" applyFont="1" applyFill="1" applyBorder="1" applyAlignment="1" applyProtection="1">
      <alignment vertical="center"/>
      <protection locked="0"/>
    </xf>
    <xf numFmtId="178" fontId="6" fillId="3" borderId="41" xfId="3" applyNumberFormat="1" applyFont="1" applyFill="1" applyBorder="1" applyAlignment="1" applyProtection="1">
      <alignment vertical="center"/>
      <protection locked="0"/>
    </xf>
    <xf numFmtId="177" fontId="13" fillId="2" borderId="36" xfId="3" applyNumberFormat="1" applyFont="1" applyFill="1" applyBorder="1" applyAlignment="1">
      <alignment vertical="center"/>
    </xf>
    <xf numFmtId="177" fontId="13" fillId="2" borderId="37" xfId="3" applyNumberFormat="1" applyFont="1" applyFill="1" applyBorder="1" applyAlignment="1">
      <alignment vertical="center"/>
    </xf>
    <xf numFmtId="6" fontId="13" fillId="0" borderId="45" xfId="10" applyFont="1" applyFill="1" applyBorder="1" applyAlignment="1" applyProtection="1">
      <alignment horizontal="right" vertical="center" indent="1"/>
    </xf>
    <xf numFmtId="178" fontId="13" fillId="2" borderId="46" xfId="3" applyNumberFormat="1" applyFont="1" applyFill="1" applyBorder="1" applyAlignment="1">
      <alignment horizontal="center" vertical="center"/>
    </xf>
    <xf numFmtId="178" fontId="6" fillId="0" borderId="48" xfId="3" applyNumberFormat="1" applyFont="1" applyFill="1" applyBorder="1" applyAlignment="1">
      <alignment vertical="center"/>
    </xf>
    <xf numFmtId="178" fontId="6" fillId="0" borderId="49" xfId="3" applyNumberFormat="1" applyFont="1" applyFill="1" applyBorder="1" applyAlignment="1">
      <alignment vertical="center"/>
    </xf>
    <xf numFmtId="178" fontId="14" fillId="0" borderId="47" xfId="3" applyNumberFormat="1" applyFont="1" applyFill="1" applyBorder="1" applyAlignment="1">
      <alignment vertical="center"/>
    </xf>
    <xf numFmtId="178" fontId="14" fillId="0" borderId="48" xfId="3" applyNumberFormat="1" applyFont="1" applyFill="1" applyBorder="1" applyAlignment="1">
      <alignment vertical="center"/>
    </xf>
    <xf numFmtId="178" fontId="14" fillId="0" borderId="49" xfId="3" applyNumberFormat="1" applyFont="1" applyFill="1" applyBorder="1" applyAlignment="1">
      <alignment vertical="center"/>
    </xf>
    <xf numFmtId="178" fontId="9" fillId="0" borderId="50" xfId="3" applyNumberFormat="1" applyFont="1" applyFill="1" applyBorder="1" applyAlignment="1">
      <alignment vertical="center"/>
    </xf>
    <xf numFmtId="178" fontId="9" fillId="0" borderId="51" xfId="3" applyNumberFormat="1" applyFont="1" applyFill="1" applyBorder="1" applyAlignment="1">
      <alignment vertical="center"/>
    </xf>
    <xf numFmtId="178" fontId="9" fillId="0" borderId="52" xfId="3" applyNumberFormat="1" applyFont="1" applyFill="1" applyBorder="1" applyAlignment="1">
      <alignment vertical="center"/>
    </xf>
    <xf numFmtId="0" fontId="17" fillId="0" borderId="0" xfId="0" applyFont="1" applyAlignment="1">
      <alignment horizontal="center" vertical="center"/>
    </xf>
    <xf numFmtId="0" fontId="18" fillId="0" borderId="0" xfId="0" applyFont="1">
      <alignment vertical="center"/>
    </xf>
    <xf numFmtId="0" fontId="18" fillId="0" borderId="0" xfId="0" applyFont="1" applyAlignment="1">
      <alignment horizontal="center" vertical="center"/>
    </xf>
    <xf numFmtId="178" fontId="18" fillId="0" borderId="0" xfId="9" applyNumberFormat="1" applyFont="1">
      <alignment vertical="center"/>
    </xf>
    <xf numFmtId="38" fontId="18" fillId="0" borderId="0" xfId="9" applyFont="1">
      <alignment vertical="center"/>
    </xf>
    <xf numFmtId="0" fontId="17" fillId="0" borderId="0" xfId="0" applyFont="1">
      <alignment vertical="center"/>
    </xf>
    <xf numFmtId="0" fontId="18" fillId="0" borderId="0" xfId="0" applyFont="1" applyAlignment="1">
      <alignment horizontal="right" vertical="center"/>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18" fillId="0" borderId="3" xfId="0" applyFont="1" applyBorder="1" applyAlignment="1">
      <alignment horizontal="center" vertical="center"/>
    </xf>
    <xf numFmtId="178" fontId="18" fillId="0" borderId="0" xfId="9" applyNumberFormat="1" applyFont="1" applyBorder="1">
      <alignment vertical="center"/>
    </xf>
    <xf numFmtId="0" fontId="18" fillId="0" borderId="56" xfId="0" applyFont="1" applyBorder="1" applyAlignment="1">
      <alignment horizontal="center" vertical="center"/>
    </xf>
    <xf numFmtId="0" fontId="18" fillId="0" borderId="12" xfId="0" applyFont="1" applyBorder="1" applyAlignment="1">
      <alignment horizontal="center" vertical="center"/>
    </xf>
    <xf numFmtId="0" fontId="18" fillId="0" borderId="57" xfId="0" applyFont="1" applyBorder="1" applyAlignment="1">
      <alignment horizontal="center" vertical="center"/>
    </xf>
    <xf numFmtId="178" fontId="18" fillId="0" borderId="58" xfId="9" applyNumberFormat="1" applyFont="1" applyBorder="1">
      <alignment vertical="center"/>
    </xf>
    <xf numFmtId="0" fontId="18" fillId="0" borderId="59" xfId="0" applyFont="1" applyBorder="1" applyAlignment="1">
      <alignment horizontal="right" vertical="center" indent="4"/>
    </xf>
    <xf numFmtId="0" fontId="18" fillId="0" borderId="12" xfId="0" applyFont="1" applyBorder="1">
      <alignment vertical="center"/>
    </xf>
    <xf numFmtId="0" fontId="18" fillId="0" borderId="57" xfId="0" applyFont="1" applyBorder="1">
      <alignment vertical="center"/>
    </xf>
    <xf numFmtId="0" fontId="19" fillId="0" borderId="2" xfId="0" applyFont="1" applyBorder="1">
      <alignment vertical="center"/>
    </xf>
    <xf numFmtId="0" fontId="18" fillId="0" borderId="60" xfId="0" applyFont="1" applyBorder="1" applyAlignment="1">
      <alignment horizontal="left" vertical="center" indent="1"/>
    </xf>
    <xf numFmtId="0" fontId="18" fillId="0" borderId="61" xfId="0" applyFont="1" applyBorder="1" applyAlignment="1">
      <alignment horizontal="right" vertical="center"/>
    </xf>
    <xf numFmtId="0" fontId="18" fillId="0" borderId="62" xfId="0" applyFont="1" applyBorder="1" applyAlignment="1">
      <alignment horizontal="right" vertical="center"/>
    </xf>
    <xf numFmtId="0" fontId="18" fillId="0" borderId="63" xfId="0" applyFont="1" applyBorder="1" applyAlignment="1">
      <alignment horizontal="right" vertical="center" indent="4"/>
    </xf>
    <xf numFmtId="0" fontId="18" fillId="0" borderId="63" xfId="0" applyFont="1" applyBorder="1" applyAlignment="1">
      <alignment horizontal="left" vertical="center" indent="1"/>
    </xf>
    <xf numFmtId="0" fontId="18" fillId="0" borderId="34" xfId="0" applyFont="1" applyBorder="1" applyAlignment="1">
      <alignment horizontal="right" vertical="center"/>
    </xf>
    <xf numFmtId="0" fontId="18" fillId="0" borderId="64" xfId="0" applyFont="1" applyBorder="1" applyAlignment="1">
      <alignment horizontal="right" vertical="center"/>
    </xf>
    <xf numFmtId="0" fontId="18" fillId="0" borderId="65" xfId="0" applyFont="1" applyBorder="1" applyAlignment="1">
      <alignment horizontal="left" vertical="center" indent="1"/>
    </xf>
    <xf numFmtId="0" fontId="18" fillId="0" borderId="66" xfId="0" applyFont="1" applyBorder="1" applyAlignment="1">
      <alignment horizontal="right" vertical="center"/>
    </xf>
    <xf numFmtId="0" fontId="18" fillId="0" borderId="67" xfId="0" applyFont="1" applyBorder="1" applyAlignment="1">
      <alignment horizontal="right" vertical="center"/>
    </xf>
    <xf numFmtId="178" fontId="18" fillId="0" borderId="12" xfId="0" applyNumberFormat="1" applyFont="1" applyBorder="1" applyAlignment="1">
      <alignment horizontal="right" vertical="center" indent="2"/>
    </xf>
    <xf numFmtId="178" fontId="20" fillId="0" borderId="68" xfId="0" applyNumberFormat="1" applyFont="1" applyBorder="1" applyAlignment="1">
      <alignment horizontal="right" vertical="center" indent="2"/>
    </xf>
    <xf numFmtId="178" fontId="20" fillId="0" borderId="64" xfId="0" applyNumberFormat="1" applyFont="1" applyBorder="1" applyAlignment="1">
      <alignment horizontal="right" vertical="center" indent="2"/>
    </xf>
    <xf numFmtId="0" fontId="19" fillId="0" borderId="63" xfId="0" applyFont="1" applyBorder="1" applyAlignment="1">
      <alignment horizontal="center" vertical="center"/>
    </xf>
    <xf numFmtId="0" fontId="19" fillId="0" borderId="65" xfId="0" applyFont="1" applyBorder="1" applyAlignment="1">
      <alignment horizontal="center" vertical="center"/>
    </xf>
    <xf numFmtId="0" fontId="18" fillId="0" borderId="59" xfId="0" applyFont="1" applyBorder="1" applyAlignment="1">
      <alignment horizontal="center" vertical="center"/>
    </xf>
    <xf numFmtId="178" fontId="18" fillId="0" borderId="15" xfId="0" applyNumberFormat="1" applyFont="1" applyBorder="1" applyAlignment="1">
      <alignment horizontal="right" vertical="center" indent="2"/>
    </xf>
    <xf numFmtId="0" fontId="18" fillId="0" borderId="2" xfId="0" applyFont="1" applyBorder="1" applyAlignment="1">
      <alignment horizontal="center" vertical="center"/>
    </xf>
    <xf numFmtId="0" fontId="18" fillId="0" borderId="54" xfId="0" applyFont="1" applyBorder="1" applyAlignment="1">
      <alignment horizontal="right" vertical="center"/>
    </xf>
    <xf numFmtId="0" fontId="18" fillId="0" borderId="12" xfId="0" applyFont="1" applyBorder="1" applyAlignment="1">
      <alignment horizontal="right" vertical="center"/>
    </xf>
    <xf numFmtId="0" fontId="18" fillId="0" borderId="12" xfId="0" applyFont="1" applyBorder="1" applyAlignment="1">
      <alignment horizontal="right" vertical="center" indent="1"/>
    </xf>
    <xf numFmtId="0" fontId="18" fillId="0" borderId="57" xfId="0" applyFont="1" applyBorder="1" applyAlignment="1">
      <alignment horizontal="right" vertical="center" indent="1"/>
    </xf>
    <xf numFmtId="0" fontId="18" fillId="0" borderId="2" xfId="0" applyFont="1" applyBorder="1" applyAlignment="1">
      <alignment horizontal="right" vertical="center" indent="1"/>
    </xf>
    <xf numFmtId="178" fontId="18" fillId="0" borderId="56" xfId="9" applyNumberFormat="1" applyFont="1" applyBorder="1" applyAlignment="1">
      <alignment horizontal="center" vertical="center"/>
    </xf>
    <xf numFmtId="178" fontId="18" fillId="0" borderId="12" xfId="9" applyNumberFormat="1" applyFont="1" applyBorder="1" applyAlignment="1">
      <alignment horizontal="right" vertical="center"/>
    </xf>
    <xf numFmtId="178" fontId="18" fillId="0" borderId="57" xfId="9" applyNumberFormat="1" applyFont="1" applyBorder="1" applyAlignment="1">
      <alignment horizontal="right" vertical="center"/>
    </xf>
    <xf numFmtId="178" fontId="18" fillId="0" borderId="2" xfId="9" applyNumberFormat="1" applyFont="1" applyBorder="1" applyAlignment="1">
      <alignment horizontal="right" vertical="center"/>
    </xf>
    <xf numFmtId="38" fontId="18" fillId="0" borderId="56" xfId="9" applyFont="1" applyBorder="1" applyAlignment="1">
      <alignment horizontal="center" vertical="center"/>
    </xf>
    <xf numFmtId="38" fontId="18" fillId="0" borderId="12" xfId="9" applyFont="1" applyBorder="1" applyAlignment="1">
      <alignment horizontal="right" vertical="center"/>
    </xf>
    <xf numFmtId="38" fontId="18" fillId="0" borderId="67" xfId="9" applyFont="1" applyBorder="1" applyAlignment="1">
      <alignment horizontal="right" vertical="center"/>
    </xf>
    <xf numFmtId="38" fontId="18" fillId="0" borderId="12" xfId="9" applyFont="1" applyBorder="1" applyAlignment="1">
      <alignment horizontal="right" vertical="center" indent="2"/>
    </xf>
    <xf numFmtId="38" fontId="20" fillId="0" borderId="68" xfId="9" applyFont="1" applyBorder="1" applyAlignment="1">
      <alignment horizontal="right" vertical="center" indent="2"/>
    </xf>
    <xf numFmtId="38" fontId="20" fillId="0" borderId="64" xfId="9" applyFont="1" applyBorder="1" applyAlignment="1">
      <alignment horizontal="right" vertical="center" indent="2"/>
    </xf>
    <xf numFmtId="178" fontId="18" fillId="0" borderId="12" xfId="9" applyNumberFormat="1" applyFont="1" applyBorder="1">
      <alignment vertical="center"/>
    </xf>
    <xf numFmtId="178" fontId="18" fillId="0" borderId="57" xfId="9" applyNumberFormat="1" applyFont="1" applyBorder="1">
      <alignment vertical="center"/>
    </xf>
    <xf numFmtId="178" fontId="18" fillId="0" borderId="2" xfId="9" applyNumberFormat="1" applyFont="1" applyBorder="1">
      <alignment vertical="center"/>
    </xf>
    <xf numFmtId="38" fontId="18" fillId="0" borderId="69" xfId="9" applyFont="1" applyBorder="1" applyAlignment="1">
      <alignment horizontal="center" vertical="center"/>
    </xf>
    <xf numFmtId="178" fontId="18" fillId="0" borderId="70" xfId="9" applyNumberFormat="1" applyFont="1" applyBorder="1">
      <alignment vertical="center"/>
    </xf>
    <xf numFmtId="178" fontId="18" fillId="0" borderId="71" xfId="9" applyNumberFormat="1" applyFont="1" applyBorder="1">
      <alignment vertical="center"/>
    </xf>
    <xf numFmtId="0" fontId="18" fillId="0" borderId="69" xfId="0" applyFont="1" applyBorder="1" applyAlignment="1">
      <alignment horizontal="center" vertical="center"/>
    </xf>
    <xf numFmtId="178" fontId="18" fillId="0" borderId="70" xfId="0" applyNumberFormat="1" applyFont="1" applyBorder="1" applyAlignment="1">
      <alignment horizontal="right" vertical="center" indent="2"/>
    </xf>
    <xf numFmtId="178" fontId="20" fillId="0" borderId="72" xfId="0" applyNumberFormat="1" applyFont="1" applyBorder="1" applyAlignment="1">
      <alignment horizontal="right" vertical="center" indent="2"/>
    </xf>
    <xf numFmtId="0" fontId="17" fillId="0" borderId="73" xfId="0" applyFont="1" applyBorder="1">
      <alignment vertical="center"/>
    </xf>
    <xf numFmtId="0" fontId="18" fillId="9" borderId="1" xfId="0" applyFont="1" applyFill="1" applyBorder="1" applyAlignment="1">
      <alignment horizontal="center" vertical="center"/>
    </xf>
    <xf numFmtId="0" fontId="17" fillId="9" borderId="74" xfId="0" applyFont="1" applyFill="1" applyBorder="1">
      <alignment vertical="center"/>
    </xf>
    <xf numFmtId="0" fontId="21" fillId="0" borderId="0" xfId="0" applyFont="1" applyBorder="1" applyAlignment="1">
      <alignment horizontal="distributed" vertical="center" indent="3"/>
    </xf>
    <xf numFmtId="0" fontId="17" fillId="0" borderId="0" xfId="0" applyFont="1" applyBorder="1">
      <alignment vertical="center"/>
    </xf>
    <xf numFmtId="0" fontId="17" fillId="0" borderId="75" xfId="0" applyFont="1" applyBorder="1" applyAlignment="1">
      <alignment horizontal="distributed" vertical="center" indent="1"/>
    </xf>
    <xf numFmtId="0" fontId="17" fillId="0" borderId="76" xfId="0" applyFont="1" applyBorder="1" applyAlignment="1">
      <alignment horizontal="distributed" vertical="center" indent="1"/>
    </xf>
    <xf numFmtId="0" fontId="17" fillId="0" borderId="77" xfId="0" applyFont="1" applyBorder="1" applyAlignment="1">
      <alignment horizontal="distributed" vertical="center" indent="1"/>
    </xf>
    <xf numFmtId="0" fontId="17" fillId="0" borderId="1" xfId="0" applyFont="1" applyBorder="1" applyAlignment="1">
      <alignment horizontal="distributed" vertical="center" indent="1"/>
    </xf>
    <xf numFmtId="0" fontId="17" fillId="0" borderId="75" xfId="0" applyFont="1" applyBorder="1" applyAlignment="1">
      <alignment horizontal="center" vertical="center" wrapText="1"/>
    </xf>
    <xf numFmtId="0" fontId="17" fillId="0" borderId="77" xfId="0" applyFont="1" applyBorder="1" applyAlignment="1">
      <alignment horizontal="center" vertical="center" wrapText="1"/>
    </xf>
    <xf numFmtId="0" fontId="17" fillId="0" borderId="75" xfId="0" applyFont="1" applyBorder="1" applyAlignment="1">
      <alignment horizontal="center" vertical="center"/>
    </xf>
    <xf numFmtId="0" fontId="17" fillId="0" borderId="76" xfId="0" applyFont="1" applyBorder="1" applyAlignment="1">
      <alignment horizontal="center" vertical="center"/>
    </xf>
    <xf numFmtId="0" fontId="17" fillId="0" borderId="77" xfId="0" applyFont="1" applyBorder="1" applyAlignment="1">
      <alignment horizontal="center" vertical="center"/>
    </xf>
    <xf numFmtId="0" fontId="17" fillId="0" borderId="76" xfId="0" applyFont="1" applyBorder="1" applyAlignment="1">
      <alignment horizontal="center" vertical="center" wrapText="1"/>
    </xf>
    <xf numFmtId="179" fontId="17" fillId="3" borderId="76" xfId="0" applyNumberFormat="1" applyFont="1" applyFill="1" applyBorder="1" applyAlignment="1" applyProtection="1">
      <alignment horizontal="center" vertical="center"/>
      <protection locked="0"/>
    </xf>
    <xf numFmtId="179" fontId="17" fillId="3" borderId="77" xfId="0" applyNumberFormat="1" applyFont="1" applyFill="1" applyBorder="1" applyAlignment="1" applyProtection="1">
      <alignment horizontal="center" vertical="center"/>
      <protection locked="0"/>
    </xf>
    <xf numFmtId="0" fontId="17" fillId="0" borderId="75" xfId="0" applyFont="1" applyBorder="1">
      <alignment vertical="center"/>
    </xf>
    <xf numFmtId="0" fontId="17" fillId="0" borderId="76" xfId="0" applyFont="1" applyBorder="1">
      <alignment vertical="center"/>
    </xf>
    <xf numFmtId="0" fontId="17" fillId="0" borderId="77" xfId="0" applyFont="1" applyBorder="1">
      <alignment vertical="center"/>
    </xf>
    <xf numFmtId="0" fontId="17" fillId="0" borderId="3" xfId="0" applyFont="1" applyBorder="1" applyAlignment="1">
      <alignment horizontal="distributed" vertical="center" indent="1"/>
    </xf>
    <xf numFmtId="0" fontId="17" fillId="0" borderId="0" xfId="0" applyFont="1" applyBorder="1" applyAlignment="1">
      <alignment horizontal="distributed" vertical="center" indent="1"/>
    </xf>
    <xf numFmtId="0" fontId="17" fillId="0" borderId="4" xfId="0" applyFont="1" applyBorder="1" applyAlignment="1">
      <alignment horizontal="distributed" vertical="center" inden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3" xfId="0" applyFont="1" applyBorder="1" applyAlignment="1">
      <alignment horizontal="center" vertical="center"/>
    </xf>
    <xf numFmtId="0" fontId="17" fillId="0" borderId="0"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Border="1" applyAlignment="1">
      <alignment horizontal="center" vertical="center" wrapText="1"/>
    </xf>
    <xf numFmtId="179" fontId="17" fillId="3" borderId="0" xfId="0" applyNumberFormat="1" applyFont="1" applyFill="1" applyBorder="1" applyAlignment="1" applyProtection="1">
      <alignment horizontal="center" vertical="center"/>
      <protection locked="0"/>
    </xf>
    <xf numFmtId="179" fontId="17" fillId="3" borderId="4" xfId="0" applyNumberFormat="1" applyFont="1" applyFill="1" applyBorder="1" applyAlignment="1" applyProtection="1">
      <alignment horizontal="center" vertical="center"/>
      <protection locked="0"/>
    </xf>
    <xf numFmtId="0" fontId="22" fillId="0" borderId="3" xfId="0" applyFont="1" applyBorder="1">
      <alignment vertical="center"/>
    </xf>
    <xf numFmtId="0" fontId="22" fillId="0" borderId="0" xfId="0" applyFont="1" applyBorder="1">
      <alignment vertical="center"/>
    </xf>
    <xf numFmtId="0" fontId="17" fillId="0" borderId="4" xfId="0" applyFont="1" applyBorder="1">
      <alignment vertical="center"/>
    </xf>
    <xf numFmtId="0" fontId="17" fillId="0" borderId="78" xfId="0" applyFont="1" applyBorder="1" applyAlignment="1">
      <alignment horizontal="center" vertical="center" wrapText="1"/>
    </xf>
    <xf numFmtId="0" fontId="17" fillId="0" borderId="79" xfId="0" applyFont="1" applyBorder="1" applyAlignment="1">
      <alignment horizontal="center" vertical="center" wrapText="1"/>
    </xf>
    <xf numFmtId="0" fontId="17" fillId="9" borderId="1" xfId="0" applyFont="1" applyFill="1" applyBorder="1">
      <alignment vertical="center"/>
    </xf>
    <xf numFmtId="0" fontId="17" fillId="3" borderId="3" xfId="0" applyFont="1" applyFill="1" applyBorder="1" applyAlignment="1" applyProtection="1">
      <alignment horizontal="right" vertical="center"/>
      <protection locked="0"/>
    </xf>
    <xf numFmtId="0" fontId="17" fillId="3" borderId="4" xfId="0" applyFont="1" applyFill="1" applyBorder="1" applyAlignment="1" applyProtection="1">
      <alignment horizontal="right" vertical="center"/>
      <protection locked="0"/>
    </xf>
    <xf numFmtId="0" fontId="17" fillId="0" borderId="78" xfId="0" applyFont="1" applyBorder="1" applyAlignment="1">
      <alignment horizontal="center" vertical="center"/>
    </xf>
    <xf numFmtId="0" fontId="17" fillId="0" borderId="58" xfId="0" applyFont="1" applyBorder="1" applyAlignment="1">
      <alignment horizontal="center" vertical="center"/>
    </xf>
    <xf numFmtId="0" fontId="17" fillId="0" borderId="79" xfId="0" applyFont="1" applyBorder="1" applyAlignment="1">
      <alignment horizontal="center" vertical="center"/>
    </xf>
    <xf numFmtId="0" fontId="17" fillId="0" borderId="3" xfId="0" applyFont="1" applyBorder="1">
      <alignment vertical="center"/>
    </xf>
    <xf numFmtId="0" fontId="17" fillId="3" borderId="0" xfId="0" applyFont="1" applyFill="1" applyBorder="1" applyAlignment="1" applyProtection="1">
      <alignment horizontal="right" vertical="center"/>
      <protection locked="0"/>
    </xf>
    <xf numFmtId="0" fontId="17" fillId="0" borderId="78" xfId="0" applyFont="1" applyBorder="1" applyAlignment="1">
      <alignment horizontal="distributed" vertical="center" indent="1"/>
    </xf>
    <xf numFmtId="0" fontId="17" fillId="0" borderId="58" xfId="0" applyFont="1" applyBorder="1" applyAlignment="1">
      <alignment horizontal="distributed" vertical="center" indent="1"/>
    </xf>
    <xf numFmtId="0" fontId="17" fillId="0" borderId="79" xfId="0" applyFont="1" applyBorder="1" applyAlignment="1">
      <alignment horizontal="distributed" vertical="center" indent="1"/>
    </xf>
    <xf numFmtId="0" fontId="4" fillId="0" borderId="1" xfId="0" applyFont="1" applyBorder="1" applyAlignment="1">
      <alignment horizontal="left" vertical="center" indent="1" shrinkToFit="1"/>
    </xf>
    <xf numFmtId="0" fontId="4" fillId="0" borderId="75" xfId="0" applyFont="1" applyFill="1" applyBorder="1" applyAlignment="1">
      <alignment horizontal="left" vertical="center" indent="1"/>
    </xf>
    <xf numFmtId="0" fontId="4" fillId="0" borderId="77" xfId="0" applyFont="1" applyFill="1" applyBorder="1" applyAlignment="1">
      <alignment horizontal="left" vertical="center" indent="1"/>
    </xf>
    <xf numFmtId="0" fontId="4" fillId="0" borderId="75" xfId="0" applyFont="1" applyFill="1" applyBorder="1" applyAlignment="1">
      <alignment horizontal="left" vertical="center" indent="1" shrinkToFit="1"/>
    </xf>
    <xf numFmtId="0" fontId="4" fillId="0" borderId="77" xfId="0" applyFont="1" applyFill="1" applyBorder="1" applyAlignment="1">
      <alignment horizontal="left" vertical="center" indent="1" shrinkToFit="1"/>
    </xf>
    <xf numFmtId="0" fontId="4" fillId="3" borderId="3" xfId="0" applyFont="1" applyFill="1" applyBorder="1" applyAlignment="1" applyProtection="1">
      <alignment horizontal="left" vertical="center" indent="1"/>
      <protection locked="0"/>
    </xf>
    <xf numFmtId="0" fontId="4" fillId="3" borderId="4" xfId="0" applyFont="1" applyFill="1" applyBorder="1" applyAlignment="1" applyProtection="1">
      <alignment horizontal="left" vertical="center" indent="1"/>
      <protection locked="0"/>
    </xf>
    <xf numFmtId="0" fontId="4" fillId="3" borderId="0" xfId="0" applyFont="1" applyFill="1" applyBorder="1" applyAlignment="1" applyProtection="1">
      <alignment horizontal="center" vertical="center" shrinkToFit="1"/>
      <protection locked="0"/>
    </xf>
    <xf numFmtId="0" fontId="4" fillId="0" borderId="3" xfId="0" applyFont="1" applyFill="1" applyBorder="1" applyAlignment="1">
      <alignment horizontal="left" vertical="center" indent="1"/>
    </xf>
    <xf numFmtId="0" fontId="4" fillId="0" borderId="4" xfId="0" applyFont="1" applyFill="1" applyBorder="1" applyAlignment="1">
      <alignment horizontal="left" vertical="center" indent="1"/>
    </xf>
    <xf numFmtId="0" fontId="4" fillId="0" borderId="3" xfId="0" applyFont="1" applyFill="1" applyBorder="1" applyAlignment="1">
      <alignment horizontal="left" vertical="center" indent="1" shrinkToFit="1"/>
    </xf>
    <xf numFmtId="0" fontId="4" fillId="0" borderId="4" xfId="0" applyFont="1" applyFill="1" applyBorder="1" applyAlignment="1">
      <alignment horizontal="left" vertical="center" indent="1" shrinkToFit="1"/>
    </xf>
    <xf numFmtId="0" fontId="23" fillId="3" borderId="3" xfId="0" applyFont="1" applyFill="1" applyBorder="1" applyAlignment="1" applyProtection="1">
      <alignment horizontal="right" vertical="center"/>
      <protection locked="0"/>
    </xf>
    <xf numFmtId="0" fontId="23" fillId="3" borderId="4" xfId="0" applyFont="1" applyFill="1" applyBorder="1" applyAlignment="1" applyProtection="1">
      <alignment horizontal="right" vertical="center"/>
      <protection locked="0"/>
    </xf>
    <xf numFmtId="0" fontId="4" fillId="0" borderId="0" xfId="0" applyFont="1" applyBorder="1" applyAlignment="1">
      <alignment horizontal="left" vertical="center" indent="1" shrinkToFit="1"/>
    </xf>
    <xf numFmtId="0" fontId="4" fillId="0" borderId="3" xfId="0" applyFont="1" applyFill="1" applyBorder="1" applyAlignment="1">
      <alignment horizontal="center" vertical="center"/>
    </xf>
    <xf numFmtId="0" fontId="4" fillId="3" borderId="4" xfId="0" applyFont="1" applyFill="1" applyBorder="1" applyAlignment="1" applyProtection="1">
      <alignment horizontal="left" vertical="center" shrinkToFit="1"/>
      <protection locked="0"/>
    </xf>
    <xf numFmtId="0" fontId="17" fillId="0" borderId="58" xfId="0" applyFont="1" applyBorder="1" applyAlignment="1">
      <alignment horizontal="center" vertical="center" wrapText="1"/>
    </xf>
    <xf numFmtId="179" fontId="17" fillId="3" borderId="58" xfId="0" applyNumberFormat="1" applyFont="1" applyFill="1" applyBorder="1" applyAlignment="1" applyProtection="1">
      <alignment horizontal="center" vertical="center"/>
      <protection locked="0"/>
    </xf>
    <xf numFmtId="179" fontId="17" fillId="3" borderId="79" xfId="0" applyNumberFormat="1" applyFont="1" applyFill="1" applyBorder="1" applyAlignment="1" applyProtection="1">
      <alignment horizontal="center" vertical="center"/>
      <protection locked="0"/>
    </xf>
    <xf numFmtId="0" fontId="4" fillId="0" borderId="4" xfId="0" applyFont="1" applyBorder="1" applyAlignment="1">
      <alignment horizontal="left" vertical="center"/>
    </xf>
    <xf numFmtId="0" fontId="17" fillId="0" borderId="3" xfId="0" applyFont="1" applyBorder="1" applyAlignment="1">
      <alignment vertical="center"/>
    </xf>
    <xf numFmtId="0" fontId="17" fillId="0" borderId="4" xfId="0" applyFont="1" applyBorder="1" applyAlignment="1">
      <alignment vertical="center"/>
    </xf>
    <xf numFmtId="0" fontId="18" fillId="9" borderId="5" xfId="0" applyFont="1" applyFill="1" applyBorder="1" applyAlignment="1">
      <alignment horizontal="center" vertical="center"/>
    </xf>
    <xf numFmtId="0" fontId="17" fillId="9" borderId="75" xfId="0" applyFont="1" applyFill="1" applyBorder="1">
      <alignment vertical="center"/>
    </xf>
    <xf numFmtId="0" fontId="17" fillId="9" borderId="76" xfId="0" applyFont="1" applyFill="1" applyBorder="1">
      <alignment vertical="center"/>
    </xf>
    <xf numFmtId="0" fontId="17" fillId="9" borderId="77" xfId="0" applyFont="1" applyFill="1" applyBorder="1">
      <alignment vertical="center"/>
    </xf>
    <xf numFmtId="0" fontId="24" fillId="0" borderId="0" xfId="0" applyFont="1" applyBorder="1" applyAlignment="1">
      <alignment horizontal="center" vertical="center"/>
    </xf>
    <xf numFmtId="0" fontId="17" fillId="0" borderId="79" xfId="0" applyFont="1" applyFill="1" applyBorder="1">
      <alignment vertical="center"/>
    </xf>
    <xf numFmtId="0" fontId="17" fillId="0" borderId="78" xfId="0" applyFont="1" applyBorder="1" applyAlignment="1">
      <alignment vertical="center"/>
    </xf>
    <xf numFmtId="0" fontId="17" fillId="0" borderId="79" xfId="0" applyFont="1" applyBorder="1" applyAlignment="1">
      <alignment vertical="center"/>
    </xf>
    <xf numFmtId="0" fontId="17" fillId="3" borderId="0" xfId="0" applyFont="1" applyFill="1" applyBorder="1" applyAlignment="1" applyProtection="1">
      <alignment vertical="center" shrinkToFit="1"/>
      <protection locked="0"/>
    </xf>
    <xf numFmtId="0" fontId="18" fillId="9" borderId="2" xfId="0" applyFont="1" applyFill="1" applyBorder="1" applyAlignment="1">
      <alignment horizontal="center" vertical="center"/>
    </xf>
    <xf numFmtId="0" fontId="17" fillId="9" borderId="3" xfId="0" applyFont="1" applyFill="1" applyBorder="1">
      <alignment vertical="center"/>
    </xf>
    <xf numFmtId="0" fontId="17" fillId="9" borderId="0" xfId="0" applyFont="1" applyFill="1" applyBorder="1">
      <alignment vertical="center"/>
    </xf>
    <xf numFmtId="0" fontId="17" fillId="9" borderId="4" xfId="0" applyFont="1" applyFill="1" applyBorder="1">
      <alignment vertical="center"/>
    </xf>
    <xf numFmtId="0" fontId="24" fillId="0" borderId="0" xfId="0" applyFont="1" applyBorder="1" applyAlignment="1">
      <alignment horizontal="left" vertical="center" indent="1"/>
    </xf>
    <xf numFmtId="0" fontId="25" fillId="0" borderId="3" xfId="0" applyFont="1" applyBorder="1" applyAlignment="1">
      <alignment horizontal="left" vertical="center" wrapText="1" indent="1"/>
    </xf>
    <xf numFmtId="0" fontId="25" fillId="0" borderId="0" xfId="0" applyFont="1" applyBorder="1" applyAlignment="1">
      <alignment horizontal="left" vertical="center" wrapText="1" indent="1"/>
    </xf>
    <xf numFmtId="0" fontId="25" fillId="0" borderId="4" xfId="0" applyFont="1" applyBorder="1" applyAlignment="1">
      <alignment horizontal="left" vertical="center" wrapText="1" indent="1"/>
    </xf>
    <xf numFmtId="0" fontId="26" fillId="0" borderId="76" xfId="0" applyFont="1" applyBorder="1" applyAlignment="1">
      <alignment horizontal="center" vertical="center" shrinkToFit="1"/>
    </xf>
    <xf numFmtId="0" fontId="4" fillId="0" borderId="76" xfId="0" applyFont="1" applyBorder="1" applyAlignment="1">
      <alignment horizontal="center" vertical="center" shrinkToFit="1"/>
    </xf>
    <xf numFmtId="0" fontId="4" fillId="0" borderId="77" xfId="0" applyFont="1" applyFill="1" applyBorder="1" applyAlignment="1">
      <alignment horizontal="center" vertical="center" shrinkToFit="1"/>
    </xf>
    <xf numFmtId="0" fontId="26" fillId="0" borderId="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Fill="1" applyBorder="1" applyAlignment="1">
      <alignment horizontal="center" vertical="center" shrinkToFit="1"/>
    </xf>
    <xf numFmtId="0" fontId="18" fillId="9" borderId="6" xfId="0" applyFont="1" applyFill="1" applyBorder="1" applyAlignment="1">
      <alignment horizontal="center" vertical="center"/>
    </xf>
    <xf numFmtId="0" fontId="17" fillId="9" borderId="78" xfId="0" applyFont="1" applyFill="1" applyBorder="1">
      <alignment vertical="center"/>
    </xf>
    <xf numFmtId="0" fontId="17" fillId="9" borderId="58" xfId="0" applyFont="1" applyFill="1" applyBorder="1">
      <alignment vertical="center"/>
    </xf>
    <xf numFmtId="0" fontId="17" fillId="9" borderId="79" xfId="0" applyFont="1" applyFill="1" applyBorder="1">
      <alignment vertical="center"/>
    </xf>
    <xf numFmtId="179" fontId="17" fillId="3" borderId="0" xfId="0" applyNumberFormat="1" applyFont="1" applyFill="1" applyBorder="1" applyAlignment="1" applyProtection="1">
      <alignment horizontal="right" vertical="center"/>
      <protection locked="0"/>
    </xf>
    <xf numFmtId="179" fontId="17" fillId="3" borderId="4" xfId="0" applyNumberFormat="1" applyFont="1" applyFill="1" applyBorder="1" applyAlignment="1" applyProtection="1">
      <alignment horizontal="right" vertical="center"/>
      <protection locked="0"/>
    </xf>
    <xf numFmtId="179" fontId="17" fillId="3" borderId="3" xfId="0" applyNumberFormat="1" applyFont="1" applyFill="1" applyBorder="1" applyAlignment="1" applyProtection="1">
      <alignment horizontal="center" vertical="center"/>
      <protection locked="0"/>
    </xf>
    <xf numFmtId="0" fontId="17" fillId="9" borderId="75" xfId="0" applyFont="1" applyFill="1" applyBorder="1" applyAlignment="1">
      <alignment horizontal="center" vertical="center"/>
    </xf>
    <xf numFmtId="0" fontId="17" fillId="9" borderId="77" xfId="0" applyFont="1" applyFill="1" applyBorder="1" applyAlignment="1">
      <alignment horizontal="center" vertical="center"/>
    </xf>
    <xf numFmtId="0" fontId="17" fillId="9" borderId="75" xfId="0" applyFont="1" applyFill="1" applyBorder="1" applyAlignment="1">
      <alignment horizontal="center" vertical="center" wrapText="1"/>
    </xf>
    <xf numFmtId="0" fontId="4" fillId="3" borderId="4" xfId="0" applyFont="1" applyFill="1" applyBorder="1" applyProtection="1">
      <alignment vertical="center"/>
      <protection locked="0"/>
    </xf>
    <xf numFmtId="0" fontId="17" fillId="9" borderId="3" xfId="0" applyFont="1" applyFill="1" applyBorder="1" applyAlignment="1">
      <alignment horizontal="center" vertical="center"/>
    </xf>
    <xf numFmtId="0" fontId="17" fillId="9" borderId="4" xfId="0" applyFont="1" applyFill="1" applyBorder="1" applyAlignment="1">
      <alignment horizontal="center" vertical="center"/>
    </xf>
    <xf numFmtId="0" fontId="27" fillId="0" borderId="3" xfId="0" applyFont="1" applyBorder="1" applyAlignment="1">
      <alignment vertical="center" wrapText="1"/>
    </xf>
    <xf numFmtId="0" fontId="27" fillId="0" borderId="0" xfId="0" applyFont="1" applyBorder="1" applyAlignment="1">
      <alignment vertical="center" wrapText="1"/>
    </xf>
    <xf numFmtId="0" fontId="27" fillId="0" borderId="4" xfId="0" applyFont="1" applyBorder="1" applyAlignment="1">
      <alignment vertical="center" wrapText="1"/>
    </xf>
    <xf numFmtId="0" fontId="17" fillId="9" borderId="78" xfId="0" applyFont="1" applyFill="1" applyBorder="1" applyAlignment="1">
      <alignment horizontal="center" vertical="center"/>
    </xf>
    <xf numFmtId="0" fontId="17" fillId="9" borderId="79" xfId="0" applyFont="1" applyFill="1" applyBorder="1" applyAlignment="1">
      <alignment horizontal="center" vertical="center"/>
    </xf>
    <xf numFmtId="0" fontId="25" fillId="0" borderId="78" xfId="0" applyFont="1" applyBorder="1" applyAlignment="1">
      <alignment horizontal="left" vertical="center" wrapText="1" indent="1"/>
    </xf>
    <xf numFmtId="0" fontId="25" fillId="0" borderId="58" xfId="0" applyFont="1" applyBorder="1" applyAlignment="1">
      <alignment horizontal="left" vertical="center" wrapText="1" indent="1"/>
    </xf>
    <xf numFmtId="0" fontId="25" fillId="0" borderId="79" xfId="0" applyFont="1" applyBorder="1" applyAlignment="1">
      <alignment horizontal="left" vertical="center" wrapText="1" indent="1"/>
    </xf>
    <xf numFmtId="0" fontId="17" fillId="0" borderId="80" xfId="0" applyFont="1" applyBorder="1" applyAlignment="1">
      <alignment horizontal="center" vertical="center" wrapText="1"/>
    </xf>
    <xf numFmtId="0" fontId="17" fillId="0" borderId="81" xfId="0" applyFont="1" applyBorder="1" applyAlignment="1">
      <alignment horizontal="center" vertical="center"/>
    </xf>
    <xf numFmtId="0" fontId="17" fillId="0" borderId="82" xfId="0" applyFont="1" applyBorder="1" applyAlignment="1">
      <alignment horizontal="center" vertical="center"/>
    </xf>
    <xf numFmtId="0" fontId="17" fillId="0" borderId="80" xfId="0" applyFont="1" applyBorder="1" applyAlignment="1">
      <alignment horizontal="center" vertical="center"/>
    </xf>
    <xf numFmtId="49" fontId="25" fillId="0" borderId="0" xfId="0" applyNumberFormat="1" applyFont="1" applyAlignment="1">
      <alignment horizontal="right" vertical="center"/>
    </xf>
    <xf numFmtId="0" fontId="17" fillId="0" borderId="78" xfId="0" applyFont="1" applyBorder="1">
      <alignment vertical="center"/>
    </xf>
    <xf numFmtId="0" fontId="26" fillId="0" borderId="58"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79" xfId="0" applyFont="1" applyBorder="1" applyAlignment="1">
      <alignment horizontal="center" vertical="center" shrinkToFit="1"/>
    </xf>
    <xf numFmtId="0" fontId="27" fillId="0" borderId="78" xfId="0" applyFont="1" applyBorder="1" applyAlignment="1">
      <alignment vertical="center" wrapText="1"/>
    </xf>
    <xf numFmtId="0" fontId="27" fillId="0" borderId="58" xfId="0" applyFont="1" applyBorder="1" applyAlignment="1">
      <alignment vertical="center" wrapText="1"/>
    </xf>
    <xf numFmtId="0" fontId="27" fillId="0" borderId="79" xfId="0" applyFont="1" applyBorder="1" applyAlignment="1">
      <alignment vertical="center" wrapText="1"/>
    </xf>
    <xf numFmtId="0" fontId="4" fillId="3" borderId="78" xfId="0" applyFont="1" applyFill="1" applyBorder="1" applyAlignment="1" applyProtection="1">
      <alignment horizontal="left" vertical="center" indent="1"/>
      <protection locked="0"/>
    </xf>
    <xf numFmtId="0" fontId="4" fillId="3" borderId="79" xfId="0" applyFont="1" applyFill="1" applyBorder="1" applyAlignment="1" applyProtection="1">
      <alignment horizontal="left" vertical="center" indent="1"/>
      <protection locked="0"/>
    </xf>
    <xf numFmtId="0" fontId="17" fillId="0" borderId="58" xfId="0" applyFont="1" applyBorder="1">
      <alignment vertical="center"/>
    </xf>
    <xf numFmtId="179" fontId="17" fillId="3" borderId="78" xfId="0" applyNumberFormat="1" applyFont="1" applyFill="1" applyBorder="1" applyAlignment="1" applyProtection="1">
      <alignment horizontal="center" vertical="center"/>
      <protection locked="0"/>
    </xf>
    <xf numFmtId="0" fontId="28" fillId="0" borderId="0" xfId="0" applyFont="1">
      <alignment vertical="center"/>
    </xf>
    <xf numFmtId="0" fontId="28" fillId="0" borderId="0" xfId="0" applyFont="1" applyBorder="1" applyAlignment="1">
      <alignment vertical="center" wrapText="1"/>
    </xf>
    <xf numFmtId="0" fontId="28" fillId="0" borderId="0" xfId="0" applyFont="1" applyBorder="1" applyAlignment="1">
      <alignment vertical="top" wrapText="1"/>
    </xf>
    <xf numFmtId="0" fontId="29" fillId="10" borderId="0" xfId="0" applyFont="1" applyFill="1" applyBorder="1">
      <alignment vertical="center"/>
    </xf>
    <xf numFmtId="0" fontId="28" fillId="0" borderId="0" xfId="0" applyFont="1" applyBorder="1">
      <alignment vertical="center"/>
    </xf>
    <xf numFmtId="0" fontId="30" fillId="0" borderId="75" xfId="0" applyFont="1" applyBorder="1" applyAlignment="1">
      <alignment horizontal="center" vertical="center"/>
    </xf>
    <xf numFmtId="0" fontId="30" fillId="0" borderId="77" xfId="0" applyFont="1" applyBorder="1" applyAlignment="1">
      <alignment horizontal="center" vertical="center"/>
    </xf>
    <xf numFmtId="0" fontId="0" fillId="0" borderId="75"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30" fillId="0" borderId="76" xfId="0" applyFont="1" applyBorder="1" applyAlignment="1">
      <alignment horizontal="center" vertical="center"/>
    </xf>
    <xf numFmtId="0" fontId="0" fillId="0" borderId="77" xfId="0" applyBorder="1" applyAlignment="1" applyProtection="1">
      <alignment horizontal="center" vertical="center"/>
      <protection locked="0"/>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0" fillId="0" borderId="3" xfId="0" applyBorder="1" applyAlignment="1" applyProtection="1">
      <alignment horizontal="center" vertical="center"/>
      <protection locked="0"/>
    </xf>
    <xf numFmtId="0" fontId="0" fillId="0" borderId="0" xfId="0" applyAlignment="1" applyProtection="1">
      <alignment horizontal="center" vertical="center"/>
      <protection locked="0"/>
    </xf>
    <xf numFmtId="0" fontId="30" fillId="0" borderId="0" xfId="0" applyFont="1" applyAlignment="1">
      <alignment horizontal="center" vertical="center"/>
    </xf>
    <xf numFmtId="0" fontId="0" fillId="0" borderId="4" xfId="0" applyBorder="1" applyAlignment="1" applyProtection="1">
      <alignment horizontal="center" vertical="center"/>
      <protection locked="0"/>
    </xf>
    <xf numFmtId="0" fontId="30" fillId="0" borderId="78" xfId="0" applyFont="1" applyBorder="1" applyAlignment="1">
      <alignment horizontal="center" vertical="center"/>
    </xf>
    <xf numFmtId="0" fontId="30" fillId="0" borderId="79" xfId="0" applyFont="1" applyBorder="1" applyAlignment="1">
      <alignment horizontal="center" vertical="center"/>
    </xf>
    <xf numFmtId="0" fontId="0" fillId="0" borderId="78"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30" fillId="0" borderId="58" xfId="0" applyFont="1" applyBorder="1" applyAlignment="1">
      <alignment horizontal="center" vertical="center"/>
    </xf>
    <xf numFmtId="0" fontId="0" fillId="0" borderId="79" xfId="0" applyBorder="1" applyAlignment="1" applyProtection="1">
      <alignment horizontal="center" vertical="center"/>
      <protection locked="0"/>
    </xf>
    <xf numFmtId="0" fontId="0" fillId="0" borderId="76" xfId="0" applyBorder="1">
      <alignment vertical="center"/>
    </xf>
    <xf numFmtId="0" fontId="0" fillId="0" borderId="58" xfId="0" applyBorder="1">
      <alignment vertical="center"/>
    </xf>
    <xf numFmtId="0" fontId="18" fillId="0" borderId="0" xfId="0" applyFont="1" applyBorder="1">
      <alignment vertical="center"/>
    </xf>
    <xf numFmtId="0" fontId="18" fillId="0" borderId="58" xfId="0" applyFont="1" applyBorder="1">
      <alignment vertical="center"/>
    </xf>
    <xf numFmtId="0" fontId="18" fillId="0" borderId="60" xfId="0" applyFont="1" applyBorder="1" applyAlignment="1">
      <alignment horizontal="center" vertical="center"/>
    </xf>
    <xf numFmtId="0" fontId="18" fillId="0" borderId="63" xfId="0" applyFont="1" applyBorder="1" applyAlignment="1">
      <alignment horizontal="center" vertical="center"/>
    </xf>
    <xf numFmtId="0" fontId="18" fillId="0" borderId="65" xfId="0" applyFont="1" applyBorder="1" applyAlignment="1">
      <alignment horizontal="center" vertical="center"/>
    </xf>
    <xf numFmtId="0" fontId="18" fillId="0" borderId="83" xfId="0" applyFont="1" applyBorder="1" applyAlignment="1">
      <alignment horizontal="center" vertical="center"/>
    </xf>
    <xf numFmtId="0" fontId="18" fillId="0" borderId="84" xfId="0" applyFont="1" applyBorder="1" applyAlignment="1">
      <alignment horizontal="center" vertical="center"/>
    </xf>
    <xf numFmtId="38" fontId="18" fillId="0" borderId="83" xfId="9" applyFont="1" applyBorder="1" applyAlignment="1">
      <alignment horizontal="center" vertical="center"/>
    </xf>
    <xf numFmtId="0" fontId="18" fillId="0" borderId="85" xfId="0" applyFont="1" applyBorder="1" applyAlignment="1">
      <alignment horizontal="center" vertical="center"/>
    </xf>
    <xf numFmtId="0" fontId="21" fillId="0" borderId="0" xfId="0" applyFont="1" applyBorder="1" applyAlignment="1">
      <alignment horizontal="center" vertical="center"/>
    </xf>
    <xf numFmtId="0" fontId="17" fillId="9" borderId="75" xfId="0" applyFont="1" applyFill="1" applyBorder="1" applyAlignment="1">
      <alignment horizontal="distributed" vertical="center" indent="1"/>
    </xf>
    <xf numFmtId="0" fontId="17" fillId="9" borderId="77" xfId="0" applyFont="1" applyFill="1" applyBorder="1" applyAlignment="1">
      <alignment horizontal="distributed" vertical="center" indent="1"/>
    </xf>
    <xf numFmtId="0" fontId="17" fillId="0" borderId="75" xfId="0" applyFont="1" applyBorder="1" applyAlignment="1">
      <alignment horizontal="distributed" vertical="center" wrapText="1" indent="1"/>
    </xf>
    <xf numFmtId="0" fontId="17" fillId="0" borderId="75" xfId="0" applyFont="1" applyBorder="1" applyAlignment="1">
      <alignment vertical="center" textRotation="255"/>
    </xf>
    <xf numFmtId="0" fontId="17" fillId="0" borderId="76" xfId="0" applyFont="1" applyBorder="1" applyAlignment="1">
      <alignment vertical="center" textRotation="255"/>
    </xf>
    <xf numFmtId="0" fontId="17" fillId="0" borderId="77" xfId="0" applyFont="1" applyBorder="1" applyAlignment="1">
      <alignment vertical="center" textRotation="255"/>
    </xf>
    <xf numFmtId="0" fontId="17" fillId="0" borderId="75" xfId="0" applyFont="1" applyBorder="1" applyAlignment="1">
      <alignment horizontal="center" vertical="center" textRotation="255"/>
    </xf>
    <xf numFmtId="0" fontId="17" fillId="0" borderId="76" xfId="0" applyFont="1" applyBorder="1" applyAlignment="1">
      <alignment horizontal="center" vertical="center" textRotation="255"/>
    </xf>
    <xf numFmtId="0" fontId="17" fillId="0" borderId="77" xfId="0" applyFont="1" applyBorder="1" applyAlignment="1">
      <alignment horizontal="center" vertical="center" textRotation="255"/>
    </xf>
    <xf numFmtId="0" fontId="17" fillId="9" borderId="3" xfId="0" applyFont="1" applyFill="1" applyBorder="1" applyAlignment="1">
      <alignment horizontal="distributed" vertical="center" indent="1"/>
    </xf>
    <xf numFmtId="0" fontId="17" fillId="9" borderId="4" xfId="0" applyFont="1" applyFill="1" applyBorder="1" applyAlignment="1">
      <alignment horizontal="distributed" vertical="center" indent="1"/>
    </xf>
    <xf numFmtId="0" fontId="17" fillId="0" borderId="78" xfId="0" applyFont="1" applyBorder="1" applyAlignment="1">
      <alignment vertical="center" textRotation="255"/>
    </xf>
    <xf numFmtId="0" fontId="17" fillId="0" borderId="58" xfId="0" applyFont="1" applyBorder="1" applyAlignment="1">
      <alignment vertical="center" textRotation="255"/>
    </xf>
    <xf numFmtId="0" fontId="17" fillId="0" borderId="79" xfId="0" applyFont="1" applyBorder="1" applyAlignment="1">
      <alignment vertical="center" textRotation="255"/>
    </xf>
    <xf numFmtId="0" fontId="17" fillId="0" borderId="78" xfId="0" applyFont="1" applyBorder="1" applyAlignment="1">
      <alignment horizontal="center" vertical="center" textRotation="255"/>
    </xf>
    <xf numFmtId="0" fontId="17" fillId="0" borderId="58" xfId="0" applyFont="1" applyBorder="1" applyAlignment="1">
      <alignment horizontal="center" vertical="center" textRotation="255"/>
    </xf>
    <xf numFmtId="0" fontId="17" fillId="0" borderId="79" xfId="0" applyFont="1" applyBorder="1" applyAlignment="1">
      <alignment horizontal="center" vertical="center" textRotation="255"/>
    </xf>
    <xf numFmtId="0" fontId="17" fillId="9" borderId="78" xfId="0" applyFont="1" applyFill="1" applyBorder="1" applyAlignment="1">
      <alignment horizontal="distributed" vertical="center" indent="1"/>
    </xf>
    <xf numFmtId="0" fontId="17" fillId="9" borderId="79" xfId="0" applyFont="1" applyFill="1" applyBorder="1" applyAlignment="1">
      <alignment horizontal="distributed" vertical="center" indent="1"/>
    </xf>
    <xf numFmtId="176" fontId="17" fillId="9" borderId="3" xfId="0" applyNumberFormat="1" applyFont="1" applyFill="1" applyBorder="1" applyAlignment="1">
      <alignment horizontal="center" vertical="center"/>
    </xf>
    <xf numFmtId="176" fontId="17" fillId="9" borderId="4" xfId="0" applyNumberFormat="1" applyFont="1" applyFill="1" applyBorder="1" applyAlignment="1">
      <alignment horizontal="center" vertical="center"/>
    </xf>
    <xf numFmtId="0" fontId="17" fillId="0" borderId="75" xfId="0" applyFont="1" applyFill="1" applyBorder="1" applyAlignment="1">
      <alignment horizontal="right" vertical="center"/>
    </xf>
    <xf numFmtId="0" fontId="17" fillId="0" borderId="77" xfId="0" applyFont="1" applyFill="1" applyBorder="1" applyAlignment="1">
      <alignment horizontal="right" vertical="center"/>
    </xf>
    <xf numFmtId="0" fontId="26" fillId="0" borderId="75" xfId="0" applyFont="1" applyBorder="1" applyAlignment="1">
      <alignment horizontal="center" vertical="center" shrinkToFit="1"/>
    </xf>
    <xf numFmtId="0" fontId="26" fillId="0" borderId="77" xfId="0" applyFont="1" applyBorder="1" applyAlignment="1">
      <alignment horizontal="center" vertical="center" shrinkToFit="1"/>
    </xf>
    <xf numFmtId="0" fontId="31" fillId="3" borderId="75" xfId="0" applyNumberFormat="1" applyFont="1" applyFill="1" applyBorder="1" applyAlignment="1" applyProtection="1">
      <alignment horizontal="center" vertical="center" shrinkToFit="1"/>
      <protection locked="0"/>
    </xf>
    <xf numFmtId="0" fontId="31" fillId="3" borderId="77" xfId="0" applyFont="1" applyFill="1" applyBorder="1" applyAlignment="1" applyProtection="1">
      <alignment horizontal="center" vertical="center" shrinkToFit="1"/>
      <protection locked="0"/>
    </xf>
    <xf numFmtId="0" fontId="26" fillId="0" borderId="3" xfId="0" applyFont="1" applyBorder="1" applyAlignment="1">
      <alignment horizontal="center" vertical="center" shrinkToFit="1"/>
    </xf>
    <xf numFmtId="0" fontId="26" fillId="0" borderId="4" xfId="0" applyFont="1" applyBorder="1" applyAlignment="1">
      <alignment horizontal="center" vertical="center" shrinkToFit="1"/>
    </xf>
    <xf numFmtId="0" fontId="4" fillId="0" borderId="0" xfId="0" applyFont="1" applyBorder="1">
      <alignment vertical="center"/>
    </xf>
    <xf numFmtId="0" fontId="31" fillId="3" borderId="3" xfId="0" applyNumberFormat="1" applyFont="1" applyFill="1" applyBorder="1" applyAlignment="1" applyProtection="1">
      <alignment horizontal="center" vertical="center" shrinkToFit="1"/>
      <protection locked="0"/>
    </xf>
    <xf numFmtId="0" fontId="31" fillId="3" borderId="4" xfId="0" applyFont="1" applyFill="1" applyBorder="1" applyAlignment="1" applyProtection="1">
      <alignment horizontal="center" vertical="center" shrinkToFit="1"/>
      <protection locked="0"/>
    </xf>
    <xf numFmtId="0" fontId="17" fillId="0" borderId="3" xfId="0" applyFont="1" applyFill="1" applyBorder="1" applyAlignment="1">
      <alignment horizontal="right" vertical="center"/>
    </xf>
    <xf numFmtId="0" fontId="17" fillId="0" borderId="4" xfId="0" applyFont="1" applyFill="1" applyBorder="1" applyAlignment="1">
      <alignment horizontal="right" vertical="center"/>
    </xf>
    <xf numFmtId="0" fontId="17" fillId="0" borderId="0" xfId="0" applyFont="1" applyBorder="1" applyAlignment="1">
      <alignment horizontal="left" vertical="center" indent="1" shrinkToFit="1"/>
    </xf>
    <xf numFmtId="0" fontId="31" fillId="0" borderId="0" xfId="0" applyFont="1" applyBorder="1" applyAlignment="1">
      <alignment horizontal="left" vertical="center" indent="1" shrinkToFit="1"/>
    </xf>
    <xf numFmtId="176" fontId="17" fillId="0" borderId="3" xfId="0" applyNumberFormat="1" applyFont="1" applyFill="1" applyBorder="1" applyAlignment="1">
      <alignment horizontal="left" vertical="center"/>
    </xf>
    <xf numFmtId="176" fontId="17" fillId="0" borderId="4" xfId="0" applyNumberFormat="1" applyFont="1" applyFill="1" applyBorder="1" applyAlignment="1">
      <alignment horizontal="left" vertical="center"/>
    </xf>
    <xf numFmtId="176" fontId="17" fillId="9" borderId="78" xfId="0" applyNumberFormat="1" applyFont="1" applyFill="1" applyBorder="1" applyAlignment="1">
      <alignment horizontal="center" vertical="center"/>
    </xf>
    <xf numFmtId="176" fontId="17" fillId="9" borderId="79" xfId="0" applyNumberFormat="1" applyFont="1" applyFill="1" applyBorder="1" applyAlignment="1">
      <alignment horizontal="center" vertical="center"/>
    </xf>
    <xf numFmtId="176" fontId="17" fillId="0" borderId="78" xfId="0" applyNumberFormat="1" applyFont="1" applyFill="1" applyBorder="1" applyAlignment="1">
      <alignment horizontal="left" vertical="center"/>
    </xf>
    <xf numFmtId="176" fontId="17" fillId="0" borderId="79" xfId="0" applyNumberFormat="1" applyFont="1" applyFill="1" applyBorder="1" applyAlignment="1">
      <alignment horizontal="left" vertical="center"/>
    </xf>
    <xf numFmtId="0" fontId="17" fillId="9" borderId="75" xfId="0" applyFont="1" applyFill="1" applyBorder="1" applyAlignment="1">
      <alignment horizontal="left" vertical="center"/>
    </xf>
    <xf numFmtId="0" fontId="17" fillId="9" borderId="76" xfId="0" applyFont="1" applyFill="1" applyBorder="1" applyAlignment="1">
      <alignment horizontal="left" vertical="top"/>
    </xf>
    <xf numFmtId="0" fontId="17" fillId="9" borderId="76" xfId="0" applyFont="1" applyFill="1" applyBorder="1" applyAlignment="1">
      <alignment vertical="center"/>
    </xf>
    <xf numFmtId="0" fontId="17" fillId="9" borderId="77" xfId="0" applyFont="1" applyFill="1" applyBorder="1" applyAlignment="1">
      <alignment vertical="center"/>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7" fillId="9" borderId="3" xfId="0" applyFont="1" applyFill="1" applyBorder="1" applyAlignment="1">
      <alignment horizontal="left" vertical="top"/>
    </xf>
    <xf numFmtId="0" fontId="17" fillId="9" borderId="0" xfId="0" applyFont="1" applyFill="1" applyBorder="1" applyAlignment="1">
      <alignment horizontal="left" vertical="top"/>
    </xf>
    <xf numFmtId="0" fontId="17" fillId="9" borderId="0" xfId="0" applyFont="1" applyFill="1" applyBorder="1" applyAlignment="1">
      <alignment vertical="center"/>
    </xf>
    <xf numFmtId="0" fontId="17" fillId="9" borderId="4" xfId="0" applyFont="1" applyFill="1" applyBorder="1" applyAlignment="1">
      <alignment vertical="center"/>
    </xf>
    <xf numFmtId="0" fontId="17"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3"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4" xfId="0" applyFont="1" applyBorder="1" applyAlignment="1">
      <alignment horizontal="left" vertical="center" wrapText="1" shrinkToFit="1"/>
    </xf>
    <xf numFmtId="0" fontId="32" fillId="3" borderId="2" xfId="0" applyNumberFormat="1" applyFont="1" applyFill="1" applyBorder="1" applyAlignment="1" applyProtection="1">
      <alignment horizontal="center" vertical="center"/>
      <protection locked="0"/>
    </xf>
    <xf numFmtId="180" fontId="32" fillId="3" borderId="2" xfId="0" applyNumberFormat="1" applyFont="1" applyFill="1" applyBorder="1" applyAlignment="1" applyProtection="1">
      <alignment horizontal="center" vertical="center"/>
      <protection locked="0"/>
    </xf>
    <xf numFmtId="176" fontId="17" fillId="9" borderId="75" xfId="0" applyNumberFormat="1" applyFont="1" applyFill="1" applyBorder="1" applyAlignment="1">
      <alignment horizontal="center" vertical="center"/>
    </xf>
    <xf numFmtId="176" fontId="17" fillId="9" borderId="77" xfId="0" applyNumberFormat="1" applyFont="1" applyFill="1" applyBorder="1" applyAlignment="1">
      <alignment horizontal="center" vertical="center"/>
    </xf>
    <xf numFmtId="0" fontId="17" fillId="9" borderId="0" xfId="0" applyFont="1" applyFill="1" applyBorder="1" applyAlignment="1">
      <alignment horizontal="left" vertical="center"/>
    </xf>
    <xf numFmtId="0" fontId="17" fillId="9" borderId="4" xfId="0" applyFont="1" applyFill="1" applyBorder="1" applyAlignment="1">
      <alignment horizontal="left" vertical="center"/>
    </xf>
    <xf numFmtId="176" fontId="17" fillId="0" borderId="2" xfId="0" applyNumberFormat="1" applyFont="1" applyFill="1" applyBorder="1" applyAlignment="1">
      <alignment horizontal="left" vertical="center"/>
    </xf>
    <xf numFmtId="0" fontId="17" fillId="9" borderId="0" xfId="0" applyFont="1" applyFill="1">
      <alignment vertical="center"/>
    </xf>
    <xf numFmtId="0" fontId="4" fillId="0" borderId="3" xfId="0" applyFont="1" applyBorder="1" applyAlignment="1">
      <alignment horizontal="left" vertical="center"/>
    </xf>
    <xf numFmtId="0" fontId="32" fillId="3" borderId="2" xfId="0" applyNumberFormat="1" applyFont="1" applyFill="1" applyBorder="1" applyAlignment="1" applyProtection="1">
      <alignment horizontal="left" vertical="center" indent="2"/>
      <protection locked="0"/>
    </xf>
    <xf numFmtId="0" fontId="4" fillId="0" borderId="3" xfId="0" applyFont="1" applyBorder="1">
      <alignment vertical="center"/>
    </xf>
    <xf numFmtId="0" fontId="4" fillId="0" borderId="0" xfId="0" applyFont="1" applyBorder="1" applyAlignment="1">
      <alignment horizontal="left" vertical="center" indent="1"/>
    </xf>
    <xf numFmtId="176" fontId="17" fillId="0" borderId="2" xfId="0" applyNumberFormat="1" applyFont="1" applyFill="1" applyBorder="1" applyAlignment="1">
      <alignment horizontal="center" vertical="center"/>
    </xf>
    <xf numFmtId="176" fontId="17" fillId="0" borderId="78" xfId="0" applyNumberFormat="1" applyFont="1" applyFill="1" applyBorder="1" applyAlignment="1">
      <alignment horizontal="center" vertical="center"/>
    </xf>
    <xf numFmtId="176" fontId="17" fillId="0" borderId="79" xfId="0" applyNumberFormat="1" applyFont="1" applyFill="1" applyBorder="1" applyAlignment="1">
      <alignment horizontal="center" vertical="center"/>
    </xf>
    <xf numFmtId="0" fontId="4" fillId="0" borderId="78" xfId="0" applyNumberFormat="1" applyFont="1" applyFill="1" applyBorder="1" applyAlignment="1">
      <alignment horizontal="left" vertical="center" indent="1"/>
    </xf>
    <xf numFmtId="0" fontId="4" fillId="0" borderId="79" xfId="0" applyNumberFormat="1" applyFont="1" applyFill="1" applyBorder="1" applyAlignment="1">
      <alignment horizontal="left" vertical="center" indent="1"/>
    </xf>
    <xf numFmtId="0" fontId="4" fillId="0" borderId="78" xfId="0" applyFont="1" applyBorder="1" applyAlignment="1">
      <alignment horizontal="left" vertical="center" wrapText="1" shrinkToFit="1"/>
    </xf>
    <xf numFmtId="0" fontId="4" fillId="0" borderId="58" xfId="0" applyFont="1" applyBorder="1" applyAlignment="1">
      <alignment horizontal="left" vertical="center" wrapText="1" shrinkToFit="1"/>
    </xf>
    <xf numFmtId="0" fontId="4" fillId="0" borderId="79" xfId="0" applyFont="1" applyBorder="1" applyAlignment="1">
      <alignment horizontal="left" vertical="center" wrapText="1" shrinkToFit="1"/>
    </xf>
    <xf numFmtId="0" fontId="4" fillId="0" borderId="78" xfId="0" applyFont="1" applyBorder="1">
      <alignment vertical="center"/>
    </xf>
    <xf numFmtId="0" fontId="4" fillId="0" borderId="58" xfId="0" applyFont="1" applyBorder="1">
      <alignment vertical="center"/>
    </xf>
    <xf numFmtId="0" fontId="4" fillId="0" borderId="58" xfId="0" applyFont="1" applyBorder="1" applyAlignment="1">
      <alignment horizontal="left" vertical="center" indent="1"/>
    </xf>
    <xf numFmtId="0" fontId="17" fillId="9" borderId="58" xfId="0" applyFont="1" applyFill="1" applyBorder="1" applyAlignment="1">
      <alignment horizontal="left" vertical="center"/>
    </xf>
    <xf numFmtId="0" fontId="17" fillId="9" borderId="79" xfId="0" applyFont="1" applyFill="1" applyBorder="1" applyAlignment="1">
      <alignment horizontal="left" vertical="center"/>
    </xf>
    <xf numFmtId="0" fontId="32" fillId="3" borderId="6" xfId="0" applyNumberFormat="1" applyFont="1" applyFill="1" applyBorder="1" applyAlignment="1" applyProtection="1">
      <alignment horizontal="center" vertical="center"/>
      <protection locked="0"/>
    </xf>
    <xf numFmtId="176" fontId="17" fillId="0" borderId="6" xfId="0" applyNumberFormat="1" applyFont="1" applyFill="1" applyBorder="1" applyAlignment="1">
      <alignment horizontal="center" vertical="center"/>
    </xf>
    <xf numFmtId="0" fontId="4" fillId="0" borderId="0" xfId="0" applyFont="1">
      <alignment vertical="center"/>
    </xf>
    <xf numFmtId="0" fontId="4" fillId="2" borderId="1" xfId="0" applyFont="1" applyFill="1" applyBorder="1">
      <alignment vertical="center"/>
    </xf>
    <xf numFmtId="0" fontId="4" fillId="2" borderId="28" xfId="0" applyFont="1" applyFill="1" applyBorder="1">
      <alignment vertical="center"/>
    </xf>
    <xf numFmtId="0" fontId="4" fillId="0" borderId="29" xfId="0" applyFont="1" applyBorder="1">
      <alignment vertical="center"/>
    </xf>
    <xf numFmtId="0" fontId="4" fillId="0" borderId="30" xfId="0" applyFont="1" applyBorder="1">
      <alignment vertical="center"/>
    </xf>
    <xf numFmtId="49" fontId="4" fillId="0" borderId="5" xfId="0" applyNumberFormat="1" applyFont="1" applyBorder="1" applyAlignment="1">
      <alignment vertical="center" wrapText="1"/>
    </xf>
    <xf numFmtId="0" fontId="4" fillId="2" borderId="50" xfId="0" applyFont="1" applyFill="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49" fontId="4" fillId="0" borderId="6" xfId="0" applyNumberFormat="1" applyFont="1" applyBorder="1" applyAlignment="1">
      <alignment vertical="center" wrapText="1"/>
    </xf>
    <xf numFmtId="0" fontId="4" fillId="2" borderId="6" xfId="0" applyFont="1" applyFill="1" applyBorder="1" applyAlignment="1">
      <alignment horizontal="center" vertical="center"/>
    </xf>
    <xf numFmtId="9" fontId="4" fillId="0" borderId="6" xfId="0" applyNumberFormat="1" applyFont="1" applyBorder="1" applyAlignment="1">
      <alignment horizontal="center" vertical="center"/>
    </xf>
    <xf numFmtId="9" fontId="4" fillId="2" borderId="6" xfId="0" applyNumberFormat="1" applyFont="1" applyFill="1" applyBorder="1" applyAlignment="1">
      <alignment horizontal="center" vertical="center"/>
    </xf>
    <xf numFmtId="0" fontId="4" fillId="0" borderId="0" xfId="0" applyFont="1" applyBorder="1" applyAlignment="1">
      <alignment horizontal="center" vertical="center" wrapText="1"/>
    </xf>
    <xf numFmtId="0" fontId="4" fillId="0" borderId="1" xfId="0" applyFont="1" applyBorder="1">
      <alignment vertical="center"/>
    </xf>
    <xf numFmtId="38" fontId="4" fillId="0" borderId="0" xfId="9" applyFont="1">
      <alignment vertical="center"/>
    </xf>
    <xf numFmtId="38" fontId="4" fillId="0" borderId="0" xfId="9" applyFont="1" applyAlignment="1">
      <alignment vertical="center" wrapText="1"/>
    </xf>
    <xf numFmtId="0" fontId="4" fillId="11" borderId="1" xfId="0" applyFont="1" applyFill="1" applyBorder="1">
      <alignment vertical="center"/>
    </xf>
    <xf numFmtId="38" fontId="4" fillId="11" borderId="1" xfId="9" applyFont="1" applyFill="1" applyBorder="1">
      <alignment vertical="center"/>
    </xf>
    <xf numFmtId="38" fontId="4" fillId="0" borderId="1" xfId="9" applyFont="1" applyBorder="1" applyAlignment="1">
      <alignment horizontal="right" vertical="center"/>
    </xf>
    <xf numFmtId="38" fontId="4" fillId="11" borderId="1" xfId="9" applyFont="1" applyFill="1" applyBorder="1" applyAlignment="1">
      <alignment vertical="center" wrapText="1"/>
    </xf>
    <xf numFmtId="38" fontId="4" fillId="0" borderId="1" xfId="9" applyFont="1" applyBorder="1" applyAlignment="1">
      <alignment vertical="center" wrapText="1"/>
    </xf>
    <xf numFmtId="0" fontId="4" fillId="0" borderId="1" xfId="0" applyFont="1" applyBorder="1" applyAlignment="1">
      <alignment horizontal="right" vertical="center"/>
    </xf>
  </cellXfs>
  <cellStyles count="11">
    <cellStyle name="桁区切り 2" xfId="1"/>
    <cellStyle name="桁区切り_03■R06ガス内管工事計算用単価ファイル" xfId="2"/>
    <cellStyle name="標準" xfId="0" builtinId="0"/>
    <cellStyle name="標準 2" xfId="3"/>
    <cellStyle name="標準 3" xfId="4"/>
    <cellStyle name="標準_03■R06ガス内管工事計算用単価ファイル" xfId="5"/>
    <cellStyle name="標準_★新規　魚沼市ガス工事様式R06改定版" xfId="6"/>
    <cellStyle name="標準_【店頭掲示用】H20ガス供給管内管工事単価表" xfId="7"/>
    <cellStyle name="パーセント" xfId="8" builtinId="5"/>
    <cellStyle name="桁区切り" xfId="9" builtinId="6"/>
    <cellStyle name="通貨" xfId="10" builtinId="7"/>
  </cellStyles>
  <dxfs count="39">
    <dxf>
      <font>
        <color rgb="FF0012FF"/>
      </font>
    </dxf>
    <dxf>
      <numFmt numFmtId="2" formatCode="0.00"/>
    </dxf>
    <dxf>
      <numFmt numFmtId="181" formatCode="0.0"/>
    </dxf>
    <dxf>
      <font>
        <color rgb="FF0012FF"/>
      </font>
    </dxf>
    <dxf>
      <font>
        <color rgb="FF0012FF"/>
      </font>
    </dxf>
    <dxf>
      <numFmt numFmtId="2" formatCode="0.00"/>
    </dxf>
    <dxf>
      <numFmt numFmtId="181" formatCode="0.0"/>
    </dxf>
    <dxf>
      <font>
        <color rgb="FF0012FF"/>
      </font>
    </dxf>
    <dxf>
      <font>
        <color rgb="FF0012FF"/>
      </font>
    </dxf>
    <dxf>
      <font>
        <color rgb="FF0012FF"/>
      </font>
    </dxf>
    <dxf>
      <numFmt numFmtId="2" formatCode="0.00"/>
    </dxf>
    <dxf>
      <numFmt numFmtId="181" formatCode="0.0"/>
    </dxf>
    <dxf>
      <font>
        <color rgb="FF0012FF"/>
      </font>
    </dxf>
    <dxf>
      <font>
        <color rgb="FF0012FF"/>
      </font>
    </dxf>
    <dxf>
      <font>
        <color rgb="FF0012FF"/>
      </font>
    </dxf>
    <dxf>
      <numFmt numFmtId="181" formatCode="0.0"/>
    </dxf>
    <dxf>
      <numFmt numFmtId="2" formatCode="0.00"/>
    </dxf>
    <dxf>
      <font>
        <color rgb="FF0012FF"/>
      </font>
    </dxf>
    <dxf>
      <numFmt numFmtId="2" formatCode="0.00"/>
    </dxf>
    <dxf>
      <numFmt numFmtId="181" formatCode="0.0"/>
    </dxf>
    <dxf>
      <fill>
        <patternFill>
          <bgColor rgb="FFFFFF99"/>
        </patternFill>
      </fill>
    </dxf>
    <dxf>
      <font>
        <color rgb="FF0012FF"/>
      </font>
    </dxf>
    <dxf>
      <fill>
        <patternFill>
          <bgColor rgb="FFFFFF99"/>
        </patternFill>
      </fill>
    </dxf>
    <dxf>
      <font>
        <color rgb="FF0012FF"/>
      </font>
    </dxf>
    <dxf>
      <fill>
        <patternFill>
          <bgColor rgb="FFFFFF99"/>
        </patternFill>
      </fill>
    </dxf>
    <dxf>
      <font>
        <color rgb="FF0012FF"/>
      </font>
    </dxf>
    <dxf>
      <fill>
        <patternFill>
          <bgColor rgb="FFFFFF99"/>
        </patternFill>
      </fill>
    </dxf>
    <dxf>
      <font>
        <color rgb="FF0012FF"/>
      </font>
    </dxf>
    <dxf>
      <font>
        <color rgb="FF0012FF"/>
      </font>
    </dxf>
    <dxf>
      <numFmt numFmtId="2" formatCode="0.00"/>
    </dxf>
    <dxf>
      <font>
        <color rgb="FF0012FF"/>
      </font>
    </dxf>
    <dxf>
      <fill>
        <patternFill patternType="solid">
          <bgColor rgb="FFE9FFE9"/>
        </patternFill>
      </fill>
    </dxf>
    <dxf>
      <fill>
        <patternFill patternType="solid">
          <bgColor rgb="FF57FF80"/>
        </patternFill>
      </fill>
    </dxf>
    <dxf>
      <font>
        <color rgb="FF0012FF"/>
      </font>
    </dxf>
    <dxf>
      <font>
        <color rgb="FF0012FF"/>
      </font>
    </dxf>
    <dxf>
      <font>
        <color rgb="FF0012FF"/>
      </font>
    </dxf>
    <dxf>
      <fill>
        <patternFill>
          <bgColor rgb="FFFFFF99"/>
        </patternFill>
      </fill>
    </dxf>
    <dxf>
      <font>
        <color rgb="FF0012FF"/>
      </font>
    </dxf>
    <dxf>
      <fill>
        <patternFill>
          <bgColor rgb="FFFFFF99"/>
        </patternFill>
      </fill>
    </dxf>
  </dxfs>
  <tableStyles count="0" defaultTableStyle="TableStyleMedium2" defaultPivotStyle="PivotStyleLight16"/>
  <colors>
    <mruColors>
      <color rgb="FFD2D2D2"/>
      <color rgb="FFA0FFFF"/>
      <color rgb="FFE9FFFF"/>
      <color rgb="FFFFA0FF"/>
      <color rgb="FFFF57FF"/>
      <color rgb="FFE9E9FF"/>
      <color rgb="FFE9FFE9"/>
      <color rgb="FF0012FF"/>
      <color rgb="FF57FF8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624840</xdr:colOff>
      <xdr:row>1</xdr:row>
      <xdr:rowOff>3175</xdr:rowOff>
    </xdr:from>
    <xdr:to xmlns:xdr="http://schemas.openxmlformats.org/drawingml/2006/spreadsheetDrawing">
      <xdr:col>15</xdr:col>
      <xdr:colOff>1905</xdr:colOff>
      <xdr:row>18</xdr:row>
      <xdr:rowOff>252730</xdr:rowOff>
    </xdr:to>
    <xdr:sp macro="" textlink="">
      <xdr:nvSpPr>
        <xdr:cNvPr id="2" name="Text Box 1"/>
        <xdr:cNvSpPr txBox="1">
          <a:spLocks noChangeArrowheads="1"/>
        </xdr:cNvSpPr>
      </xdr:nvSpPr>
      <xdr:spPr>
        <a:xfrm>
          <a:off x="6169660" y="257175"/>
          <a:ext cx="6568440" cy="4567555"/>
        </a:xfrm>
        <a:prstGeom prst="rect">
          <a:avLst/>
        </a:prstGeom>
        <a:solidFill>
          <a:srgbClr val="FFE69A"/>
        </a:solidFill>
        <a:ln w="19050" cap="flat" cmpd="sng">
          <a:solidFill>
            <a:schemeClr val="tx1"/>
          </a:solidFill>
          <a:prstDash val="solid"/>
          <a:round/>
          <a:headEnd/>
          <a:tailEnd/>
        </a:ln>
        <a:effectLst/>
      </xdr:spPr>
      <xdr:txBody>
        <a:bodyPr vertOverflow="overflow" horzOverflow="overflow" wrap="square" lIns="72000" tIns="72000" rIns="72000" bIns="72000" numCol="1" spcCol="0" rtlCol="0" anchor="t" upright="1"/>
        <a:lstStyle/>
        <a:p>
          <a:pPr marL="0" indent="0" algn="l">
            <a:lnSpc>
              <a:spcPts val="1600"/>
            </a:lnSpc>
            <a:spcBef>
              <a:spcPts val="0"/>
            </a:spcBef>
            <a:spcAft>
              <a:spcPts val="0"/>
            </a:spcAft>
          </a:pPr>
          <a:r>
            <a:rPr lang="ja-JP" altLang="en-US" sz="1200" b="0" i="0" u="none" strike="noStrike" kern="0" cap="none" spc="0" normalizeH="0" baseline="0">
              <a:solidFill>
                <a:schemeClr val="dk1"/>
              </a:solidFill>
              <a:effectLst/>
              <a:uFill>
                <a:solidFill>
                  <a:sysClr val="windowText" lastClr="000000"/>
                </a:solidFill>
              </a:uFill>
              <a:latin typeface="Meiryo UI"/>
              <a:ea typeface="Meiryo UI"/>
            </a:rPr>
            <a:t>【注意事項】</a:t>
          </a:r>
          <a:endParaRPr lang="en-US" altLang="ja-JP" sz="12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marL="0" indent="0" algn="l">
            <a:lnSpc>
              <a:spcPts val="1600"/>
            </a:lnSpc>
            <a:spcBef>
              <a:spcPts val="0"/>
            </a:spcBef>
            <a:spcAft>
              <a:spcPts val="0"/>
            </a:spcAft>
          </a:pPr>
          <a:r>
            <a:rPr lang="ja-JP" altLang="en-US" sz="1200" b="0" i="0" u="none" strike="noStrike" kern="0" cap="none" spc="0" normalizeH="0" baseline="0">
              <a:solidFill>
                <a:schemeClr val="dk1"/>
              </a:solidFill>
              <a:effectLst/>
              <a:uFill>
                <a:solidFill>
                  <a:sysClr val="windowText" lastClr="000000"/>
                </a:solidFill>
              </a:uFill>
              <a:latin typeface="Meiryo UI"/>
              <a:ea typeface="Meiryo UI"/>
              <a:cs typeface="+mn-cs"/>
            </a:rPr>
            <a:t>　○</a:t>
          </a:r>
          <a:r>
            <a:rPr lang="ja-JP" altLang="en-US" sz="1200" b="0" i="0" u="none" strike="noStrike" kern="0" cap="none" spc="0" normalizeH="0" baseline="0">
              <a:solidFill>
                <a:srgbClr val="0012FF"/>
              </a:solidFill>
              <a:effectLst/>
              <a:uFill>
                <a:solidFill>
                  <a:sysClr val="windowText" lastClr="000000"/>
                </a:solidFill>
              </a:uFill>
              <a:latin typeface="Meiryo UI"/>
              <a:ea typeface="Meiryo UI"/>
              <a:cs typeface="+mn-cs"/>
            </a:rPr>
            <a:t>青字は計算式</a:t>
          </a:r>
          <a:r>
            <a:rPr lang="ja-JP" altLang="en-US" sz="1200" b="0" i="0" u="none" strike="noStrike" kern="0" cap="none" spc="0" normalizeH="0" baseline="0">
              <a:solidFill>
                <a:schemeClr val="dk1"/>
              </a:solidFill>
              <a:effectLst/>
              <a:uFill>
                <a:solidFill>
                  <a:sysClr val="windowText" lastClr="000000"/>
                </a:solidFill>
              </a:uFill>
              <a:latin typeface="Meiryo UI"/>
              <a:ea typeface="Meiryo UI"/>
              <a:cs typeface="+mn-cs"/>
            </a:rPr>
            <a:t>が入っています。</a:t>
          </a:r>
          <a:endParaRPr lang="en-US" altLang="ja-JP" sz="12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rtl="0">
            <a:lnSpc>
              <a:spcPts val="1600"/>
            </a:lnSpc>
            <a:defRPr sz="1000"/>
          </a:pPr>
          <a:r>
            <a:rPr lang="ja-JP" altLang="en-US" sz="1200" b="0" i="0" u="none" strike="noStrike" kern="0" cap="none" spc="0" normalizeH="0" baseline="0">
              <a:solidFill>
                <a:schemeClr val="dk1"/>
              </a:solidFill>
              <a:effectLst/>
              <a:uFill>
                <a:solidFill>
                  <a:sysClr val="windowText" lastClr="000000"/>
                </a:solidFill>
              </a:uFill>
              <a:latin typeface="Meiryo UI"/>
              <a:ea typeface="Meiryo UI"/>
              <a:cs typeface="+mn-cs"/>
            </a:rPr>
            <a:t>　○</a:t>
          </a:r>
          <a:r>
            <a:rPr lang="ja-JP" altLang="en-US" sz="1200" b="0" i="0" u="none" strike="noStrike" kern="0" cap="none" spc="0" normalizeH="0" baseline="0">
              <a:solidFill>
                <a:srgbClr val="FF0000"/>
              </a:solidFill>
              <a:effectLst/>
              <a:uFill>
                <a:solidFill>
                  <a:sysClr val="windowText" lastClr="000000"/>
                </a:solidFill>
              </a:uFill>
              <a:latin typeface="Meiryo UI"/>
              <a:ea typeface="Meiryo UI"/>
              <a:cs typeface="+mn-cs"/>
            </a:rPr>
            <a:t>入力できる場所は「薄黄色セル」です</a:t>
          </a:r>
          <a:r>
            <a:rPr lang="ja-JP" altLang="en-US" sz="1200" b="0" i="0" u="none" strike="noStrike" kern="0" cap="none" spc="0" normalizeH="0" baseline="0">
              <a:solidFill>
                <a:schemeClr val="dk1"/>
              </a:solidFill>
              <a:effectLst/>
              <a:uFill>
                <a:solidFill>
                  <a:sysClr val="windowText" lastClr="000000"/>
                </a:solidFill>
              </a:uFill>
              <a:latin typeface="Meiryo UI"/>
              <a:ea typeface="Meiryo UI"/>
              <a:cs typeface="+mn-cs"/>
            </a:rPr>
            <a:t>。申込書などの</a:t>
          </a:r>
          <a:r>
            <a:rPr lang="ja-JP" altLang="en-US" sz="1200" b="0" i="0" u="none" strike="noStrike" kern="0" cap="none" spc="0" normalizeH="0" baseline="0">
              <a:solidFill>
                <a:schemeClr val="dk1"/>
              </a:solidFill>
              <a:effectLst/>
              <a:uFill>
                <a:solidFill>
                  <a:sysClr val="windowText" lastClr="000000"/>
                </a:solidFill>
              </a:uFill>
              <a:latin typeface="Meiryo UI"/>
              <a:ea typeface="Meiryo UI"/>
              <a:cs typeface="+mn-cs"/>
            </a:rPr>
            <a:t>様式の白セルは入力できません。</a:t>
          </a:r>
          <a:endParaRPr sz="1200" b="0" i="0" u="none" strike="noStrike" kern="0" cap="none" spc="0" normalizeH="0" baseline="0">
            <a:solidFill>
              <a:schemeClr val="dk1"/>
            </a:solidFill>
            <a:effectLst/>
            <a:uFill>
              <a:solidFill>
                <a:sysClr val="windowText" lastClr="000000"/>
              </a:solidFill>
            </a:uFill>
            <a:latin typeface="Meiryo UI"/>
            <a:ea typeface="Meiryo UI"/>
          </a:endParaRPr>
        </a:p>
        <a:p>
          <a:pPr algn="l" rtl="0">
            <a:lnSpc>
              <a:spcPts val="1600"/>
            </a:lnSpc>
            <a:defRPr sz="1000"/>
          </a:pPr>
          <a:r>
            <a:rPr lang="ja-JP" altLang="en-US" sz="1200" b="0" i="0" u="none" strike="noStrike" kern="0" cap="none" spc="0" normalizeH="0" baseline="0">
              <a:solidFill>
                <a:schemeClr val="dk1"/>
              </a:solidFill>
              <a:effectLst/>
              <a:uFill>
                <a:solidFill>
                  <a:sysClr val="windowText" lastClr="000000"/>
                </a:solidFill>
              </a:uFill>
              <a:latin typeface="Meiryo UI"/>
              <a:ea typeface="Meiryo UI"/>
            </a:rPr>
            <a:t>　○この様式データの項目名や、欄の大きさなどの書式を許可なく変更することを禁止します。 </a:t>
          </a:r>
          <a:endParaRPr sz="1200" b="0" i="0" u="none" strike="noStrike" kern="0" cap="none" spc="0" normalizeH="0" baseline="0">
            <a:solidFill>
              <a:schemeClr val="dk1"/>
            </a:solidFill>
            <a:effectLst/>
            <a:uFill>
              <a:solidFill>
                <a:sysClr val="windowText" lastClr="000000"/>
              </a:solidFill>
            </a:uFill>
            <a:latin typeface="Meiryo UI"/>
            <a:ea typeface="Meiryo UI"/>
          </a:endParaRPr>
        </a:p>
        <a:p>
          <a:pPr algn="l" rtl="0">
            <a:lnSpc>
              <a:spcPts val="1600"/>
            </a:lnSpc>
            <a:defRPr sz="1000"/>
          </a:pPr>
          <a:endParaRPr sz="1200" b="0" i="0" u="none" strike="noStrike" kern="0" cap="none" spc="0" normalizeH="0" baseline="0">
            <a:solidFill>
              <a:schemeClr val="dk1"/>
            </a:solidFill>
            <a:effectLst/>
            <a:uFill>
              <a:solidFill>
                <a:sysClr val="windowText" lastClr="000000"/>
              </a:solidFill>
            </a:uFill>
            <a:latin typeface="Meiryo UI"/>
            <a:ea typeface="Meiryo UI"/>
          </a:endParaRPr>
        </a:p>
        <a:p>
          <a:pPr algn="l" rtl="0">
            <a:lnSpc>
              <a:spcPts val="1600"/>
            </a:lnSpc>
            <a:defRPr sz="1000"/>
          </a:pPr>
          <a:r>
            <a:rPr lang="ja-JP" altLang="en-US" sz="1200" b="0" i="0" u="none" strike="noStrike" kern="0" cap="none" spc="0" normalizeH="0" baseline="0">
              <a:solidFill>
                <a:schemeClr val="dk1"/>
              </a:solidFill>
              <a:effectLst/>
              <a:uFill>
                <a:solidFill>
                  <a:sysClr val="windowText" lastClr="000000"/>
                </a:solidFill>
              </a:uFill>
              <a:latin typeface="Meiryo UI"/>
              <a:ea typeface="Meiryo UI"/>
            </a:rPr>
            <a:t>　○工事申込者欄は、本人から記入、捺印してもらうこと。（社判等可）</a:t>
          </a:r>
          <a:endParaRPr sz="1200" b="0" i="0" u="none" strike="noStrike" kern="0" cap="none" spc="0" normalizeH="0" baseline="0">
            <a:solidFill>
              <a:schemeClr val="dk1"/>
            </a:solidFill>
            <a:effectLst/>
            <a:uFill>
              <a:solidFill>
                <a:sysClr val="windowText" lastClr="000000"/>
              </a:solidFill>
            </a:uFill>
            <a:latin typeface="Meiryo UI"/>
            <a:ea typeface="Meiryo UI"/>
          </a:endParaRPr>
        </a:p>
        <a:p>
          <a:pPr algn="l" rtl="0">
            <a:lnSpc>
              <a:spcPts val="1600"/>
            </a:lnSpc>
            <a:defRPr sz="1000"/>
          </a:pPr>
          <a:r>
            <a:rPr lang="ja-JP" altLang="en-US" sz="1200" b="0" i="0" u="none" strike="noStrike" kern="0" cap="none" spc="0" normalizeH="0" baseline="0">
              <a:solidFill>
                <a:schemeClr val="dk1"/>
              </a:solidFill>
              <a:effectLst/>
              <a:uFill>
                <a:solidFill>
                  <a:sysClr val="windowText" lastClr="000000"/>
                </a:solidFill>
              </a:uFill>
              <a:latin typeface="Meiryo UI"/>
              <a:ea typeface="Meiryo UI"/>
            </a:rPr>
            <a:t>　○工事代金支払者欄は、工事申込者と支払者が違う場合は必ず記入すること。</a:t>
          </a:r>
          <a:endParaRPr sz="1200" b="0" i="0" u="none" strike="noStrike" kern="0" cap="none" spc="0" normalizeH="0" baseline="0">
            <a:solidFill>
              <a:schemeClr val="dk1"/>
            </a:solidFill>
            <a:effectLst/>
            <a:uFill>
              <a:solidFill>
                <a:sysClr val="windowText" lastClr="000000"/>
              </a:solidFill>
            </a:uFill>
            <a:latin typeface="Meiryo UI"/>
            <a:ea typeface="Meiryo UI"/>
          </a:endParaRPr>
        </a:p>
        <a:p>
          <a:pPr algn="l" rtl="0">
            <a:lnSpc>
              <a:spcPts val="1600"/>
            </a:lnSpc>
            <a:defRPr sz="1000"/>
          </a:pPr>
          <a:r>
            <a:rPr lang="ja-JP" altLang="en-US" sz="1200" b="0" i="0" u="none" strike="noStrike" kern="0" cap="none" spc="0" normalizeH="0" baseline="0">
              <a:solidFill>
                <a:schemeClr val="dk1"/>
              </a:solidFill>
              <a:effectLst/>
              <a:uFill>
                <a:solidFill>
                  <a:sysClr val="windowText" lastClr="000000"/>
                </a:solidFill>
              </a:uFill>
              <a:latin typeface="Meiryo UI"/>
              <a:ea typeface="Meiryo UI"/>
            </a:rPr>
            <a:t>　○使用者欄は、工事申込者と違う場合記入すること。</a:t>
          </a:r>
          <a:endParaRPr sz="1200" b="0" i="0" u="none" strike="noStrike" kern="0" cap="none" spc="0" normalizeH="0" baseline="0">
            <a:solidFill>
              <a:schemeClr val="dk1"/>
            </a:solidFill>
            <a:effectLst/>
            <a:uFill>
              <a:solidFill>
                <a:sysClr val="windowText" lastClr="000000"/>
              </a:solidFill>
            </a:uFill>
            <a:latin typeface="Meiryo UI"/>
            <a:ea typeface="Meiryo UI"/>
          </a:endParaRPr>
        </a:p>
        <a:p>
          <a:pPr algn="l" rtl="0">
            <a:lnSpc>
              <a:spcPts val="1600"/>
            </a:lnSpc>
            <a:defRPr sz="1000"/>
          </a:pPr>
          <a:endParaRPr sz="1200" b="0" i="0" u="none" strike="noStrike" kern="0" cap="none" spc="0" normalizeH="0" baseline="0">
            <a:solidFill>
              <a:schemeClr val="dk1"/>
            </a:solidFill>
            <a:effectLst/>
            <a:uFill>
              <a:solidFill>
                <a:sysClr val="windowText" lastClr="000000"/>
              </a:solidFill>
            </a:uFill>
            <a:latin typeface="Meiryo UI"/>
            <a:ea typeface="Meiryo UI"/>
          </a:endParaRPr>
        </a:p>
        <a:p>
          <a:pPr algn="l" rtl="0">
            <a:lnSpc>
              <a:spcPts val="1600"/>
            </a:lnSpc>
            <a:defRPr sz="1000"/>
          </a:pPr>
          <a:r>
            <a:rPr lang="ja-JP" altLang="en-US" sz="1200" b="0" i="0" u="none" strike="noStrike" kern="0" cap="none" spc="0" normalizeH="0" baseline="0">
              <a:solidFill>
                <a:schemeClr val="dk1"/>
              </a:solidFill>
              <a:effectLst/>
              <a:uFill>
                <a:solidFill>
                  <a:sysClr val="windowText" lastClr="000000"/>
                </a:solidFill>
              </a:uFill>
              <a:latin typeface="Meiryo UI"/>
              <a:ea typeface="Meiryo UI"/>
            </a:rPr>
            <a:t>　○取出し工事等で道路占用が必要な場合は、できる限り早く工事申込書を提出してください。</a:t>
          </a:r>
          <a:endParaRPr sz="1200" b="0" i="0" u="none" strike="noStrike" kern="0" cap="none" spc="0" normalizeH="0" baseline="0">
            <a:solidFill>
              <a:schemeClr val="dk1"/>
            </a:solidFill>
            <a:effectLst/>
            <a:uFill>
              <a:solidFill>
                <a:sysClr val="windowText" lastClr="000000"/>
              </a:solidFill>
            </a:uFill>
            <a:latin typeface="Meiryo UI"/>
            <a:ea typeface="Meiryo UI"/>
          </a:endParaRPr>
        </a:p>
        <a:p>
          <a:pPr algn="l" rtl="0">
            <a:lnSpc>
              <a:spcPts val="1600"/>
            </a:lnSpc>
            <a:defRPr sz="1000"/>
          </a:pPr>
          <a:r>
            <a:rPr lang="ja-JP" altLang="en-US" sz="1200" b="0" i="0" u="none" strike="noStrike" kern="0" cap="none" spc="0" normalizeH="0" baseline="0">
              <a:solidFill>
                <a:schemeClr val="dk1"/>
              </a:solidFill>
              <a:effectLst/>
              <a:uFill>
                <a:solidFill>
                  <a:sysClr val="windowText" lastClr="000000"/>
                </a:solidFill>
              </a:uFill>
              <a:latin typeface="Meiryo UI"/>
              <a:ea typeface="Meiryo UI"/>
            </a:rPr>
            <a:t>　○同時施工がある場合は、該当するものを○で囲むこと。</a:t>
          </a:r>
          <a:endParaRPr sz="1200" b="0" i="0" u="none" strike="noStrike" kern="0" cap="none" spc="0" normalizeH="0" baseline="0">
            <a:solidFill>
              <a:schemeClr val="dk1"/>
            </a:solidFill>
            <a:effectLst/>
            <a:uFill>
              <a:solidFill>
                <a:sysClr val="windowText" lastClr="000000"/>
              </a:solidFill>
            </a:uFill>
            <a:latin typeface="Meiryo UI"/>
            <a:ea typeface="Meiryo UI"/>
          </a:endParaRPr>
        </a:p>
        <a:p>
          <a:pPr algn="l" rtl="0">
            <a:lnSpc>
              <a:spcPts val="1600"/>
            </a:lnSpc>
            <a:defRPr sz="1000"/>
          </a:pPr>
          <a:r>
            <a:rPr lang="ja-JP" altLang="en-US" sz="1200" b="0" i="0" u="none" strike="noStrike" kern="0" cap="none" spc="0" normalizeH="0" baseline="0">
              <a:solidFill>
                <a:schemeClr val="dk1"/>
              </a:solidFill>
              <a:effectLst/>
              <a:uFill>
                <a:solidFill>
                  <a:sysClr val="windowText" lastClr="000000"/>
                </a:solidFill>
              </a:uFill>
              <a:latin typeface="Meiryo UI"/>
              <a:ea typeface="Meiryo UI"/>
            </a:rPr>
            <a:t>　○給水装置工事主任技術者、耐圧試験者欄は、必ず氏名の記入と捺印をすること。</a:t>
          </a:r>
          <a:endParaRPr sz="1200" b="0" i="0" u="none" strike="noStrike" kern="0" cap="none" spc="0" normalizeH="0" baseline="0">
            <a:solidFill>
              <a:schemeClr val="dk1"/>
            </a:solidFill>
            <a:effectLst/>
            <a:uFill>
              <a:solidFill>
                <a:sysClr val="windowText" lastClr="000000"/>
              </a:solidFill>
            </a:uFill>
            <a:latin typeface="Meiryo UI"/>
            <a:ea typeface="Meiryo UI"/>
          </a:endParaRPr>
        </a:p>
        <a:p>
          <a:pPr algn="l" rtl="0">
            <a:lnSpc>
              <a:spcPts val="1600"/>
            </a:lnSpc>
            <a:defRPr sz="1000"/>
          </a:pPr>
          <a:r>
            <a:rPr lang="ja-JP" altLang="en-US" sz="1200" b="0" i="0" u="none" strike="noStrike" kern="0" cap="none" spc="0" normalizeH="0" baseline="0">
              <a:solidFill>
                <a:schemeClr val="dk1"/>
              </a:solidFill>
              <a:effectLst/>
              <a:uFill>
                <a:solidFill>
                  <a:sysClr val="windowText" lastClr="000000"/>
                </a:solidFill>
              </a:uFill>
              <a:latin typeface="Meiryo UI"/>
              <a:ea typeface="Meiryo UI"/>
            </a:rPr>
            <a:t>　○裏面に附近見取図、平面配管図、立面図を記入又は貼付しすること。</a:t>
          </a:r>
          <a:endParaRPr sz="1200" b="0" i="0" u="none" strike="noStrike" kern="0" cap="none" spc="0" normalizeH="0" baseline="0">
            <a:solidFill>
              <a:schemeClr val="dk1"/>
            </a:solidFill>
            <a:effectLst/>
            <a:uFill>
              <a:solidFill>
                <a:sysClr val="windowText" lastClr="000000"/>
              </a:solidFill>
            </a:uFill>
            <a:latin typeface="Meiryo UI"/>
            <a:ea typeface="Meiryo UI"/>
          </a:endParaRPr>
        </a:p>
        <a:p>
          <a:pPr algn="l" rtl="0">
            <a:lnSpc>
              <a:spcPts val="1600"/>
            </a:lnSpc>
            <a:defRPr sz="1000"/>
          </a:pPr>
          <a:r>
            <a:rPr lang="ja-JP" altLang="en-US" sz="1200" b="0" i="0" u="none" strike="noStrike" kern="0" cap="none" spc="0" normalizeH="0" baseline="0">
              <a:solidFill>
                <a:schemeClr val="dk1"/>
              </a:solidFill>
              <a:effectLst/>
              <a:uFill>
                <a:solidFill>
                  <a:sysClr val="windowText" lastClr="000000"/>
                </a:solidFill>
              </a:uFill>
              <a:latin typeface="Meiryo UI"/>
              <a:ea typeface="Meiryo UI"/>
            </a:rPr>
            <a:t>　　見やすさを考慮し必要に応じて別紙を使用すること。</a:t>
          </a:r>
          <a:endParaRPr sz="1200" b="0" i="0" u="none" strike="noStrike" kern="0" cap="none" spc="0" normalizeH="0" baseline="0">
            <a:solidFill>
              <a:schemeClr val="dk1"/>
            </a:solidFill>
            <a:effectLst/>
            <a:uFill>
              <a:solidFill>
                <a:sysClr val="windowText" lastClr="000000"/>
              </a:solidFill>
            </a:uFill>
            <a:latin typeface="Meiryo UI"/>
            <a:ea typeface="Meiryo UI"/>
          </a:endParaRPr>
        </a:p>
        <a:p>
          <a:pPr algn="l" rtl="0">
            <a:lnSpc>
              <a:spcPts val="1600"/>
            </a:lnSpc>
            <a:defRPr sz="1000"/>
          </a:pPr>
          <a:r>
            <a:rPr lang="ja-JP" altLang="en-US" sz="1200" b="0" i="0" u="none" strike="noStrike" kern="0" cap="none" spc="0" normalizeH="0" baseline="0">
              <a:solidFill>
                <a:schemeClr val="dk1"/>
              </a:solidFill>
              <a:effectLst/>
              <a:uFill>
                <a:solidFill>
                  <a:sysClr val="windowText" lastClr="000000"/>
                </a:solidFill>
              </a:uFill>
              <a:latin typeface="Meiryo UI"/>
              <a:ea typeface="Meiryo UI"/>
            </a:rPr>
            <a:t>　　管種、管径が図面で容易に判別できるよう記入すること。</a:t>
          </a:r>
          <a:endParaRPr sz="1200" b="0" i="0" u="none" strike="noStrike" kern="0" cap="none" spc="0" normalizeH="0" baseline="0">
            <a:solidFill>
              <a:schemeClr val="dk1"/>
            </a:solidFill>
            <a:effectLst/>
            <a:uFill>
              <a:solidFill>
                <a:sysClr val="windowText" lastClr="000000"/>
              </a:solidFill>
            </a:uFill>
            <a:latin typeface="Meiryo UI"/>
            <a:ea typeface="Meiryo UI"/>
          </a:endParaRPr>
        </a:p>
        <a:p>
          <a:pPr algn="l" rtl="0">
            <a:lnSpc>
              <a:spcPts val="1600"/>
            </a:lnSpc>
            <a:defRPr sz="1000"/>
          </a:pPr>
          <a:r>
            <a:rPr lang="ja-JP" altLang="en-US" sz="1200" b="0" i="0" u="none" strike="noStrike" kern="0" cap="none" spc="0" normalizeH="0" baseline="0">
              <a:solidFill>
                <a:schemeClr val="dk1"/>
              </a:solidFill>
              <a:effectLst/>
              <a:uFill>
                <a:solidFill>
                  <a:sysClr val="windowText" lastClr="000000"/>
                </a:solidFill>
              </a:uFill>
              <a:latin typeface="Meiryo UI"/>
              <a:ea typeface="Meiryo UI"/>
            </a:rPr>
            <a:t>　　白黒印刷・複写を考慮して、管種は色分けではなく略号で記入すること。（例 PB20 など）</a:t>
          </a:r>
          <a:endParaRPr sz="1200" b="0" i="0" u="none" strike="noStrike" kern="0" cap="none" spc="0" normalizeH="0" baseline="0">
            <a:solidFill>
              <a:schemeClr val="dk1"/>
            </a:solidFill>
            <a:effectLst/>
            <a:uFill>
              <a:solidFill>
                <a:sysClr val="windowText" lastClr="000000"/>
              </a:solidFill>
            </a:uFill>
            <a:latin typeface="Meiryo UI"/>
            <a:ea typeface="Meiryo UI"/>
          </a:endParaRPr>
        </a:p>
        <a:p>
          <a:pPr algn="l" rtl="0">
            <a:lnSpc>
              <a:spcPts val="1600"/>
            </a:lnSpc>
            <a:defRPr sz="1000"/>
          </a:pPr>
          <a:r>
            <a:rPr lang="ja-JP" altLang="en-US" sz="1200" b="0" i="0" u="none" strike="noStrike" kern="0" cap="none" spc="0" normalizeH="0" baseline="0">
              <a:solidFill>
                <a:schemeClr val="dk1"/>
              </a:solidFill>
              <a:effectLst/>
              <a:uFill>
                <a:solidFill>
                  <a:sysClr val="windowText" lastClr="000000"/>
                </a:solidFill>
              </a:uFill>
              <a:latin typeface="Meiryo UI"/>
              <a:ea typeface="Meiryo UI"/>
            </a:rPr>
            <a:t>　○水道管所有者分岐承諾書および土地･家屋使用承諾書は、必要に応じて記入すること。</a:t>
          </a:r>
          <a:endParaRPr sz="1200" b="0" i="0" u="none" strike="noStrike" kern="0" cap="none" spc="0" normalizeH="0" baseline="0">
            <a:solidFill>
              <a:schemeClr val="dk1"/>
            </a:solidFill>
            <a:effectLst/>
            <a:uFill>
              <a:solidFill>
                <a:sysClr val="windowText" lastClr="000000"/>
              </a:solidFill>
            </a:uFill>
            <a:latin typeface="Meiryo UI"/>
            <a:ea typeface="Meiryo UI"/>
          </a:endParaRPr>
        </a:p>
        <a:p>
          <a:pPr algn="l" rtl="0">
            <a:lnSpc>
              <a:spcPts val="1600"/>
            </a:lnSpc>
            <a:defRPr sz="1000"/>
          </a:pPr>
          <a:r>
            <a:rPr lang="ja-JP" altLang="en-US" sz="1200" b="0" i="0" u="none" strike="noStrike" kern="0" cap="none" spc="0" normalizeH="0" baseline="0">
              <a:solidFill>
                <a:schemeClr val="dk1"/>
              </a:solidFill>
              <a:effectLst/>
              <a:uFill>
                <a:solidFill>
                  <a:sysClr val="windowText" lastClr="000000"/>
                </a:solidFill>
              </a:uFill>
              <a:latin typeface="Meiryo UI"/>
              <a:ea typeface="Meiryo UI"/>
            </a:rPr>
            <a:t>　○工事報告には給水装置竣工検査確認表を記入し、添付すること。</a:t>
          </a:r>
          <a:endParaRPr sz="1200" b="0" i="0" u="none" strike="noStrike" kern="0" cap="none" spc="0" normalizeH="0" baseline="0">
            <a:solidFill>
              <a:schemeClr val="dk1"/>
            </a:solidFill>
            <a:effectLst/>
            <a:uFill>
              <a:solidFill>
                <a:sysClr val="windowText" lastClr="000000"/>
              </a:solidFill>
            </a:uFill>
            <a:latin typeface="Meiryo UI"/>
            <a:ea typeface="Meiryo UI"/>
          </a:endParaRPr>
        </a:p>
        <a:p>
          <a:pPr algn="l" rtl="0">
            <a:lnSpc>
              <a:spcPts val="1600"/>
            </a:lnSpc>
            <a:defRPr sz="1000"/>
          </a:pPr>
          <a:r>
            <a:rPr lang="ja-JP" altLang="en-US" sz="1200" b="0" i="0" u="none" strike="noStrike" kern="0" cap="none" spc="0" normalizeH="0" baseline="0">
              <a:solidFill>
                <a:schemeClr val="dk1"/>
              </a:solidFill>
              <a:effectLst/>
              <a:uFill>
                <a:solidFill>
                  <a:sysClr val="windowText" lastClr="000000"/>
                </a:solidFill>
              </a:uFill>
              <a:latin typeface="Meiryo UI"/>
              <a:ea typeface="Meiryo UI"/>
            </a:rPr>
            <a:t>　○占用工事がある場合は、申請に必要な書類（道路横断面図、着手前写真等）を添付してください。</a:t>
          </a:r>
          <a:endParaRPr sz="1200" b="0" i="0" u="none" strike="noStrike" kern="0" cap="none" spc="0" normalizeH="0" baseline="0">
            <a:solidFill>
              <a:schemeClr val="dk1"/>
            </a:solidFill>
            <a:effectLst/>
            <a:uFill>
              <a:solidFill>
                <a:sysClr val="windowText" lastClr="000000"/>
              </a:solidFill>
            </a:uFill>
            <a:latin typeface="Meiryo UI"/>
            <a:ea typeface="Meiryo UI"/>
          </a:endParaRPr>
        </a:p>
        <a:p>
          <a:pPr algn="l" rtl="0">
            <a:lnSpc>
              <a:spcPts val="1600"/>
            </a:lnSpc>
            <a:defRPr sz="1000"/>
          </a:pPr>
          <a:r>
            <a:rPr lang="ja-JP" altLang="en-US" sz="1200" b="0" i="0" u="none" strike="noStrike" kern="0" cap="none" spc="0" normalizeH="0" baseline="0">
              <a:solidFill>
                <a:schemeClr val="dk1"/>
              </a:solidFill>
              <a:effectLst/>
              <a:uFill>
                <a:solidFill>
                  <a:sysClr val="windowText" lastClr="000000"/>
                </a:solidFill>
              </a:uFill>
              <a:latin typeface="Meiryo UI"/>
              <a:ea typeface="Meiryo UI"/>
            </a:rPr>
            <a:t>　○この書式データの項目名や、欄の大きさなどの書式を許可なく変更することを禁止します。 </a:t>
          </a:r>
          <a:endParaRPr sz="1200" b="0" i="0" u="none" strike="noStrike" kern="0" cap="none" spc="0" normalizeH="0" baseline="0">
            <a:solidFill>
              <a:schemeClr val="dk1"/>
            </a:solidFill>
            <a:effectLst/>
            <a:uFill>
              <a:solidFill>
                <a:sysClr val="windowText" lastClr="000000"/>
              </a:solidFill>
            </a:uFill>
            <a:latin typeface="Meiryo UI"/>
            <a:ea typeface="Meiryo UI"/>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mlns:xdr="http://schemas.openxmlformats.org/drawingml/2006/spreadsheetDrawing">
      <xdr:col>9</xdr:col>
      <xdr:colOff>0</xdr:colOff>
      <xdr:row>557</xdr:row>
      <xdr:rowOff>0</xdr:rowOff>
    </xdr:from>
    <xdr:to xmlns:xdr="http://schemas.openxmlformats.org/drawingml/2006/spreadsheetDrawing">
      <xdr:col>32</xdr:col>
      <xdr:colOff>1905</xdr:colOff>
      <xdr:row>564</xdr:row>
      <xdr:rowOff>178435</xdr:rowOff>
    </xdr:to>
    <xdr:sp macro="" textlink="">
      <xdr:nvSpPr>
        <xdr:cNvPr id="3" name="テキスト ボックス 8"/>
        <xdr:cNvSpPr txBox="1"/>
      </xdr:nvSpPr>
      <xdr:spPr>
        <a:xfrm>
          <a:off x="9359265" y="106299000"/>
          <a:ext cx="28482290" cy="1511935"/>
        </a:xfrm>
        <a:prstGeom prst="rect">
          <a:avLst/>
        </a:prstGeom>
        <a:solidFill>
          <a:srgbClr val="FFE69A"/>
        </a:solidFill>
        <a:ln w="19050" cap="flat" cmpd="sng">
          <a:solidFill>
            <a:schemeClr val="tx1"/>
          </a:solidFill>
          <a:prstDash val="solid"/>
          <a:round/>
        </a:ln>
        <a:effectLst/>
      </xdr:spPr>
      <xdr:style>
        <a:lnRef idx="0">
          <a:srgbClr val="000000"/>
        </a:lnRef>
        <a:fillRef idx="0">
          <a:srgbClr val="000000"/>
        </a:fillRef>
        <a:effectRef idx="0">
          <a:srgbClr val="000000"/>
        </a:effectRef>
        <a:fontRef idx="minor">
          <a:schemeClr val="dk1"/>
        </a:fontRef>
      </xdr:style>
      <xdr:txBody>
        <a:bodyPr vertOverflow="overflow" horzOverflow="overflow" wrap="square" lIns="72000" tIns="72000" rIns="72000" bIns="72000" numCol="1" spcCol="0" rtlCol="0" anchor="t"/>
        <a:lstStyle/>
        <a:p>
          <a:pPr algn="l">
            <a:lnSpc>
              <a:spcPts val="1200"/>
            </a:lnSpc>
            <a:spcBef>
              <a:spcPts val="0"/>
            </a:spcBef>
            <a:spcAft>
              <a:spcPts val="0"/>
            </a:spcAft>
          </a:pPr>
          <a:r>
            <a:rPr kumimoji="1" lang="en-US" altLang="ja-JP" sz="1000" b="0" i="0" u="none" strike="noStrike" kern="0" cap="none" spc="0" normalizeH="0" baseline="0">
              <a:solidFill>
                <a:schemeClr val="dk1"/>
              </a:solidFill>
              <a:effectLst/>
              <a:uFill>
                <a:solidFill>
                  <a:sysClr val="windowText" lastClr="000000"/>
                </a:solidFill>
              </a:uFill>
              <a:latin typeface="Meiryo UI"/>
              <a:ea typeface="Meiryo UI"/>
            </a:rPr>
            <a:t>【注意】</a:t>
          </a:r>
          <a:endParaRPr kumimoji="1" lang="en-US" altLang="ja-JP" sz="1000" b="0" i="0" u="none" strike="noStrike" kern="0" cap="none" spc="0" normalizeH="0" baseline="0">
            <a:solidFill>
              <a:schemeClr val="dk1"/>
            </a:solidFill>
            <a:effectLst/>
            <a:uFill>
              <a:solidFill>
                <a:sysClr val="windowText" lastClr="000000"/>
              </a:solidFill>
            </a:uFill>
            <a:latin typeface="Meiryo UI"/>
            <a:ea typeface="Meiryo UI"/>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○単価表にない部材については、一番下部に追加できます。</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「名称」「単位」「金額」「データ区分」を入力してください。</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「データ区分」は積算シートで入力する場所の区分を入力すると、</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積算シートの選択肢の一番最後に追加されます。</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例：供給管工事　②管工事に追加したい→「供②」</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「管理番号」欄は入力不要です。</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xdr:txBody>
    </xdr:sp>
    <xdr:clientData fPrintsWithSheet="0"/>
  </xdr:twoCellAnchor>
  <xdr:twoCellAnchor editAs="absolute">
    <xdr:from xmlns:xdr="http://schemas.openxmlformats.org/drawingml/2006/spreadsheetDrawing">
      <xdr:col>9</xdr:col>
      <xdr:colOff>0</xdr:colOff>
      <xdr:row>23</xdr:row>
      <xdr:rowOff>0</xdr:rowOff>
    </xdr:from>
    <xdr:to xmlns:xdr="http://schemas.openxmlformats.org/drawingml/2006/spreadsheetDrawing">
      <xdr:col>32</xdr:col>
      <xdr:colOff>1905</xdr:colOff>
      <xdr:row>30</xdr:row>
      <xdr:rowOff>178435</xdr:rowOff>
    </xdr:to>
    <xdr:sp macro="" textlink="">
      <xdr:nvSpPr>
        <xdr:cNvPr id="7" name="テキスト ボックス 10"/>
        <xdr:cNvSpPr txBox="1"/>
      </xdr:nvSpPr>
      <xdr:spPr>
        <a:xfrm>
          <a:off x="9359265" y="4572000"/>
          <a:ext cx="28482290" cy="1511935"/>
        </a:xfrm>
        <a:prstGeom prst="rect">
          <a:avLst/>
        </a:prstGeom>
        <a:solidFill>
          <a:srgbClr val="FFE69A"/>
        </a:solidFill>
        <a:ln w="19050" cap="flat" cmpd="sng">
          <a:solidFill>
            <a:schemeClr val="tx1"/>
          </a:solidFill>
          <a:prstDash val="solid"/>
          <a:round/>
        </a:ln>
        <a:effectLst/>
      </xdr:spPr>
      <xdr:style>
        <a:lnRef idx="0">
          <a:srgbClr val="000000"/>
        </a:lnRef>
        <a:fillRef idx="0">
          <a:srgbClr val="000000"/>
        </a:fillRef>
        <a:effectRef idx="0">
          <a:srgbClr val="000000"/>
        </a:effectRef>
        <a:fontRef idx="minor">
          <a:schemeClr val="dk1"/>
        </a:fontRef>
      </xdr:style>
      <xdr:txBody>
        <a:bodyPr vertOverflow="overflow" horzOverflow="overflow" wrap="square" lIns="72000" tIns="72000" rIns="72000" bIns="72000" numCol="1" spcCol="0" rtlCol="0" anchor="t"/>
        <a:lstStyle/>
        <a:p>
          <a:pPr algn="l">
            <a:lnSpc>
              <a:spcPts val="1200"/>
            </a:lnSpc>
            <a:spcBef>
              <a:spcPts val="0"/>
            </a:spcBef>
            <a:spcAft>
              <a:spcPts val="0"/>
            </a:spcAft>
          </a:pPr>
          <a:r>
            <a:rPr kumimoji="1" lang="en-US" altLang="ja-JP" sz="1000" b="0" i="0" u="none" strike="noStrike" kern="0" cap="none" spc="0" normalizeH="0" baseline="0">
              <a:solidFill>
                <a:schemeClr val="dk1"/>
              </a:solidFill>
              <a:effectLst/>
              <a:uFill>
                <a:solidFill>
                  <a:sysClr val="windowText" lastClr="000000"/>
                </a:solidFill>
              </a:uFill>
              <a:latin typeface="Meiryo UI"/>
              <a:ea typeface="Meiryo UI"/>
            </a:rPr>
            <a:t>【注意】</a:t>
          </a:r>
          <a:endParaRPr kumimoji="1" lang="en-US" altLang="ja-JP" sz="1000" b="0" i="0" u="none" strike="noStrike" kern="0" cap="none" spc="0" normalizeH="0" baseline="0">
            <a:solidFill>
              <a:schemeClr val="dk1"/>
            </a:solidFill>
            <a:effectLst/>
            <a:uFill>
              <a:solidFill>
                <a:sysClr val="windowText" lastClr="000000"/>
              </a:solidFill>
            </a:uFill>
            <a:latin typeface="Meiryo UI"/>
            <a:ea typeface="Meiryo UI"/>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○単価表にない部材については、一番下部に追加できます。</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「名称」「単位」「金額」「データ区分」を入力してください。</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「データ区分」は積算シートで入力する場所の区分を入力すると、</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積算シートの選択肢の一番最後に追加されます。</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例：供給管工事　②管工事に入力→「供②」</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「管理番号」欄は入力不要です。</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mlns:xdr="http://schemas.openxmlformats.org/drawingml/2006/spreadsheetDrawing">
      <xdr:col>12</xdr:col>
      <xdr:colOff>15240</xdr:colOff>
      <xdr:row>0</xdr:row>
      <xdr:rowOff>0</xdr:rowOff>
    </xdr:from>
    <xdr:to xmlns:xdr="http://schemas.openxmlformats.org/drawingml/2006/spreadsheetDrawing">
      <xdr:col>18</xdr:col>
      <xdr:colOff>20320</xdr:colOff>
      <xdr:row>3</xdr:row>
      <xdr:rowOff>159385</xdr:rowOff>
    </xdr:to>
    <xdr:sp macro="" textlink="">
      <xdr:nvSpPr>
        <xdr:cNvPr id="2" name="テキスト ボックス 1"/>
        <xdr:cNvSpPr txBox="1"/>
      </xdr:nvSpPr>
      <xdr:spPr>
        <a:xfrm>
          <a:off x="10271760" y="0"/>
          <a:ext cx="4119880" cy="730885"/>
        </a:xfrm>
        <a:prstGeom prst="rect">
          <a:avLst/>
        </a:prstGeom>
        <a:solidFill>
          <a:srgbClr val="FFE69A"/>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pPr marL="0" marR="0" lvl="0" indent="0" defTabSz="914400" eaLnBrk="1" fontAlgn="auto" latinLnBrk="0" hangingPunct="1">
            <a:lnSpc>
              <a:spcPts val="1200"/>
            </a:lnSpc>
            <a:spcBef>
              <a:spcPts val="0"/>
            </a:spcBef>
            <a:spcAft>
              <a:spcPts val="0"/>
            </a:spcAft>
            <a:defRPr/>
          </a:pPr>
          <a:r>
            <a:rPr lang="ja-JP" altLang="ja-JP" sz="1000" b="0" i="0" baseline="0">
              <a:solidFill>
                <a:schemeClr val="dk1"/>
              </a:solidFill>
              <a:effectLst/>
              <a:latin typeface="Meiryo UI"/>
              <a:ea typeface="Meiryo UI"/>
              <a:cs typeface="+mn-cs"/>
            </a:rPr>
            <a:t/>
          </a:r>
          <a:r>
            <a:rPr lang="ja-JP" altLang="ja-JP" sz="1000" b="0" i="0" baseline="0">
              <a:solidFill>
                <a:schemeClr val="dk1"/>
              </a:solidFill>
              <a:effectLst/>
              <a:latin typeface="Meiryo UI"/>
              <a:ea typeface="Meiryo UI"/>
              <a:cs typeface="+mn-cs"/>
            </a:rPr>
            <a:t>数量の入力は、単位が</a:t>
          </a:r>
          <a:endParaRPr lang="en-US" altLang="ja-JP" sz="1000" b="0" i="0" baseline="0">
            <a:solidFill>
              <a:schemeClr val="dk1"/>
            </a:solidFill>
            <a:effectLst/>
            <a:latin typeface="Meiryo UI"/>
            <a:ea typeface="Meiryo UI"/>
            <a:cs typeface="+mn-cs"/>
          </a:endParaRPr>
        </a:p>
        <a:p>
          <a:pPr marL="0" marR="0" lvl="0" indent="0" defTabSz="914400" eaLnBrk="1" fontAlgn="auto" latinLnBrk="0" hangingPunct="1">
            <a:lnSpc>
              <a:spcPts val="1200"/>
            </a:lnSpc>
            <a:spcBef>
              <a:spcPts val="0"/>
            </a:spcBef>
            <a:spcAft>
              <a:spcPts val="0"/>
            </a:spcAft>
            <a:defRPr/>
          </a:pPr>
          <a:r>
            <a:rPr lang="ja-JP" altLang="ja-JP" sz="1000" b="0" i="0" baseline="0">
              <a:solidFill>
                <a:schemeClr val="dk1"/>
              </a:solidFill>
              <a:effectLst/>
              <a:latin typeface="Meiryo UI"/>
              <a:ea typeface="Meiryo UI"/>
              <a:cs typeface="+mn-cs"/>
            </a:rPr>
            <a:t>「</a:t>
          </a:r>
          <a:r>
            <a:rPr lang="en-US" altLang="ja-JP" sz="1000" b="0" i="0" baseline="0">
              <a:solidFill>
                <a:schemeClr val="dk1"/>
              </a:solidFill>
              <a:effectLst/>
              <a:latin typeface="Meiryo UI"/>
              <a:ea typeface="Meiryo UI"/>
              <a:cs typeface="+mn-cs"/>
            </a:rPr>
            <a:t>m,h,</a:t>
          </a:r>
          <a:r>
            <a:rPr lang="ja-JP" altLang="ja-JP" sz="1000" b="0" i="0" baseline="0">
              <a:solidFill>
                <a:schemeClr val="dk1"/>
              </a:solidFill>
              <a:effectLst/>
              <a:latin typeface="Meiryo UI"/>
              <a:ea typeface="Meiryo UI"/>
              <a:cs typeface="+mn-cs"/>
            </a:rPr>
            <a:t>時間</a:t>
          </a:r>
          <a:r>
            <a:rPr lang="en-US" altLang="ja-JP" sz="1000" b="0" i="0" baseline="0">
              <a:solidFill>
                <a:schemeClr val="dk1"/>
              </a:solidFill>
              <a:effectLst/>
              <a:latin typeface="Meiryo UI"/>
              <a:ea typeface="Meiryo UI"/>
              <a:cs typeface="+mn-cs"/>
            </a:rPr>
            <a:t>,</a:t>
          </a:r>
          <a:r>
            <a:rPr lang="ja-JP" altLang="ja-JP" sz="1000" b="0" i="0" baseline="0">
              <a:solidFill>
                <a:schemeClr val="dk1"/>
              </a:solidFill>
              <a:effectLst/>
              <a:latin typeface="Meiryo UI"/>
              <a:ea typeface="Meiryo UI"/>
              <a:cs typeface="+mn-cs"/>
            </a:rPr>
            <a:t>日」の場合は小数点以下第</a:t>
          </a:r>
          <a:r>
            <a:rPr lang="en-US" altLang="ja-JP" sz="1000" b="0" i="0" baseline="0">
              <a:solidFill>
                <a:schemeClr val="dk1"/>
              </a:solidFill>
              <a:effectLst/>
              <a:latin typeface="Meiryo UI"/>
              <a:ea typeface="Meiryo UI"/>
              <a:cs typeface="+mn-cs"/>
            </a:rPr>
            <a:t>1</a:t>
          </a:r>
          <a:r>
            <a:rPr lang="ja-JP" altLang="ja-JP" sz="1000" b="0" i="0" baseline="0">
              <a:solidFill>
                <a:schemeClr val="dk1"/>
              </a:solidFill>
              <a:effectLst/>
              <a:latin typeface="Meiryo UI"/>
              <a:ea typeface="Meiryo UI"/>
              <a:cs typeface="+mn-cs"/>
            </a:rPr>
            <a:t>位まで</a:t>
          </a:r>
          <a:endParaRPr lang="en-US" altLang="ja-JP" sz="1000" b="0" i="0" baseline="0">
            <a:solidFill>
              <a:schemeClr val="dk1"/>
            </a:solidFill>
            <a:effectLst/>
            <a:latin typeface="Meiryo UI"/>
            <a:ea typeface="Meiryo UI"/>
            <a:cs typeface="+mn-cs"/>
          </a:endParaRPr>
        </a:p>
        <a:p>
          <a:pPr marL="0" marR="0" lvl="0" indent="0" defTabSz="914400" eaLnBrk="1" fontAlgn="auto" latinLnBrk="0" hangingPunct="1">
            <a:lnSpc>
              <a:spcPts val="1200"/>
            </a:lnSpc>
            <a:spcBef>
              <a:spcPts val="0"/>
            </a:spcBef>
            <a:spcAft>
              <a:spcPts val="0"/>
            </a:spcAft>
            <a:defRPr/>
          </a:pPr>
          <a:r>
            <a:rPr lang="ja-JP" altLang="ja-JP" sz="1000" b="0" i="0" baseline="0">
              <a:solidFill>
                <a:schemeClr val="dk1"/>
              </a:solidFill>
              <a:effectLst/>
              <a:latin typeface="Meiryo UI"/>
              <a:ea typeface="Meiryo UI"/>
              <a:cs typeface="+mn-cs"/>
            </a:rPr>
            <a:t>「㎡(平方メートル)</a:t>
          </a:r>
          <a:r>
            <a:rPr lang="en-US" altLang="ja-JP" sz="1000" b="0" i="0" baseline="0">
              <a:solidFill>
                <a:schemeClr val="dk1"/>
              </a:solidFill>
              <a:effectLst/>
              <a:latin typeface="Meiryo UI"/>
              <a:ea typeface="Meiryo UI"/>
              <a:cs typeface="+mn-cs"/>
            </a:rPr>
            <a:t>,㎥(立方メートル)</a:t>
          </a:r>
          <a:r>
            <a:rPr lang="ja-JP" altLang="ja-JP" sz="1000" b="0" i="0" baseline="0">
              <a:solidFill>
                <a:schemeClr val="dk1"/>
              </a:solidFill>
              <a:effectLst/>
              <a:latin typeface="Meiryo UI"/>
              <a:ea typeface="Meiryo UI"/>
              <a:cs typeface="+mn-cs"/>
            </a:rPr>
            <a:t>」の場合は小数点以下第</a:t>
          </a:r>
          <a:r>
            <a:rPr lang="en-US" altLang="ja-JP" sz="1000" b="0" i="0" baseline="0">
              <a:solidFill>
                <a:schemeClr val="dk1"/>
              </a:solidFill>
              <a:effectLst/>
              <a:latin typeface="Meiryo UI"/>
              <a:ea typeface="Meiryo UI"/>
              <a:cs typeface="+mn-cs"/>
            </a:rPr>
            <a:t>2位</a:t>
          </a:r>
          <a:r>
            <a:rPr lang="ja-JP" altLang="ja-JP" sz="1000" b="0" i="0" baseline="0">
              <a:solidFill>
                <a:schemeClr val="dk1"/>
              </a:solidFill>
              <a:effectLst/>
              <a:latin typeface="Meiryo UI"/>
              <a:ea typeface="Meiryo UI"/>
              <a:cs typeface="+mn-cs"/>
            </a:rPr>
            <a:t>まで</a:t>
          </a:r>
          <a:endParaRPr lang="en-US" altLang="ja-JP" sz="1000" b="0" i="0" baseline="0">
            <a:solidFill>
              <a:schemeClr val="dk1"/>
            </a:solidFill>
            <a:effectLst/>
            <a:latin typeface="Meiryo UI"/>
            <a:ea typeface="Meiryo UI"/>
            <a:cs typeface="+mn-cs"/>
          </a:endParaRPr>
        </a:p>
        <a:p>
          <a:pPr marL="0" marR="0" lvl="0" indent="0" defTabSz="914400" eaLnBrk="1" fontAlgn="auto" latinLnBrk="0" hangingPunct="1">
            <a:lnSpc>
              <a:spcPts val="1200"/>
            </a:lnSpc>
            <a:spcBef>
              <a:spcPts val="0"/>
            </a:spcBef>
            <a:spcAft>
              <a:spcPts val="0"/>
            </a:spcAft>
            <a:defRPr/>
          </a:pPr>
          <a:r>
            <a:rPr lang="ja-JP" altLang="ja-JP" sz="1000" b="0" i="0" baseline="0">
              <a:solidFill>
                <a:schemeClr val="dk1"/>
              </a:solidFill>
              <a:effectLst/>
              <a:latin typeface="Meiryo UI"/>
              <a:ea typeface="Meiryo UI"/>
              <a:cs typeface="+mn-cs"/>
            </a:rPr>
            <a:t>それ以外の単位は整数入力してください。（切り捨て）</a:t>
          </a:r>
          <a:endParaRPr lang="en-US" altLang="ja-JP" sz="1000" b="0" i="0" baseline="0">
            <a:solidFill>
              <a:schemeClr val="dk1"/>
            </a:solidFill>
            <a:effectLst/>
            <a:latin typeface="Meiryo UI"/>
            <a:ea typeface="Meiryo UI"/>
            <a:cs typeface="+mn-cs"/>
          </a:endParaRPr>
        </a:p>
        <a:p>
          <a:pPr marL="0" marR="0" lvl="0" indent="0" defTabSz="914400" eaLnBrk="1" fontAlgn="auto" latinLnBrk="0" hangingPunct="1">
            <a:lnSpc>
              <a:spcPts val="1200"/>
            </a:lnSpc>
            <a:spcBef>
              <a:spcPts val="0"/>
            </a:spcBef>
            <a:spcAft>
              <a:spcPts val="0"/>
            </a:spcAft>
            <a:defRPr/>
          </a:pPr>
          <a:endParaRPr lang="en-US" altLang="ja-JP" sz="1000" b="0" i="0" baseline="0">
            <a:solidFill>
              <a:schemeClr val="dk1"/>
            </a:solidFill>
            <a:effectLst/>
            <a:latin typeface="Meiryo UI"/>
            <a:ea typeface="Meiryo UI"/>
            <a:cs typeface="+mn-cs"/>
          </a:endParaRPr>
        </a:p>
      </xdr:txBody>
    </xdr:sp>
    <xdr:clientData fPrintsWithSheet="0"/>
  </xdr:twoCellAnchor>
  <xdr:twoCellAnchor editAs="oneCell">
    <xdr:from xmlns:xdr="http://schemas.openxmlformats.org/drawingml/2006/spreadsheetDrawing">
      <xdr:col>12</xdr:col>
      <xdr:colOff>15240</xdr:colOff>
      <xdr:row>5</xdr:row>
      <xdr:rowOff>0</xdr:rowOff>
    </xdr:from>
    <xdr:to xmlns:xdr="http://schemas.openxmlformats.org/drawingml/2006/spreadsheetDrawing">
      <xdr:col>18</xdr:col>
      <xdr:colOff>10795</xdr:colOff>
      <xdr:row>28</xdr:row>
      <xdr:rowOff>182880</xdr:rowOff>
    </xdr:to>
    <xdr:sp macro="" textlink="">
      <xdr:nvSpPr>
        <xdr:cNvPr id="3" name="テキスト ボックス 3"/>
        <xdr:cNvSpPr txBox="1"/>
      </xdr:nvSpPr>
      <xdr:spPr>
        <a:xfrm>
          <a:off x="10271760" y="952500"/>
          <a:ext cx="4110355" cy="4564380"/>
        </a:xfrm>
        <a:prstGeom prst="rect">
          <a:avLst/>
        </a:prstGeom>
        <a:solidFill>
          <a:srgbClr val="FFE69A"/>
        </a:solidFill>
        <a:ln w="19050" cap="flat" cmpd="sng">
          <a:solidFill>
            <a:schemeClr val="tx1"/>
          </a:solidFill>
          <a:prstDash val="solid"/>
          <a:round/>
        </a:ln>
        <a:effectLst/>
      </xdr:spPr>
      <xdr:style>
        <a:lnRef idx="0">
          <a:srgbClr val="000000"/>
        </a:lnRef>
        <a:fillRef idx="0">
          <a:srgbClr val="000000"/>
        </a:fillRef>
        <a:effectRef idx="0">
          <a:srgbClr val="000000"/>
        </a:effectRef>
        <a:fontRef idx="minor">
          <a:schemeClr val="dk1"/>
        </a:fontRef>
      </xdr:style>
      <xdr:txBody>
        <a:bodyPr vertOverflow="overflow" horzOverflow="overflow" wrap="square" lIns="72000" tIns="72000" rIns="72000" bIns="72000" numCol="1" spcCol="0" rtlCol="0" anchor="t"/>
        <a:lstStyle/>
        <a:p>
          <a:pPr marL="0" indent="0"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【注意】</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a:t>
          </a:r>
          <a:r>
            <a:rPr lang="ja-JP" altLang="en-US" sz="1000" b="0" i="0" u="none" strike="noStrike" kern="0" cap="none" spc="0" normalizeH="0" baseline="0">
              <a:solidFill>
                <a:srgbClr val="0012FF"/>
              </a:solidFill>
              <a:effectLst/>
              <a:uFill>
                <a:solidFill>
                  <a:sysClr val="windowText" lastClr="000000"/>
                </a:solidFill>
              </a:uFill>
              <a:latin typeface="Meiryo UI"/>
              <a:ea typeface="Meiryo UI"/>
              <a:cs typeface="+mn-cs"/>
            </a:rPr>
            <a:t>青字は計算式</a:t>
          </a: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が入っています。</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○入力できる場所は「薄黄色セル」です。</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【入力方法】</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①　建物材質を選択してください。　「木質系」または「鉄筋鉄骨系」</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②　入力したい品名をドロップダウンリストから選択してください。</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単位、単価が表示されますので数量を入力してください。</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a:t>
          </a:r>
          <a:r>
            <a:rPr lang="ja-JP" altLang="ja-JP" sz="1000" b="0" i="0" u="none" strike="noStrike" kern="0" cap="none" spc="0" normalizeH="0" baseline="0">
              <a:solidFill>
                <a:schemeClr val="dk1"/>
              </a:solidFill>
              <a:effectLst/>
              <a:uFill>
                <a:solidFill>
                  <a:sysClr val="windowText" lastClr="000000"/>
                </a:solidFill>
              </a:uFill>
              <a:latin typeface="Meiryo UI"/>
              <a:ea typeface="Meiryo UI"/>
              <a:cs typeface="+mn-cs"/>
            </a:rPr>
            <a:t>選択できる部材は「単価」シートに、分類ごとに表示されています</a:t>
          </a: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③　入力が完了したら、「供給管工事積算</a:t>
          </a: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」シートも入力してください。</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入力方法は同じです。</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④　印刷は、「申込書</a:t>
          </a: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表」シートや「報告書表」シートで印刷します。</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a:t>
          </a: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積算シートで選択していた品名が申込書や報告書の内訳欄に転記され</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ますので、</a:t>
          </a: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金額等、間違いが無いか確認してください。</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内訳は48件表示できます、それ以上は「2枚目あり」と表示されるので、</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その場合は、「積算表2枚目」シートを印刷して添付してください。</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★注１</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ガス栓の種類が多いです。</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品名で分からないガス栓があれば、紙で配布した単価表に各メーカーの型番のリストがありますので、該当する品名を選択してください。　</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mlns:xdr="http://schemas.openxmlformats.org/drawingml/2006/spreadsheetDrawing">
      <xdr:col>12</xdr:col>
      <xdr:colOff>15875</xdr:colOff>
      <xdr:row>0</xdr:row>
      <xdr:rowOff>0</xdr:rowOff>
    </xdr:from>
    <xdr:to xmlns:xdr="http://schemas.openxmlformats.org/drawingml/2006/spreadsheetDrawing">
      <xdr:col>17</xdr:col>
      <xdr:colOff>676275</xdr:colOff>
      <xdr:row>3</xdr:row>
      <xdr:rowOff>159385</xdr:rowOff>
    </xdr:to>
    <xdr:sp macro="" textlink="">
      <xdr:nvSpPr>
        <xdr:cNvPr id="3" name="テキスト ボックス 3"/>
        <xdr:cNvSpPr txBox="1"/>
      </xdr:nvSpPr>
      <xdr:spPr>
        <a:xfrm>
          <a:off x="9986645" y="0"/>
          <a:ext cx="4041775" cy="730885"/>
        </a:xfrm>
        <a:prstGeom prst="rect">
          <a:avLst/>
        </a:prstGeom>
        <a:solidFill>
          <a:srgbClr val="FFE69A"/>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pPr marL="0" marR="0" lvl="0" indent="0" defTabSz="914400" eaLnBrk="1" fontAlgn="auto" latinLnBrk="0" hangingPunct="1">
            <a:lnSpc>
              <a:spcPts val="1200"/>
            </a:lnSpc>
            <a:spcBef>
              <a:spcPts val="0"/>
            </a:spcBef>
            <a:spcAft>
              <a:spcPts val="0"/>
            </a:spcAft>
            <a:defRPr/>
          </a:pPr>
          <a:r>
            <a:rPr lang="ja-JP" altLang="ja-JP" sz="1000" b="0" i="0" baseline="0">
              <a:solidFill>
                <a:schemeClr val="dk1"/>
              </a:solidFill>
              <a:effectLst/>
              <a:latin typeface="Meiryo UI"/>
              <a:ea typeface="Meiryo UI"/>
              <a:cs typeface="+mn-cs"/>
            </a:rPr>
            <a:t/>
          </a:r>
          <a:r>
            <a:rPr lang="ja-JP" altLang="ja-JP" sz="1000" b="0" i="0" baseline="0">
              <a:solidFill>
                <a:schemeClr val="dk1"/>
              </a:solidFill>
              <a:effectLst/>
              <a:latin typeface="Meiryo UI"/>
              <a:ea typeface="Meiryo UI"/>
              <a:cs typeface="+mn-cs"/>
            </a:rPr>
            <a:t>数量の入力は、単位が</a:t>
          </a:r>
          <a:endParaRPr lang="en-US" altLang="ja-JP" sz="1000" b="0" i="0" baseline="0">
            <a:solidFill>
              <a:schemeClr val="dk1"/>
            </a:solidFill>
            <a:effectLst/>
            <a:latin typeface="Meiryo UI"/>
            <a:ea typeface="Meiryo UI"/>
            <a:cs typeface="+mn-cs"/>
          </a:endParaRPr>
        </a:p>
        <a:p>
          <a:pPr marL="0" marR="0" lvl="0" indent="0" defTabSz="914400" eaLnBrk="1" fontAlgn="auto" latinLnBrk="0" hangingPunct="1">
            <a:lnSpc>
              <a:spcPts val="1200"/>
            </a:lnSpc>
            <a:spcBef>
              <a:spcPts val="0"/>
            </a:spcBef>
            <a:spcAft>
              <a:spcPts val="0"/>
            </a:spcAft>
            <a:defRPr/>
          </a:pPr>
          <a:r>
            <a:rPr lang="ja-JP" altLang="ja-JP" sz="1000" b="0" i="0" baseline="0">
              <a:solidFill>
                <a:schemeClr val="dk1"/>
              </a:solidFill>
              <a:effectLst/>
              <a:latin typeface="Meiryo UI"/>
              <a:ea typeface="Meiryo UI"/>
              <a:cs typeface="+mn-cs"/>
            </a:rPr>
            <a:t>「</a:t>
          </a:r>
          <a:r>
            <a:rPr lang="en-US" altLang="ja-JP" sz="1000" b="0" i="0" baseline="0">
              <a:solidFill>
                <a:schemeClr val="dk1"/>
              </a:solidFill>
              <a:effectLst/>
              <a:latin typeface="Meiryo UI"/>
              <a:ea typeface="Meiryo UI"/>
              <a:cs typeface="+mn-cs"/>
            </a:rPr>
            <a:t>m,h,</a:t>
          </a:r>
          <a:r>
            <a:rPr lang="ja-JP" altLang="ja-JP" sz="1000" b="0" i="0" baseline="0">
              <a:solidFill>
                <a:schemeClr val="dk1"/>
              </a:solidFill>
              <a:effectLst/>
              <a:latin typeface="Meiryo UI"/>
              <a:ea typeface="Meiryo UI"/>
              <a:cs typeface="+mn-cs"/>
            </a:rPr>
            <a:t>時間</a:t>
          </a:r>
          <a:r>
            <a:rPr lang="en-US" altLang="ja-JP" sz="1000" b="0" i="0" baseline="0">
              <a:solidFill>
                <a:schemeClr val="dk1"/>
              </a:solidFill>
              <a:effectLst/>
              <a:latin typeface="Meiryo UI"/>
              <a:ea typeface="Meiryo UI"/>
              <a:cs typeface="+mn-cs"/>
            </a:rPr>
            <a:t>,</a:t>
          </a:r>
          <a:r>
            <a:rPr lang="ja-JP" altLang="ja-JP" sz="1000" b="0" i="0" baseline="0">
              <a:solidFill>
                <a:schemeClr val="dk1"/>
              </a:solidFill>
              <a:effectLst/>
              <a:latin typeface="Meiryo UI"/>
              <a:ea typeface="Meiryo UI"/>
              <a:cs typeface="+mn-cs"/>
            </a:rPr>
            <a:t>日」の場合は小数点以下第</a:t>
          </a:r>
          <a:r>
            <a:rPr lang="en-US" altLang="ja-JP" sz="1000" b="0" i="0" baseline="0">
              <a:solidFill>
                <a:schemeClr val="dk1"/>
              </a:solidFill>
              <a:effectLst/>
              <a:latin typeface="Meiryo UI"/>
              <a:ea typeface="Meiryo UI"/>
              <a:cs typeface="+mn-cs"/>
            </a:rPr>
            <a:t>1</a:t>
          </a:r>
          <a:r>
            <a:rPr lang="ja-JP" altLang="ja-JP" sz="1000" b="0" i="0" baseline="0">
              <a:solidFill>
                <a:schemeClr val="dk1"/>
              </a:solidFill>
              <a:effectLst/>
              <a:latin typeface="Meiryo UI"/>
              <a:ea typeface="Meiryo UI"/>
              <a:cs typeface="+mn-cs"/>
            </a:rPr>
            <a:t>位まで</a:t>
          </a:r>
          <a:endParaRPr lang="en-US" altLang="ja-JP" sz="1000" b="0" i="0" baseline="0">
            <a:solidFill>
              <a:schemeClr val="dk1"/>
            </a:solidFill>
            <a:effectLst/>
            <a:latin typeface="Meiryo UI"/>
            <a:ea typeface="Meiryo UI"/>
            <a:cs typeface="+mn-cs"/>
          </a:endParaRPr>
        </a:p>
        <a:p>
          <a:pPr marL="0" marR="0" lvl="0" indent="0" defTabSz="914400" eaLnBrk="1" fontAlgn="auto" latinLnBrk="0" hangingPunct="1">
            <a:lnSpc>
              <a:spcPts val="1200"/>
            </a:lnSpc>
            <a:spcBef>
              <a:spcPts val="0"/>
            </a:spcBef>
            <a:spcAft>
              <a:spcPts val="0"/>
            </a:spcAft>
            <a:defRPr/>
          </a:pPr>
          <a:r>
            <a:rPr lang="ja-JP" altLang="ja-JP" sz="1000" b="0" i="0" baseline="0">
              <a:solidFill>
                <a:schemeClr val="dk1"/>
              </a:solidFill>
              <a:effectLst/>
              <a:latin typeface="Meiryo UI"/>
              <a:ea typeface="Meiryo UI"/>
              <a:cs typeface="+mn-cs"/>
            </a:rPr>
            <a:t>「㎡(平方メートル)</a:t>
          </a:r>
          <a:r>
            <a:rPr lang="en-US" altLang="ja-JP" sz="1000" b="0" i="0" baseline="0">
              <a:solidFill>
                <a:schemeClr val="dk1"/>
              </a:solidFill>
              <a:effectLst/>
              <a:latin typeface="Meiryo UI"/>
              <a:ea typeface="Meiryo UI"/>
              <a:cs typeface="+mn-cs"/>
            </a:rPr>
            <a:t>,㎥(立方メートル)</a:t>
          </a:r>
          <a:r>
            <a:rPr lang="ja-JP" altLang="ja-JP" sz="1000" b="0" i="0" baseline="0">
              <a:solidFill>
                <a:schemeClr val="dk1"/>
              </a:solidFill>
              <a:effectLst/>
              <a:latin typeface="Meiryo UI"/>
              <a:ea typeface="Meiryo UI"/>
              <a:cs typeface="+mn-cs"/>
            </a:rPr>
            <a:t>」の場合は小数点以下第</a:t>
          </a:r>
          <a:r>
            <a:rPr lang="en-US" altLang="ja-JP" sz="1000" b="0" i="0" baseline="0">
              <a:solidFill>
                <a:schemeClr val="dk1"/>
              </a:solidFill>
              <a:effectLst/>
              <a:latin typeface="Meiryo UI"/>
              <a:ea typeface="Meiryo UI"/>
              <a:cs typeface="+mn-cs"/>
            </a:rPr>
            <a:t>2位</a:t>
          </a:r>
          <a:r>
            <a:rPr lang="ja-JP" altLang="ja-JP" sz="1000" b="0" i="0" baseline="0">
              <a:solidFill>
                <a:schemeClr val="dk1"/>
              </a:solidFill>
              <a:effectLst/>
              <a:latin typeface="Meiryo UI"/>
              <a:ea typeface="Meiryo UI"/>
              <a:cs typeface="+mn-cs"/>
            </a:rPr>
            <a:t>まで</a:t>
          </a:r>
          <a:endParaRPr lang="en-US" altLang="ja-JP" sz="1000" b="0" i="0" baseline="0">
            <a:solidFill>
              <a:schemeClr val="dk1"/>
            </a:solidFill>
            <a:effectLst/>
            <a:latin typeface="Meiryo UI"/>
            <a:ea typeface="Meiryo UI"/>
            <a:cs typeface="+mn-cs"/>
          </a:endParaRPr>
        </a:p>
        <a:p>
          <a:pPr marL="0" marR="0" lvl="0" indent="0" defTabSz="914400" eaLnBrk="1" fontAlgn="auto" latinLnBrk="0" hangingPunct="1">
            <a:lnSpc>
              <a:spcPts val="1200"/>
            </a:lnSpc>
            <a:spcBef>
              <a:spcPts val="0"/>
            </a:spcBef>
            <a:spcAft>
              <a:spcPts val="0"/>
            </a:spcAft>
            <a:defRPr/>
          </a:pPr>
          <a:r>
            <a:rPr lang="ja-JP" altLang="ja-JP" sz="1000" b="0" i="0" baseline="0">
              <a:solidFill>
                <a:schemeClr val="dk1"/>
              </a:solidFill>
              <a:effectLst/>
              <a:latin typeface="Meiryo UI"/>
              <a:ea typeface="Meiryo UI"/>
              <a:cs typeface="+mn-cs"/>
            </a:rPr>
            <a:t>それ以外の単位は整数入力してください。（切り捨て）</a:t>
          </a:r>
          <a:endParaRPr lang="en-US" altLang="ja-JP" sz="1000" b="0" i="0" baseline="0">
            <a:solidFill>
              <a:schemeClr val="dk1"/>
            </a:solidFill>
            <a:effectLst/>
            <a:latin typeface="Meiryo UI"/>
            <a:ea typeface="Meiryo UI"/>
            <a:cs typeface="+mn-cs"/>
          </a:endParaRPr>
        </a:p>
        <a:p>
          <a:pPr marL="0" marR="0" lvl="0" indent="0" defTabSz="914400" eaLnBrk="1" fontAlgn="auto" latinLnBrk="0" hangingPunct="1">
            <a:lnSpc>
              <a:spcPts val="1200"/>
            </a:lnSpc>
            <a:spcBef>
              <a:spcPts val="0"/>
            </a:spcBef>
            <a:spcAft>
              <a:spcPts val="0"/>
            </a:spcAft>
            <a:defRPr/>
          </a:pPr>
          <a:endParaRPr lang="en-US" altLang="ja-JP" sz="1000" b="0" i="0" baseline="0">
            <a:solidFill>
              <a:schemeClr val="dk1"/>
            </a:solidFill>
            <a:effectLst/>
            <a:latin typeface="Meiryo UI"/>
            <a:ea typeface="Meiryo UI"/>
            <a:cs typeface="+mn-cs"/>
          </a:endParaRPr>
        </a:p>
      </xdr:txBody>
    </xdr:sp>
    <xdr:clientData fPrintsWithSheet="0"/>
  </xdr:twoCellAnchor>
  <xdr:twoCellAnchor editAs="oneCell">
    <xdr:from xmlns:xdr="http://schemas.openxmlformats.org/drawingml/2006/spreadsheetDrawing">
      <xdr:col>12</xdr:col>
      <xdr:colOff>15875</xdr:colOff>
      <xdr:row>4</xdr:row>
      <xdr:rowOff>152400</xdr:rowOff>
    </xdr:from>
    <xdr:to xmlns:xdr="http://schemas.openxmlformats.org/drawingml/2006/spreadsheetDrawing">
      <xdr:col>17</xdr:col>
      <xdr:colOff>667385</xdr:colOff>
      <xdr:row>19</xdr:row>
      <xdr:rowOff>15875</xdr:rowOff>
    </xdr:to>
    <xdr:sp macro="" textlink="">
      <xdr:nvSpPr>
        <xdr:cNvPr id="4" name="テキスト ボックス 4"/>
        <xdr:cNvSpPr txBox="1"/>
      </xdr:nvSpPr>
      <xdr:spPr>
        <a:xfrm>
          <a:off x="9986645" y="914400"/>
          <a:ext cx="4032885" cy="2720975"/>
        </a:xfrm>
        <a:prstGeom prst="rect">
          <a:avLst/>
        </a:prstGeom>
        <a:solidFill>
          <a:srgbClr val="FFE69A"/>
        </a:solidFill>
        <a:ln w="19050" cap="flat" cmpd="sng">
          <a:solidFill>
            <a:schemeClr val="tx1"/>
          </a:solidFill>
          <a:prstDash val="solid"/>
          <a:round/>
        </a:ln>
        <a:effectLst/>
      </xdr:spPr>
      <xdr:style>
        <a:lnRef idx="0">
          <a:srgbClr val="000000"/>
        </a:lnRef>
        <a:fillRef idx="0">
          <a:srgbClr val="000000"/>
        </a:fillRef>
        <a:effectRef idx="0">
          <a:srgbClr val="000000"/>
        </a:effectRef>
        <a:fontRef idx="minor">
          <a:schemeClr val="dk1"/>
        </a:fontRef>
      </xdr:style>
      <xdr:txBody>
        <a:bodyPr vertOverflow="overflow" horzOverflow="overflow" wrap="square" lIns="72000" tIns="72000" rIns="72000" bIns="72000" numCol="1" spcCol="0" rtlCol="0" anchor="t"/>
        <a:lstStyle/>
        <a:p>
          <a:pPr marL="0" indent="0"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【注意】</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a:t>
          </a:r>
          <a:r>
            <a:rPr lang="ja-JP" altLang="en-US" sz="1000" b="0" i="0" u="none" strike="noStrike" kern="0" cap="none" spc="0" normalizeH="0" baseline="0">
              <a:solidFill>
                <a:srgbClr val="0012FF"/>
              </a:solidFill>
              <a:effectLst/>
              <a:uFill>
                <a:solidFill>
                  <a:sysClr val="windowText" lastClr="000000"/>
                </a:solidFill>
              </a:uFill>
              <a:latin typeface="Meiryo UI"/>
              <a:ea typeface="Meiryo UI"/>
              <a:cs typeface="+mn-cs"/>
            </a:rPr>
            <a:t>青字は計算式</a:t>
          </a: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が入っています。</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○入力できる場所は「薄黄色セル」です。</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【入力方法】</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①　入力したい品名をドロップダウンリストから選択してください。</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単位、単価が表示されますので数量を入力してください。</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a:t>
          </a:r>
          <a:r>
            <a:rPr lang="ja-JP" altLang="ja-JP" sz="1000" b="0" i="0" u="none" strike="noStrike" kern="0" cap="none" spc="0" normalizeH="0" baseline="0">
              <a:solidFill>
                <a:schemeClr val="dk1"/>
              </a:solidFill>
              <a:effectLst/>
              <a:uFill>
                <a:solidFill>
                  <a:sysClr val="windowText" lastClr="000000"/>
                </a:solidFill>
              </a:uFill>
              <a:latin typeface="Meiryo UI"/>
              <a:ea typeface="Meiryo UI"/>
              <a:cs typeface="+mn-cs"/>
            </a:rPr>
            <a:t>選択できる部材は「単価」シートに、分類ごとに表示されています</a:t>
          </a: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②　印刷は、「申込書</a:t>
          </a: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表」シートや「報告書表」シートで印刷します。</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a:t>
          </a: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積算シートで選択していた品名が申込書や報告書の内訳欄に転記され</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ますので、</a:t>
          </a: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金額等、間違いが無いか確認してください。</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内訳は48件表示できます、それ以上は「2枚目あり」と表示されるので、</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その場合は、「積算表2枚目」シートを印刷して添付してください。</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48</xdr:col>
      <xdr:colOff>135255</xdr:colOff>
      <xdr:row>20</xdr:row>
      <xdr:rowOff>37465</xdr:rowOff>
    </xdr:from>
    <xdr:to xmlns:xdr="http://schemas.openxmlformats.org/drawingml/2006/spreadsheetDrawing">
      <xdr:col>61</xdr:col>
      <xdr:colOff>97155</xdr:colOff>
      <xdr:row>21</xdr:row>
      <xdr:rowOff>140970</xdr:rowOff>
    </xdr:to>
    <xdr:sp macro="" textlink="">
      <xdr:nvSpPr>
        <xdr:cNvPr id="2" name="図形 2"/>
        <xdr:cNvSpPr/>
      </xdr:nvSpPr>
      <xdr:spPr>
        <a:xfrm>
          <a:off x="11199495" y="3593465"/>
          <a:ext cx="2628265" cy="281305"/>
        </a:xfrm>
        <a:prstGeom prst="roundRect">
          <a:avLst>
            <a:gd name="adj" fmla="val 50000"/>
          </a:avLst>
        </a:prstGeom>
        <a:solidFill>
          <a:srgbClr val="FF57FF">
            <a:alpha val="50000"/>
          </a:srgbClr>
        </a:solidFill>
        <a:ln w="12700" cap="flat" cmpd="sng" algn="ctr">
          <a:no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anchor="ctr" anchorCtr="1"/>
        <a:lstStyle/>
        <a:p>
          <a:r>
            <a:rPr kumimoji="1" lang="ja-JP" altLang="en-US" sz="800">
              <a:solidFill>
                <a:sysClr val="windowText" lastClr="000000"/>
              </a:solidFill>
              <a:latin typeface="メイリオ"/>
              <a:ea typeface="メイリオ"/>
            </a:rPr>
            <a:t>配管工事業者を支払者とすることはできません</a:t>
          </a:r>
          <a:endParaRPr kumimoji="1" lang="ja-JP" altLang="en-US" sz="800">
            <a:solidFill>
              <a:sysClr val="windowText" lastClr="000000"/>
            </a:solidFill>
            <a:latin typeface="メイリオ"/>
            <a:ea typeface="メイリオ"/>
          </a:endParaRPr>
        </a:p>
      </xdr:txBody>
    </xdr:sp>
    <xdr:clientData fPrintsWithSheet="0"/>
  </xdr:twoCellAnchor>
  <xdr:twoCellAnchor>
    <xdr:from xmlns:xdr="http://schemas.openxmlformats.org/drawingml/2006/spreadsheetDrawing">
      <xdr:col>54</xdr:col>
      <xdr:colOff>6985</xdr:colOff>
      <xdr:row>51</xdr:row>
      <xdr:rowOff>123190</xdr:rowOff>
    </xdr:from>
    <xdr:to xmlns:xdr="http://schemas.openxmlformats.org/drawingml/2006/spreadsheetDrawing">
      <xdr:col>65</xdr:col>
      <xdr:colOff>191135</xdr:colOff>
      <xdr:row>53</xdr:row>
      <xdr:rowOff>48895</xdr:rowOff>
    </xdr:to>
    <xdr:sp macro="" textlink="">
      <xdr:nvSpPr>
        <xdr:cNvPr id="3" name="図形 3"/>
        <xdr:cNvSpPr/>
      </xdr:nvSpPr>
      <xdr:spPr>
        <a:xfrm>
          <a:off x="12301855" y="9190990"/>
          <a:ext cx="2440305" cy="281305"/>
        </a:xfrm>
        <a:prstGeom prst="roundRect">
          <a:avLst>
            <a:gd name="adj" fmla="val 50000"/>
          </a:avLst>
        </a:prstGeom>
        <a:solidFill>
          <a:srgbClr val="FF57FF">
            <a:alpha val="50000"/>
          </a:srgbClr>
        </a:solidFill>
        <a:ln w="12700" cap="flat" cmpd="sng" algn="ctr">
          <a:no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anchor="ctr" anchorCtr="1"/>
        <a:lstStyle/>
        <a:p>
          <a:r>
            <a:rPr kumimoji="1" lang="ja-JP" altLang="en-US" sz="1200">
              <a:solidFill>
                <a:sysClr val="windowText" lastClr="000000"/>
              </a:solidFill>
              <a:latin typeface="メイリオ"/>
              <a:ea typeface="メイリオ"/>
            </a:rPr>
            <a:t>直筆記入すること</a:t>
          </a:r>
          <a:endParaRPr kumimoji="1" lang="ja-JP" altLang="en-US" sz="1200">
            <a:solidFill>
              <a:sysClr val="windowText" lastClr="000000"/>
            </a:solidFill>
            <a:latin typeface="メイリオ"/>
            <a:ea typeface="メイリオ"/>
          </a:endParaRPr>
        </a:p>
      </xdr:txBody>
    </xdr:sp>
    <xdr:clientData fPrintsWithSheet="0"/>
  </xdr:twoCellAnchor>
  <xdr:twoCellAnchor>
    <xdr:from xmlns:xdr="http://schemas.openxmlformats.org/drawingml/2006/spreadsheetDrawing">
      <xdr:col>54</xdr:col>
      <xdr:colOff>0</xdr:colOff>
      <xdr:row>43</xdr:row>
      <xdr:rowOff>108585</xdr:rowOff>
    </xdr:from>
    <xdr:to xmlns:xdr="http://schemas.openxmlformats.org/drawingml/2006/spreadsheetDrawing">
      <xdr:col>65</xdr:col>
      <xdr:colOff>184150</xdr:colOff>
      <xdr:row>45</xdr:row>
      <xdr:rowOff>34290</xdr:rowOff>
    </xdr:to>
    <xdr:sp macro="" textlink="">
      <xdr:nvSpPr>
        <xdr:cNvPr id="4" name="図形 4"/>
        <xdr:cNvSpPr/>
      </xdr:nvSpPr>
      <xdr:spPr>
        <a:xfrm>
          <a:off x="12294870" y="7753985"/>
          <a:ext cx="2440305" cy="281305"/>
        </a:xfrm>
        <a:prstGeom prst="roundRect">
          <a:avLst>
            <a:gd name="adj" fmla="val 50000"/>
          </a:avLst>
        </a:prstGeom>
        <a:solidFill>
          <a:srgbClr val="FF57FF">
            <a:alpha val="50000"/>
          </a:srgbClr>
        </a:solidFill>
        <a:ln w="12700" cap="flat" cmpd="sng" algn="ctr">
          <a:no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anchor="ctr" anchorCtr="1"/>
        <a:lstStyle/>
        <a:p>
          <a:r>
            <a:rPr kumimoji="1" lang="ja-JP" altLang="en-US" sz="1200">
              <a:solidFill>
                <a:sysClr val="windowText" lastClr="000000"/>
              </a:solidFill>
              <a:latin typeface="メイリオ"/>
              <a:ea typeface="メイリオ"/>
            </a:rPr>
            <a:t>直筆記入すること</a:t>
          </a:r>
          <a:endParaRPr kumimoji="1" lang="ja-JP" altLang="en-US" sz="1200">
            <a:solidFill>
              <a:sysClr val="windowText" lastClr="000000"/>
            </a:solidFill>
            <a:latin typeface="メイリオ"/>
            <a:ea typeface="メイリオ"/>
          </a:endParaRPr>
        </a:p>
      </xdr:txBody>
    </xdr:sp>
    <xdr:clientData fPrintsWithSheet="0"/>
  </xdr:twoCellAnchor>
  <xdr:twoCellAnchor>
    <xdr:from xmlns:xdr="http://schemas.openxmlformats.org/drawingml/2006/spreadsheetDrawing">
      <xdr:col>48</xdr:col>
      <xdr:colOff>116840</xdr:colOff>
      <xdr:row>15</xdr:row>
      <xdr:rowOff>50165</xdr:rowOff>
    </xdr:from>
    <xdr:to xmlns:xdr="http://schemas.openxmlformats.org/drawingml/2006/spreadsheetDrawing">
      <xdr:col>59</xdr:col>
      <xdr:colOff>193040</xdr:colOff>
      <xdr:row>16</xdr:row>
      <xdr:rowOff>153670</xdr:rowOff>
    </xdr:to>
    <xdr:sp macro="" textlink="">
      <xdr:nvSpPr>
        <xdr:cNvPr id="5" name="図形 5"/>
        <xdr:cNvSpPr/>
      </xdr:nvSpPr>
      <xdr:spPr>
        <a:xfrm>
          <a:off x="11181080" y="2717165"/>
          <a:ext cx="2332355" cy="281305"/>
        </a:xfrm>
        <a:prstGeom prst="roundRect">
          <a:avLst>
            <a:gd name="adj" fmla="val 50000"/>
          </a:avLst>
        </a:prstGeom>
        <a:solidFill>
          <a:srgbClr val="FF57FF">
            <a:alpha val="50000"/>
          </a:srgbClr>
        </a:solidFill>
        <a:ln w="12700" cap="flat" cmpd="sng" algn="ctr">
          <a:no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anchor="ctr" anchorCtr="1"/>
        <a:lstStyle/>
        <a:p>
          <a:r>
            <a:rPr kumimoji="1" lang="ja-JP" altLang="en-US" sz="1200">
              <a:solidFill>
                <a:sysClr val="windowText" lastClr="000000"/>
              </a:solidFill>
              <a:latin typeface="メイリオ"/>
              <a:ea typeface="メイリオ"/>
            </a:rPr>
            <a:t>直筆記入すること</a:t>
          </a:r>
          <a:endParaRPr kumimoji="1" lang="ja-JP" altLang="en-US" sz="1200">
            <a:solidFill>
              <a:sysClr val="windowText" lastClr="000000"/>
            </a:solidFill>
            <a:latin typeface="メイリオ"/>
            <a:ea typeface="メイリオ"/>
          </a:endParaRPr>
        </a:p>
      </xdr:txBody>
    </xdr:sp>
    <xdr:clientData fPrintsWithSheet="0"/>
  </xdr:twoCellAnchor>
  <xdr:twoCellAnchor editAs="oneCell">
    <xdr:from xmlns:xdr="http://schemas.openxmlformats.org/drawingml/2006/spreadsheetDrawing">
      <xdr:col>72</xdr:col>
      <xdr:colOff>0</xdr:colOff>
      <xdr:row>16</xdr:row>
      <xdr:rowOff>0</xdr:rowOff>
    </xdr:from>
    <xdr:to xmlns:xdr="http://schemas.openxmlformats.org/drawingml/2006/spreadsheetDrawing">
      <xdr:col>91</xdr:col>
      <xdr:colOff>201295</xdr:colOff>
      <xdr:row>35</xdr:row>
      <xdr:rowOff>8890</xdr:rowOff>
    </xdr:to>
    <xdr:sp macro="" textlink="">
      <xdr:nvSpPr>
        <xdr:cNvPr id="10" name="テキスト ボックス 6"/>
        <xdr:cNvSpPr txBox="1"/>
      </xdr:nvSpPr>
      <xdr:spPr>
        <a:xfrm>
          <a:off x="15986760" y="2844800"/>
          <a:ext cx="4098290" cy="3387090"/>
        </a:xfrm>
        <a:prstGeom prst="rect">
          <a:avLst/>
        </a:prstGeom>
        <a:solidFill>
          <a:srgbClr val="FFE69A"/>
        </a:solidFill>
        <a:ln w="19050" cap="flat" cmpd="sng">
          <a:solidFill>
            <a:schemeClr val="tx1"/>
          </a:solidFill>
          <a:prstDash val="solid"/>
          <a:round/>
        </a:ln>
        <a:effectLst/>
      </xdr:spPr>
      <xdr:style>
        <a:lnRef idx="0">
          <a:srgbClr val="000000"/>
        </a:lnRef>
        <a:fillRef idx="0">
          <a:srgbClr val="000000"/>
        </a:fillRef>
        <a:effectRef idx="0">
          <a:srgbClr val="000000"/>
        </a:effectRef>
        <a:fontRef idx="minor">
          <a:schemeClr val="dk1"/>
        </a:fontRef>
      </xdr:style>
      <xdr:txBody>
        <a:bodyPr vertOverflow="overflow" horzOverflow="overflow" wrap="square" lIns="72000" tIns="72000" rIns="72000" bIns="72000" numCol="1" spcCol="0" rtlCol="0" anchor="t"/>
        <a:lstStyle/>
        <a:p>
          <a:pPr marL="0" indent="0"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【注意】</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a:t>
          </a:r>
          <a:r>
            <a:rPr lang="ja-JP" altLang="en-US" sz="1000" b="0" i="0" u="none" strike="noStrike" kern="0" cap="none" spc="0" normalizeH="0" baseline="0">
              <a:solidFill>
                <a:srgbClr val="0012FF"/>
              </a:solidFill>
              <a:effectLst/>
              <a:uFill>
                <a:solidFill>
                  <a:sysClr val="windowText" lastClr="000000"/>
                </a:solidFill>
              </a:uFill>
              <a:latin typeface="Meiryo UI"/>
              <a:ea typeface="Meiryo UI"/>
              <a:cs typeface="+mn-cs"/>
            </a:rPr>
            <a:t>青字は計算式</a:t>
          </a: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が入っています。</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「共通情報」「供給管工事積算」「内管工事積算」シートから</a:t>
          </a:r>
          <a:endParaRPr lang="en-US" altLang="ja-JP"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rPr>
            <a:t>　　転記されてきます。</a:t>
          </a:r>
          <a:endParaRPr lang="en-US" altLang="ja-JP"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endParaRPr lang="en-US" altLang="ja-JP"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rPr>
            <a:t>　</a:t>
          </a:r>
          <a:r>
            <a:rPr lang="ja-JP" altLang="en-US"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rPr>
            <a:t>○</a:t>
          </a:r>
          <a:r>
            <a:rPr lang="ja-JP" altLang="en-US" sz="1000" b="1" i="0" u="none" strike="noStrike" kern="0" cap="none" spc="0" normalizeH="0" baseline="0">
              <a:solidFill>
                <a:sysClr val="windowText" lastClr="000000"/>
              </a:solidFill>
              <a:effectLst/>
              <a:uFill>
                <a:solidFill>
                  <a:sysClr val="windowText" lastClr="000000"/>
                </a:solidFill>
              </a:uFill>
              <a:latin typeface="Meiryo UI"/>
              <a:ea typeface="Meiryo UI"/>
              <a:cs typeface="+mn-cs"/>
            </a:rPr>
            <a:t>入力できる場所は「薄黄色セル」です。</a:t>
          </a:r>
          <a:endParaRPr lang="en-US" altLang="ja-JP" sz="1000" b="1" i="0" u="none" strike="noStrike" kern="0" cap="none" spc="0" normalizeH="0" baseline="0">
            <a:solidFill>
              <a:sysClr val="windowText" lastClr="000000"/>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rPr>
            <a:t>　　</a:t>
          </a:r>
          <a:r>
            <a:rPr lang="ja-JP" altLang="en-US" sz="1000" b="1" i="0" u="none" strike="noStrike" kern="0" cap="none" spc="0" normalizeH="0" baseline="0">
              <a:solidFill>
                <a:sysClr val="windowText" lastClr="000000"/>
              </a:solidFill>
              <a:effectLst/>
              <a:uFill>
                <a:solidFill>
                  <a:sysClr val="windowText" lastClr="000000"/>
                </a:solidFill>
              </a:uFill>
              <a:latin typeface="Meiryo UI"/>
              <a:ea typeface="Meiryo UI"/>
              <a:cs typeface="+mn-cs"/>
            </a:rPr>
            <a:t>それ以外のセルには入力できません。</a:t>
          </a:r>
          <a:endParaRPr lang="en-US" altLang="ja-JP" sz="1000" b="1" i="0" u="none" strike="noStrike" kern="0" cap="none" spc="0" normalizeH="0" baseline="0">
            <a:solidFill>
              <a:sysClr val="windowText" lastClr="000000"/>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rPr>
            <a:t>　　修正は</a:t>
          </a: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「共通情報」「供給管工事積算」「内管工事積算」シートの</a:t>
          </a:r>
          <a:endParaRPr lang="en-US" altLang="ja-JP"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rPr>
            <a:t>　　データを修正してください。</a:t>
          </a:r>
          <a:endParaRPr lang="en-US" altLang="ja-JP"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endParaRPr lang="en-US" altLang="ja-JP"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rPr>
            <a:t>　○「○付け」方式から「☐→■(チェック)」方式になりました。</a:t>
          </a:r>
          <a:endParaRPr lang="en-US" altLang="ja-JP"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rPr>
            <a:t>　　該当する場所の「□」を「■(選択肢あり)」変えてください。</a:t>
          </a:r>
          <a:endParaRPr lang="en-US" altLang="ja-JP"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endParaRPr lang="en-US" altLang="ja-JP"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rPr>
            <a:t>　○積算表は内管工事と供給管工事を合わせて49件のデータが</a:t>
          </a:r>
          <a:endParaRPr lang="en-US" altLang="ja-JP"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rPr>
            <a:t>　　表示されます。</a:t>
          </a:r>
          <a:endParaRPr lang="en-US" altLang="ja-JP"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rPr>
            <a:t>　　表示を超えた場合は分は「積算表2枚目」シートに転記されますので、</a:t>
          </a:r>
          <a:endParaRPr lang="en-US" altLang="ja-JP"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rPr>
            <a:t>　　こちらも印刷して提出してください。</a:t>
          </a:r>
          <a:endParaRPr lang="en-US" altLang="ja-JP"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rPr>
            <a:t>　　なお、2枚目が必要な時は「内管工事費合計欄」の上に、</a:t>
          </a:r>
          <a:endParaRPr lang="en-US" altLang="ja-JP"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rPr>
            <a:t>　　「積算表2枚目あり」と表示されます。</a:t>
          </a:r>
          <a:endParaRPr lang="en-US" altLang="ja-JP"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49</xdr:col>
      <xdr:colOff>25400</xdr:colOff>
      <xdr:row>28</xdr:row>
      <xdr:rowOff>34290</xdr:rowOff>
    </xdr:from>
    <xdr:to xmlns:xdr="http://schemas.openxmlformats.org/drawingml/2006/spreadsheetDrawing">
      <xdr:col>60</xdr:col>
      <xdr:colOff>101600</xdr:colOff>
      <xdr:row>29</xdr:row>
      <xdr:rowOff>137160</xdr:rowOff>
    </xdr:to>
    <xdr:sp macro="" textlink="">
      <xdr:nvSpPr>
        <xdr:cNvPr id="5" name="図形 5"/>
        <xdr:cNvSpPr/>
      </xdr:nvSpPr>
      <xdr:spPr>
        <a:xfrm>
          <a:off x="11294745" y="5012690"/>
          <a:ext cx="2332355" cy="280670"/>
        </a:xfrm>
        <a:prstGeom prst="roundRect">
          <a:avLst>
            <a:gd name="adj" fmla="val 50000"/>
          </a:avLst>
        </a:prstGeom>
        <a:solidFill>
          <a:srgbClr val="FF57FF">
            <a:alpha val="50000"/>
          </a:srgbClr>
        </a:solidFill>
        <a:ln w="12700" cap="flat" cmpd="sng" algn="ctr">
          <a:no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anchor="ctr" anchorCtr="1"/>
        <a:lstStyle/>
        <a:p>
          <a:r>
            <a:rPr kumimoji="1" lang="ja-JP" altLang="en-US" sz="1200">
              <a:solidFill>
                <a:sysClr val="windowText" lastClr="000000"/>
              </a:solidFill>
              <a:latin typeface="メイリオ"/>
              <a:ea typeface="メイリオ"/>
            </a:rPr>
            <a:t>直筆記入すること</a:t>
          </a:r>
          <a:endParaRPr kumimoji="1" lang="ja-JP" altLang="en-US" sz="1200">
            <a:solidFill>
              <a:sysClr val="windowText" lastClr="000000"/>
            </a:solidFill>
            <a:latin typeface="メイリオ"/>
            <a:ea typeface="メイリオ"/>
          </a:endParaRPr>
        </a:p>
      </xdr:txBody>
    </xdr:sp>
    <xdr:clientData fPrintsWithSheet="0"/>
  </xdr:twoCellAnchor>
  <xdr:twoCellAnchor editAs="oneCell">
    <xdr:from xmlns:xdr="http://schemas.openxmlformats.org/drawingml/2006/spreadsheetDrawing">
      <xdr:col>72</xdr:col>
      <xdr:colOff>0</xdr:colOff>
      <xdr:row>16</xdr:row>
      <xdr:rowOff>0</xdr:rowOff>
    </xdr:from>
    <xdr:to xmlns:xdr="http://schemas.openxmlformats.org/drawingml/2006/spreadsheetDrawing">
      <xdr:col>91</xdr:col>
      <xdr:colOff>201295</xdr:colOff>
      <xdr:row>32</xdr:row>
      <xdr:rowOff>1270</xdr:rowOff>
    </xdr:to>
    <xdr:sp macro="" textlink="">
      <xdr:nvSpPr>
        <xdr:cNvPr id="18" name="テキスト ボックス 5"/>
        <xdr:cNvSpPr txBox="1"/>
      </xdr:nvSpPr>
      <xdr:spPr>
        <a:xfrm>
          <a:off x="15986760" y="2844800"/>
          <a:ext cx="4098290" cy="2846070"/>
        </a:xfrm>
        <a:prstGeom prst="rect">
          <a:avLst/>
        </a:prstGeom>
        <a:solidFill>
          <a:srgbClr val="FFE69A"/>
        </a:solidFill>
        <a:ln w="19050" cap="flat" cmpd="sng">
          <a:solidFill>
            <a:schemeClr val="tx1"/>
          </a:solidFill>
          <a:prstDash val="solid"/>
          <a:round/>
        </a:ln>
        <a:effectLst/>
      </xdr:spPr>
      <xdr:style>
        <a:lnRef idx="0">
          <a:srgbClr val="000000"/>
        </a:lnRef>
        <a:fillRef idx="0">
          <a:srgbClr val="000000"/>
        </a:fillRef>
        <a:effectRef idx="0">
          <a:srgbClr val="000000"/>
        </a:effectRef>
        <a:fontRef idx="minor">
          <a:schemeClr val="dk1"/>
        </a:fontRef>
      </xdr:style>
      <xdr:txBody>
        <a:bodyPr vertOverflow="overflow" horzOverflow="overflow" wrap="square" lIns="72000" tIns="72000" rIns="72000" bIns="72000" numCol="1" spcCol="0" rtlCol="0" anchor="t"/>
        <a:lstStyle/>
        <a:p>
          <a:pPr marL="0" indent="0"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【注意】</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a:t>
          </a:r>
          <a:r>
            <a:rPr lang="ja-JP" altLang="en-US" sz="1000" b="0" i="0" u="none" strike="noStrike" kern="0" cap="none" spc="0" normalizeH="0" baseline="0">
              <a:solidFill>
                <a:srgbClr val="0012FF"/>
              </a:solidFill>
              <a:effectLst/>
              <a:uFill>
                <a:solidFill>
                  <a:sysClr val="windowText" lastClr="000000"/>
                </a:solidFill>
              </a:uFill>
              <a:latin typeface="Meiryo UI"/>
              <a:ea typeface="Meiryo UI"/>
              <a:cs typeface="+mn-cs"/>
            </a:rPr>
            <a:t>青字は計算式</a:t>
          </a: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が入っています。</a:t>
          </a:r>
          <a:endParaRPr lang="en-US" altLang="ja-JP" sz="1000" b="0" i="0" u="none" strike="noStrike" kern="0" cap="none" spc="0" normalizeH="0" baseline="0">
            <a:solidFill>
              <a:schemeClr val="dk1"/>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「共通情報」「供給管工事積算」「内管工事積算」「申込書表」</a:t>
          </a:r>
          <a:endParaRPr lang="en-US" altLang="ja-JP"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シートから</a:t>
          </a:r>
          <a:r>
            <a:rPr lang="ja-JP" altLang="en-US"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rPr>
            <a:t>転記されてきます。</a:t>
          </a:r>
          <a:endParaRPr lang="en-US" altLang="ja-JP"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endParaRPr lang="en-US" altLang="ja-JP"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rPr>
            <a:t>　</a:t>
          </a:r>
          <a:r>
            <a:rPr lang="ja-JP" altLang="en-US"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rPr>
            <a:t>○</a:t>
          </a:r>
          <a:r>
            <a:rPr lang="ja-JP" altLang="en-US" sz="1000" b="1" i="0" u="none" strike="noStrike" kern="0" cap="none" spc="0" normalizeH="0" baseline="0">
              <a:solidFill>
                <a:sysClr val="windowText" lastClr="000000"/>
              </a:solidFill>
              <a:effectLst/>
              <a:uFill>
                <a:solidFill>
                  <a:sysClr val="windowText" lastClr="000000"/>
                </a:solidFill>
              </a:uFill>
              <a:latin typeface="Meiryo UI"/>
              <a:ea typeface="Meiryo UI"/>
              <a:cs typeface="+mn-cs"/>
            </a:rPr>
            <a:t>入力できる場所は「薄黄色セル」です。</a:t>
          </a:r>
          <a:endParaRPr lang="en-US" altLang="ja-JP" sz="1000" b="1" i="0" u="none" strike="noStrike" kern="0" cap="none" spc="0" normalizeH="0" baseline="0">
            <a:solidFill>
              <a:sysClr val="windowText" lastClr="000000"/>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rPr>
            <a:t>　　</a:t>
          </a:r>
          <a:r>
            <a:rPr lang="ja-JP" altLang="en-US" sz="1000" b="1" i="0" u="none" strike="noStrike" kern="0" cap="none" spc="0" normalizeH="0" baseline="0">
              <a:solidFill>
                <a:sysClr val="windowText" lastClr="000000"/>
              </a:solidFill>
              <a:effectLst/>
              <a:uFill>
                <a:solidFill>
                  <a:sysClr val="windowText" lastClr="000000"/>
                </a:solidFill>
              </a:uFill>
              <a:latin typeface="Meiryo UI"/>
              <a:ea typeface="Meiryo UI"/>
              <a:cs typeface="+mn-cs"/>
            </a:rPr>
            <a:t>それ以外のセルには入力できません。</a:t>
          </a:r>
          <a:endParaRPr lang="en-US" altLang="ja-JP" sz="1000" b="1" i="0" u="none" strike="noStrike" kern="0" cap="none" spc="0" normalizeH="0" baseline="0">
            <a:solidFill>
              <a:sysClr val="windowText" lastClr="000000"/>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rPr>
            <a:t>　　修正は</a:t>
          </a: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「共通情報」「供給管工事積算」「内管工事積算」「申込書表」</a:t>
          </a:r>
          <a:endParaRPr lang="en-US" altLang="ja-JP"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chemeClr val="dk1"/>
              </a:solidFill>
              <a:effectLst/>
              <a:uFill>
                <a:solidFill>
                  <a:sysClr val="windowText" lastClr="000000"/>
                </a:solidFill>
              </a:uFill>
              <a:latin typeface="Meiryo UI"/>
              <a:ea typeface="Meiryo UI"/>
              <a:cs typeface="+mn-cs"/>
            </a:rPr>
            <a:t>　　シートの</a:t>
          </a:r>
          <a:r>
            <a:rPr lang="ja-JP" altLang="en-US"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rPr>
            <a:t>データを修正してください。</a:t>
          </a:r>
          <a:endParaRPr lang="en-US" altLang="ja-JP"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endParaRPr lang="en-US" altLang="ja-JP"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rPr>
            <a:t>　○積算表は内管工事と供給管工事を合わせて49件のデータが</a:t>
          </a:r>
          <a:endParaRPr lang="en-US" altLang="ja-JP"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rPr>
            <a:t>　　表示されます。</a:t>
          </a:r>
          <a:endParaRPr lang="en-US" altLang="ja-JP"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rPr>
            <a:t>　　表示を超えた場合は分は「積算表2枚目」シートに転記されますので、</a:t>
          </a:r>
          <a:endParaRPr lang="en-US" altLang="ja-JP"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rPr>
            <a:t>　　こちらも印刷して提出してください。</a:t>
          </a:r>
          <a:endParaRPr lang="en-US" altLang="ja-JP"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rPr>
            <a:t>　　なお、2枚目が必要な時は「内管工事費合計欄」の上に、</a:t>
          </a:r>
          <a:endParaRPr lang="en-US" altLang="ja-JP"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endParaRPr>
        </a:p>
        <a:p>
          <a:pPr marL="0" indent="0" algn="l">
            <a:lnSpc>
              <a:spcPts val="1200"/>
            </a:lnSpc>
            <a:spcBef>
              <a:spcPts val="0"/>
            </a:spcBef>
            <a:spcAft>
              <a:spcPts val="0"/>
            </a:spcAft>
          </a:pPr>
          <a:r>
            <a:rPr lang="ja-JP" altLang="en-US"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rPr>
            <a:t>　　「積算表2枚目あり」と表示されます。</a:t>
          </a:r>
          <a:endParaRPr lang="en-US" altLang="ja-JP" sz="1000" b="0" i="0" u="none" strike="noStrike" kern="0" cap="none" spc="0" normalizeH="0" baseline="0">
            <a:solidFill>
              <a:sysClr val="windowText" lastClr="000000"/>
            </a:solidFill>
            <a:effectLst/>
            <a:uFill>
              <a:solidFill>
                <a:sysClr val="windowText" lastClr="000000"/>
              </a:solidFill>
            </a:uFill>
            <a:latin typeface="Meiryo UI"/>
            <a:ea typeface="Meiryo UI"/>
            <a:cs typeface="+mn-cs"/>
          </a:endParaRPr>
        </a:p>
      </xdr:txBody>
    </xdr:sp>
    <xdr:clientData fPrintsWithSheet="0"/>
  </xdr:twoCellAnchor>
  <xdr:twoCellAnchor>
    <xdr:from xmlns:xdr="http://schemas.openxmlformats.org/drawingml/2006/spreadsheetDrawing">
      <xdr:col>47</xdr:col>
      <xdr:colOff>180975</xdr:colOff>
      <xdr:row>13</xdr:row>
      <xdr:rowOff>44450</xdr:rowOff>
    </xdr:from>
    <xdr:to xmlns:xdr="http://schemas.openxmlformats.org/drawingml/2006/spreadsheetDrawing">
      <xdr:col>63</xdr:col>
      <xdr:colOff>44450</xdr:colOff>
      <xdr:row>16</xdr:row>
      <xdr:rowOff>169545</xdr:rowOff>
    </xdr:to>
    <xdr:sp macro="" textlink="">
      <xdr:nvSpPr>
        <xdr:cNvPr id="20" name="図形 6"/>
        <xdr:cNvSpPr/>
      </xdr:nvSpPr>
      <xdr:spPr>
        <a:xfrm>
          <a:off x="11040110" y="2355850"/>
          <a:ext cx="3145155" cy="658495"/>
        </a:xfrm>
        <a:prstGeom prst="downArrowCallout"/>
        <a:solidFill>
          <a:srgbClr val="FF57FF">
            <a:alpha val="50000"/>
          </a:srgbClr>
        </a:solidFill>
        <a:ln w="12700" cap="flat" cmpd="sng" algn="ctr">
          <a:noFill/>
          <a:prstDash val="solid"/>
          <a:miter/>
        </a:ln>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0" tIns="0" rIns="0" bIns="0" numCol="1" spcCol="0" rtlCol="0" anchor="ctr"/>
        <a:lstStyle/>
        <a:p>
          <a:pPr algn="ctr">
            <a:lnSpc>
              <a:spcPts val="1200"/>
            </a:lnSpc>
            <a:spcBef>
              <a:spcPts val="0"/>
            </a:spcBef>
            <a:spcAft>
              <a:spcPts val="0"/>
            </a:spcAft>
          </a:pPr>
          <a:r>
            <a:rPr kumimoji="1" lang="ja-JP" altLang="en-US" sz="1000" b="1">
              <a:solidFill>
                <a:sysClr val="windowText" lastClr="000000"/>
              </a:solidFill>
              <a:latin typeface="メイリオ"/>
              <a:ea typeface="メイリオ"/>
            </a:rPr>
            <a:t>この部分は「申込書表」シートから表示しています</a:t>
          </a:r>
          <a:endParaRPr kumimoji="1" lang="ja-JP" altLang="en-US" sz="1000" b="1" i="0" u="none" strike="noStrike" kern="0" cap="none" spc="0" normalizeH="0" baseline="0">
            <a:solidFill>
              <a:sysClr val="windowText" lastClr="000000"/>
            </a:solidFill>
            <a:effectLst/>
            <a:uFill>
              <a:solidFill>
                <a:sysClr val="windowText" lastClr="000000"/>
              </a:solidFill>
            </a:uFill>
            <a:latin typeface="メイリオ"/>
            <a:ea typeface="メイリオ"/>
          </a:endParaRPr>
        </a:p>
        <a:p>
          <a:pPr algn="ctr">
            <a:lnSpc>
              <a:spcPts val="1200"/>
            </a:lnSpc>
            <a:spcBef>
              <a:spcPts val="0"/>
            </a:spcBef>
            <a:spcAft>
              <a:spcPts val="0"/>
            </a:spcAft>
          </a:pPr>
          <a:r>
            <a:rPr kumimoji="1" lang="ja-JP" altLang="en-US" sz="1000" b="1" i="0" u="none" strike="noStrike" kern="0" cap="none" spc="0" normalizeH="0" baseline="0">
              <a:solidFill>
                <a:sysClr val="windowText" lastClr="000000"/>
              </a:solidFill>
              <a:effectLst/>
              <a:uFill>
                <a:solidFill>
                  <a:sysClr val="windowText" lastClr="000000"/>
                </a:solidFill>
              </a:uFill>
              <a:latin typeface="メイリオ"/>
              <a:ea typeface="メイリオ"/>
            </a:rPr>
            <a:t>「□」はここで修正もできます</a:t>
          </a:r>
          <a:endParaRPr kumimoji="1" lang="ja-JP" altLang="en-US" sz="1000" b="1" i="0" u="none" strike="noStrike" kern="0" cap="none" spc="0" normalizeH="0" baseline="0">
            <a:solidFill>
              <a:sysClr val="windowText" lastClr="000000"/>
            </a:solidFill>
            <a:effectLst/>
            <a:uFill>
              <a:solidFill>
                <a:sysClr val="windowText" lastClr="000000"/>
              </a:solidFill>
            </a:uFill>
            <a:latin typeface="メイリオ"/>
            <a:ea typeface="メイリオ"/>
          </a:endParaRPr>
        </a:p>
      </xdr:txBody>
    </xdr:sp>
    <xdr:clientData fPrintsWithSheet="0"/>
  </xdr:twoCellAnchor>
  <xdr:twoCellAnchor>
    <xdr:from xmlns:xdr="http://schemas.openxmlformats.org/drawingml/2006/spreadsheetDrawing">
      <xdr:col>70</xdr:col>
      <xdr:colOff>18415</xdr:colOff>
      <xdr:row>42</xdr:row>
      <xdr:rowOff>135890</xdr:rowOff>
    </xdr:from>
    <xdr:to xmlns:xdr="http://schemas.openxmlformats.org/drawingml/2006/spreadsheetDrawing">
      <xdr:col>82</xdr:col>
      <xdr:colOff>163830</xdr:colOff>
      <xdr:row>46</xdr:row>
      <xdr:rowOff>166370</xdr:rowOff>
    </xdr:to>
    <xdr:sp macro="" textlink="">
      <xdr:nvSpPr>
        <xdr:cNvPr id="21" name="図形 7"/>
        <xdr:cNvSpPr/>
      </xdr:nvSpPr>
      <xdr:spPr>
        <a:xfrm rot="5400000">
          <a:off x="15594965" y="7603490"/>
          <a:ext cx="2606675" cy="741680"/>
        </a:xfrm>
        <a:prstGeom prst="downArrowCallout">
          <a:avLst>
            <a:gd name="adj1" fmla="val 25000"/>
            <a:gd name="adj2" fmla="val 25000"/>
            <a:gd name="adj3" fmla="val 25000"/>
            <a:gd name="adj4" fmla="val 82417"/>
          </a:avLst>
        </a:prstGeom>
        <a:solidFill>
          <a:srgbClr val="FF57FF">
            <a:alpha val="50000"/>
          </a:srgbClr>
        </a:solidFill>
        <a:ln w="12700" cap="flat" cmpd="sng" algn="ctr">
          <a:noFill/>
          <a:prstDash val="solid"/>
          <a:miter/>
        </a:ln>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vert270" wrap="square" lIns="0" tIns="0" rIns="0" bIns="0" numCol="1" spcCol="0" rtlCol="0" anchor="ctr"/>
        <a:lstStyle/>
        <a:p>
          <a:pPr algn="ctr">
            <a:lnSpc>
              <a:spcPts val="1200"/>
            </a:lnSpc>
            <a:spcBef>
              <a:spcPts val="0"/>
            </a:spcBef>
            <a:spcAft>
              <a:spcPts val="0"/>
            </a:spcAft>
          </a:pPr>
          <a:r>
            <a:rPr kumimoji="1" lang="ja-JP" altLang="en-US" sz="1000" b="1">
              <a:solidFill>
                <a:sysClr val="windowText" lastClr="000000"/>
              </a:solidFill>
              <a:latin typeface="メイリオ"/>
              <a:ea typeface="メイリオ"/>
            </a:rPr>
            <a:t>この部分は「申込書表」シートから</a:t>
          </a:r>
          <a:endParaRPr kumimoji="1" lang="ja-JP" altLang="en-US" sz="1000" b="1" i="0" u="none" strike="noStrike" kern="0" cap="none" spc="0" normalizeH="0" baseline="0">
            <a:solidFill>
              <a:sysClr val="windowText" lastClr="000000"/>
            </a:solidFill>
            <a:effectLst/>
            <a:uFill>
              <a:solidFill>
                <a:sysClr val="windowText" lastClr="000000"/>
              </a:solidFill>
            </a:uFill>
            <a:latin typeface="メイリオ"/>
            <a:ea typeface="メイリオ"/>
          </a:endParaRPr>
        </a:p>
        <a:p>
          <a:pPr algn="ctr">
            <a:lnSpc>
              <a:spcPts val="1200"/>
            </a:lnSpc>
            <a:spcBef>
              <a:spcPts val="0"/>
            </a:spcBef>
            <a:spcAft>
              <a:spcPts val="0"/>
            </a:spcAft>
          </a:pPr>
          <a:r>
            <a:rPr kumimoji="1" lang="ja-JP" altLang="en-US" sz="1000" b="1">
              <a:solidFill>
                <a:sysClr val="windowText" lastClr="000000"/>
              </a:solidFill>
              <a:latin typeface="メイリオ"/>
              <a:ea typeface="メイリオ"/>
            </a:rPr>
            <a:t>表示しています</a:t>
          </a:r>
          <a:endParaRPr kumimoji="1" lang="ja-JP" altLang="en-US" sz="1000" b="1" i="0" u="none" strike="noStrike" kern="0" cap="none" spc="0" normalizeH="0" baseline="0">
            <a:solidFill>
              <a:sysClr val="windowText" lastClr="000000"/>
            </a:solidFill>
            <a:effectLst/>
            <a:uFill>
              <a:solidFill>
                <a:sysClr val="windowText" lastClr="000000"/>
              </a:solidFill>
            </a:uFill>
            <a:latin typeface="メイリオ"/>
            <a:ea typeface="メイリオ"/>
          </a:endParaRPr>
        </a:p>
        <a:p>
          <a:pPr algn="ctr">
            <a:lnSpc>
              <a:spcPts val="1200"/>
            </a:lnSpc>
            <a:spcBef>
              <a:spcPts val="0"/>
            </a:spcBef>
            <a:spcAft>
              <a:spcPts val="0"/>
            </a:spcAft>
          </a:pPr>
          <a:r>
            <a:rPr kumimoji="1" lang="ja-JP" altLang="en-US" sz="1000" b="1" i="0" u="none" strike="noStrike" kern="0" cap="none" spc="0" normalizeH="0" baseline="0">
              <a:solidFill>
                <a:sysClr val="windowText" lastClr="000000"/>
              </a:solidFill>
              <a:effectLst/>
              <a:uFill>
                <a:solidFill>
                  <a:sysClr val="windowText" lastClr="000000"/>
                </a:solidFill>
              </a:uFill>
              <a:latin typeface="メイリオ"/>
              <a:ea typeface="メイリオ"/>
            </a:rPr>
            <a:t>「□」はここで修正もできます</a:t>
          </a:r>
          <a:endParaRPr kumimoji="1" lang="ja-JP" altLang="en-US" sz="1000" b="1" i="0" u="none" strike="noStrike" kern="0" cap="none" spc="0" normalizeH="0" baseline="0">
            <a:solidFill>
              <a:sysClr val="windowText" lastClr="000000"/>
            </a:solidFill>
            <a:effectLst/>
            <a:uFill>
              <a:solidFill>
                <a:sysClr val="windowText" lastClr="000000"/>
              </a:solidFill>
            </a:uFill>
            <a:latin typeface="メイリオ"/>
            <a:ea typeface="メイリオ"/>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B0F0"/>
  </sheetPr>
  <dimension ref="B1:I57"/>
  <sheetViews>
    <sheetView tabSelected="1" workbookViewId="0">
      <selection activeCell="D4" sqref="D4"/>
    </sheetView>
  </sheetViews>
  <sheetFormatPr defaultColWidth="8.875" defaultRowHeight="20" customHeight="1"/>
  <cols>
    <col min="1" max="1" width="2.69921875" style="1" customWidth="1"/>
    <col min="2" max="3" width="14.69921875" style="1" customWidth="1"/>
    <col min="4" max="4" width="40.69921875" style="1" customWidth="1"/>
    <col min="5" max="5" width="8.375" style="1" customWidth="1"/>
    <col min="6" max="6" width="6.625" style="1" customWidth="1"/>
    <col min="7" max="7" width="8.375" style="1" customWidth="1"/>
    <col min="8" max="16384" width="8.875" style="1"/>
  </cols>
  <sheetData>
    <row r="1" spans="2:9" ht="20" customHeight="1">
      <c r="B1" s="1" t="s">
        <v>1</v>
      </c>
    </row>
    <row r="2" spans="2:9" ht="20" customHeight="1">
      <c r="B2" s="2" t="s">
        <v>0</v>
      </c>
      <c r="C2" s="2"/>
      <c r="D2" s="12">
        <v>0.1</v>
      </c>
      <c r="E2" s="18"/>
      <c r="F2" s="18"/>
      <c r="G2" s="18"/>
      <c r="H2" s="18"/>
      <c r="I2" s="18"/>
    </row>
    <row r="3" spans="2:9" ht="20" customHeight="1">
      <c r="B3" s="3"/>
      <c r="C3" s="3"/>
      <c r="D3" s="13"/>
      <c r="E3" s="18"/>
      <c r="F3" s="18"/>
      <c r="G3" s="18"/>
      <c r="H3" s="18"/>
      <c r="I3" s="18"/>
    </row>
    <row r="4" spans="2:9" ht="20" customHeight="1">
      <c r="B4" s="4" t="s">
        <v>6</v>
      </c>
      <c r="C4" s="10" t="s">
        <v>568</v>
      </c>
      <c r="D4" s="14"/>
      <c r="E4" s="18"/>
      <c r="F4" s="18"/>
      <c r="G4" s="18"/>
      <c r="H4" s="18"/>
      <c r="I4" s="18"/>
    </row>
    <row r="5" spans="2:9" ht="20" customHeight="1">
      <c r="B5" s="4"/>
      <c r="C5" s="10" t="s">
        <v>613</v>
      </c>
      <c r="D5" s="14"/>
      <c r="E5" s="18"/>
      <c r="F5" s="18"/>
      <c r="G5" s="18"/>
      <c r="H5" s="18"/>
      <c r="I5" s="18"/>
    </row>
    <row r="6" spans="2:9" ht="20" customHeight="1">
      <c r="B6" s="4"/>
      <c r="C6" s="10" t="s">
        <v>5</v>
      </c>
      <c r="D6" s="14"/>
      <c r="E6" s="18"/>
      <c r="F6" s="18"/>
      <c r="G6" s="18"/>
      <c r="H6" s="18"/>
      <c r="I6" s="18"/>
    </row>
    <row r="7" spans="2:9" ht="20" customHeight="1">
      <c r="B7" s="4"/>
      <c r="C7" s="10" t="s">
        <v>15</v>
      </c>
      <c r="D7" s="14"/>
      <c r="E7" s="18"/>
      <c r="F7" s="18"/>
      <c r="G7" s="18"/>
      <c r="H7" s="18"/>
      <c r="I7" s="18"/>
    </row>
    <row r="8" spans="2:9" ht="20" customHeight="1">
      <c r="B8" s="5"/>
      <c r="C8" s="5"/>
      <c r="D8" s="5"/>
      <c r="E8" s="18"/>
      <c r="F8" s="18"/>
      <c r="G8" s="18"/>
      <c r="H8" s="18"/>
      <c r="I8" s="18"/>
    </row>
    <row r="9" spans="2:9" ht="20" customHeight="1">
      <c r="B9" s="6"/>
      <c r="C9" s="6"/>
      <c r="D9" s="15"/>
      <c r="E9" s="18"/>
      <c r="F9" s="18"/>
      <c r="G9" s="18"/>
      <c r="H9" s="18"/>
      <c r="I9" s="18"/>
    </row>
    <row r="10" spans="2:9" ht="20" customHeight="1">
      <c r="B10" s="4" t="s">
        <v>250</v>
      </c>
      <c r="C10" s="4"/>
      <c r="D10" s="16"/>
      <c r="E10" s="18"/>
      <c r="F10" s="18"/>
      <c r="G10" s="18"/>
      <c r="H10" s="18"/>
      <c r="I10" s="18"/>
    </row>
    <row r="11" spans="2:9" ht="20" customHeight="1">
      <c r="B11" s="7" t="s">
        <v>556</v>
      </c>
      <c r="C11" s="11"/>
      <c r="D11" s="16"/>
      <c r="E11" s="18"/>
      <c r="F11" s="18"/>
      <c r="G11" s="18"/>
      <c r="H11" s="18"/>
      <c r="I11" s="18"/>
    </row>
    <row r="12" spans="2:9" ht="20" customHeight="1">
      <c r="B12" s="3"/>
      <c r="C12" s="3"/>
      <c r="D12" s="13"/>
      <c r="E12" s="18"/>
      <c r="F12" s="18"/>
      <c r="G12" s="18"/>
      <c r="H12" s="18"/>
      <c r="I12" s="18"/>
    </row>
    <row r="13" spans="2:9" ht="20" customHeight="1">
      <c r="B13" s="4" t="s">
        <v>25</v>
      </c>
      <c r="C13" s="10" t="s">
        <v>2</v>
      </c>
      <c r="D13" s="17"/>
    </row>
    <row r="14" spans="2:9" ht="20" customHeight="1">
      <c r="B14" s="4"/>
      <c r="C14" s="10" t="s">
        <v>29</v>
      </c>
      <c r="D14" s="17"/>
    </row>
    <row r="15" spans="2:9" ht="20" customHeight="1">
      <c r="B15" s="4"/>
      <c r="C15" s="10" t="s">
        <v>15</v>
      </c>
      <c r="D15" s="14"/>
      <c r="E15" s="18"/>
      <c r="F15" s="18"/>
      <c r="G15" s="18"/>
      <c r="H15" s="18"/>
      <c r="I15" s="18"/>
    </row>
    <row r="16" spans="2:9" ht="20" customHeight="1">
      <c r="B16" s="3"/>
      <c r="C16" s="3"/>
      <c r="D16" s="13"/>
      <c r="E16" s="18"/>
      <c r="F16" s="18"/>
      <c r="G16" s="18"/>
      <c r="H16" s="18"/>
      <c r="I16" s="18"/>
    </row>
    <row r="17" spans="2:9" ht="20" customHeight="1">
      <c r="B17" s="4" t="s">
        <v>22</v>
      </c>
      <c r="C17" s="10" t="s">
        <v>39</v>
      </c>
      <c r="D17" s="14"/>
      <c r="E17" s="18"/>
      <c r="F17" s="18"/>
      <c r="G17" s="18"/>
      <c r="H17" s="18"/>
      <c r="I17" s="18"/>
    </row>
    <row r="18" spans="2:9" ht="20" customHeight="1">
      <c r="B18" s="4"/>
      <c r="C18" s="10" t="s">
        <v>29</v>
      </c>
      <c r="D18" s="14"/>
      <c r="E18" s="18"/>
      <c r="F18" s="18"/>
      <c r="G18" s="18"/>
      <c r="H18" s="18"/>
      <c r="I18" s="18"/>
    </row>
    <row r="19" spans="2:9" ht="20" customHeight="1">
      <c r="B19" s="4"/>
      <c r="C19" s="10" t="s">
        <v>15</v>
      </c>
      <c r="D19" s="14"/>
      <c r="E19" s="18"/>
      <c r="F19" s="18"/>
      <c r="G19" s="18"/>
      <c r="H19" s="18"/>
      <c r="I19" s="18"/>
    </row>
    <row r="27" spans="2:9" ht="20" customHeight="1">
      <c r="B27" s="1" t="s">
        <v>42</v>
      </c>
    </row>
    <row r="28" spans="2:9" ht="20" customHeight="1">
      <c r="B28" s="8">
        <v>45383</v>
      </c>
      <c r="C28" s="1" t="s">
        <v>508</v>
      </c>
      <c r="D28" s="1" t="s">
        <v>615</v>
      </c>
    </row>
    <row r="29" spans="2:9" ht="20" customHeight="1">
      <c r="B29" s="8"/>
      <c r="D29" s="1" t="s">
        <v>390</v>
      </c>
    </row>
    <row r="30" spans="2:9" ht="20" customHeight="1">
      <c r="B30" s="8"/>
    </row>
    <row r="31" spans="2:9" ht="20" customHeight="1">
      <c r="B31" s="8"/>
    </row>
    <row r="32" spans="2:9" ht="20" customHeight="1">
      <c r="B32" s="8"/>
    </row>
    <row r="33" spans="2:2" ht="20" customHeight="1">
      <c r="B33" s="8"/>
    </row>
    <row r="34" spans="2:2" ht="20" customHeight="1">
      <c r="B34" s="8"/>
    </row>
    <row r="35" spans="2:2" ht="20" customHeight="1">
      <c r="B35" s="8"/>
    </row>
    <row r="36" spans="2:2" ht="20" customHeight="1">
      <c r="B36" s="8"/>
    </row>
    <row r="37" spans="2:2" ht="20" customHeight="1">
      <c r="B37" s="8"/>
    </row>
    <row r="38" spans="2:2" ht="20" customHeight="1">
      <c r="B38" s="8"/>
    </row>
    <row r="39" spans="2:2" ht="20" customHeight="1">
      <c r="B39" s="8"/>
    </row>
    <row r="40" spans="2:2" ht="20" customHeight="1">
      <c r="B40" s="8"/>
    </row>
    <row r="41" spans="2:2" ht="20" customHeight="1">
      <c r="B41" s="8"/>
    </row>
    <row r="42" spans="2:2" ht="20" customHeight="1">
      <c r="B42" s="9"/>
    </row>
    <row r="43" spans="2:2" ht="20" customHeight="1">
      <c r="B43" s="9"/>
    </row>
    <row r="44" spans="2:2" ht="20" customHeight="1">
      <c r="B44" s="8"/>
    </row>
    <row r="45" spans="2:2" ht="20" customHeight="1">
      <c r="B45" s="8"/>
    </row>
    <row r="46" spans="2:2" ht="20" customHeight="1">
      <c r="B46" s="8"/>
    </row>
    <row r="47" spans="2:2" ht="20" customHeight="1">
      <c r="B47" s="8"/>
    </row>
    <row r="48" spans="2:2" ht="20" customHeight="1">
      <c r="B48" s="8"/>
    </row>
    <row r="49" spans="2:2" ht="20" customHeight="1">
      <c r="B49" s="8"/>
    </row>
    <row r="50" spans="2:2" ht="20" customHeight="1">
      <c r="B50" s="8"/>
    </row>
    <row r="51" spans="2:2" ht="20" customHeight="1">
      <c r="B51" s="8"/>
    </row>
    <row r="52" spans="2:2" ht="20" customHeight="1">
      <c r="B52" s="8"/>
    </row>
    <row r="53" spans="2:2" ht="20" customHeight="1">
      <c r="B53" s="8"/>
    </row>
    <row r="54" spans="2:2" ht="20" customHeight="1">
      <c r="B54" s="9"/>
    </row>
    <row r="55" spans="2:2" ht="20" customHeight="1">
      <c r="B55" s="9"/>
    </row>
    <row r="56" spans="2:2" ht="20" customHeight="1">
      <c r="B56" s="9"/>
    </row>
    <row r="57" spans="2:2" ht="20" customHeight="1">
      <c r="B57" s="9"/>
    </row>
  </sheetData>
  <mergeCells count="9">
    <mergeCell ref="B2:C2"/>
    <mergeCell ref="B3:C3"/>
    <mergeCell ref="B10:C10"/>
    <mergeCell ref="B11:C11"/>
    <mergeCell ref="B12:C12"/>
    <mergeCell ref="B16:C16"/>
    <mergeCell ref="B4:B7"/>
    <mergeCell ref="B13:B15"/>
    <mergeCell ref="B17:B19"/>
  </mergeCells>
  <phoneticPr fontId="5"/>
  <conditionalFormatting sqref="D2">
    <cfRule type="expression" dxfId="38" priority="1">
      <formula>AND(CELL("protect",D2)=0,入力欄色付)</formula>
    </cfRule>
  </conditionalFormatting>
  <conditionalFormatting sqref="D2">
    <cfRule type="expression" dxfId="37" priority="2">
      <formula>_xlfn.ISFORMULA(D2)</formula>
    </cfRule>
  </conditionalFormatting>
  <conditionalFormatting sqref="D1 D3:D5 B1:C5 B6:B1048559 C6:C10 D6:D1048559 C12:C1048559">
    <cfRule type="expression" dxfId="36" priority="3" stopIfTrue="1">
      <formula>AND(CELL("protect",B1)=0,入力欄色付)</formula>
    </cfRule>
  </conditionalFormatting>
  <dataValidations count="3">
    <dataValidation type="list" allowBlank="1" showDropDown="0" showInputMessage="1" showErrorMessage="0" sqref="D2">
      <formula1>消費税</formula1>
    </dataValidation>
    <dataValidation imeMode="hiragana" allowBlank="1" showDropDown="0" showInputMessage="1" showErrorMessage="1" sqref="D5:D19"/>
    <dataValidation type="list" imeMode="hiragana" allowBlank="1" showDropDown="0" showInputMessage="1" showErrorMessage="1" sqref="D4">
      <formula1>工事施工業者</formula1>
    </dataValidation>
  </dataValidations>
  <pageMargins left="0.7" right="0.7" top="0.75" bottom="0.75" header="0.3" footer="0.3"/>
  <pageSetup paperSize="9" fitToWidth="1" fitToHeight="1" orientation="portrait" usePrinterDefaults="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002060"/>
  </sheetPr>
  <dimension ref="A1:L98"/>
  <sheetViews>
    <sheetView workbookViewId="0">
      <pane ySplit="2" topLeftCell="A3" activePane="bottomLeft" state="frozen"/>
      <selection pane="bottomLeft" activeCell="I18" sqref="I18"/>
    </sheetView>
  </sheetViews>
  <sheetFormatPr defaultRowHeight="15" customHeight="1"/>
  <cols>
    <col min="1" max="1" width="8.796875" style="519" customWidth="1"/>
    <col min="2" max="5" width="6.69921875" style="519" customWidth="1"/>
    <col min="6" max="6" width="30.69921875" style="519" customWidth="1"/>
    <col min="7" max="8" width="10.69921875" style="519" customWidth="1"/>
    <col min="9" max="9" width="10.69921875" style="534" customWidth="1"/>
    <col min="10" max="10" width="10.69921875" style="535" customWidth="1"/>
    <col min="11" max="11" width="8.796875" style="519" customWidth="1"/>
    <col min="12" max="12" width="10.69921875" style="519" customWidth="1"/>
    <col min="13" max="16384" width="8.796875" style="519" customWidth="1"/>
  </cols>
  <sheetData>
    <row r="1" spans="1:12" ht="15" customHeight="1">
      <c r="B1" s="519">
        <f>MAX(C3:C98)</f>
        <v>31</v>
      </c>
      <c r="E1" s="519">
        <v>2</v>
      </c>
      <c r="F1" s="519">
        <v>5</v>
      </c>
      <c r="G1" s="519">
        <v>6</v>
      </c>
      <c r="H1" s="519">
        <v>7</v>
      </c>
      <c r="I1" s="534">
        <v>8</v>
      </c>
      <c r="J1" s="535">
        <v>9</v>
      </c>
    </row>
    <row r="2" spans="1:12" ht="15" customHeight="1">
      <c r="A2" s="24" t="s">
        <v>178</v>
      </c>
      <c r="B2" s="536" t="s">
        <v>71</v>
      </c>
      <c r="C2" s="536" t="s">
        <v>567</v>
      </c>
      <c r="D2" s="536" t="s">
        <v>514</v>
      </c>
      <c r="E2" s="536" t="s">
        <v>155</v>
      </c>
      <c r="F2" s="536" t="s">
        <v>515</v>
      </c>
      <c r="G2" s="536" t="s">
        <v>516</v>
      </c>
      <c r="H2" s="536" t="s">
        <v>517</v>
      </c>
      <c r="I2" s="537" t="s">
        <v>177</v>
      </c>
      <c r="J2" s="539" t="s">
        <v>520</v>
      </c>
      <c r="L2" s="536" t="s">
        <v>154</v>
      </c>
    </row>
    <row r="3" spans="1:12" ht="15" customHeight="1">
      <c r="A3" s="519">
        <v>1</v>
      </c>
      <c r="B3" s="533">
        <f t="shared" ref="B3:B66" si="0">IF(ISERROR(F3),"",1)</f>
        <v>1</v>
      </c>
      <c r="C3" s="533">
        <f>SUM($B$3:B3)</f>
        <v>1</v>
      </c>
      <c r="D3" s="533"/>
      <c r="E3" s="533" t="s">
        <v>448</v>
      </c>
      <c r="F3" s="533" t="s">
        <v>295</v>
      </c>
      <c r="G3" s="533" t="s">
        <v>448</v>
      </c>
      <c r="H3" s="533" t="s">
        <v>448</v>
      </c>
      <c r="I3" s="538" t="e">
        <f>IF(L3=1,VLOOKUP($D3,内管工事積算!$B:$J,$I$1,0)*100&amp;"％",VLOOKUP($D3,内管工事積算!$B:$J,$I$1,0))</f>
        <v>#N/A</v>
      </c>
      <c r="J3" s="540" t="s">
        <v>448</v>
      </c>
      <c r="L3" s="541">
        <f t="shared" ref="L3:L66" si="1">IF(OR(F3="一般管理費",F3="事務費"),1,0)</f>
        <v>0</v>
      </c>
    </row>
    <row r="4" spans="1:12" ht="15" customHeight="1">
      <c r="A4" s="519">
        <f t="shared" ref="A4:A67" si="2">A3+1</f>
        <v>2</v>
      </c>
      <c r="B4" s="533" t="str">
        <f t="shared" si="0"/>
        <v/>
      </c>
      <c r="C4" s="533">
        <f>SUM($B$3:B4)</f>
        <v>1</v>
      </c>
      <c r="D4" s="533" t="s">
        <v>109</v>
      </c>
      <c r="E4" s="533" t="e">
        <f>VLOOKUP($D4,内管工事積算!$B:$J,$E$1,0)</f>
        <v>#N/A</v>
      </c>
      <c r="F4" s="533" t="e">
        <f>VLOOKUP($D4,内管工事積算!$B:$J,$F$1,0)</f>
        <v>#N/A</v>
      </c>
      <c r="G4" s="533" t="e">
        <f>VLOOKUP($D4,内管工事積算!$B:$J,$G$1,0)</f>
        <v>#N/A</v>
      </c>
      <c r="H4" s="533" t="e">
        <f>VLOOKUP($D4,内管工事積算!$B:$J,$H$1,0)</f>
        <v>#N/A</v>
      </c>
      <c r="I4" s="538" t="e">
        <f>IF(L4=1,VLOOKUP($D4,内管工事積算!$B:$J,$I$1,0)*100&amp;"％",VLOOKUP($D4,内管工事積算!$B:$J,$I$1,0))</f>
        <v>#N/A</v>
      </c>
      <c r="J4" s="540" t="e">
        <f>VLOOKUP($D4,内管工事積算!$B:$J,$J$1,0)</f>
        <v>#N/A</v>
      </c>
      <c r="L4" s="541" t="e">
        <f t="shared" si="1"/>
        <v>#N/A</v>
      </c>
    </row>
    <row r="5" spans="1:12" ht="15" customHeight="1">
      <c r="A5" s="519">
        <f t="shared" si="2"/>
        <v>3</v>
      </c>
      <c r="B5" s="533" t="str">
        <f t="shared" si="0"/>
        <v/>
      </c>
      <c r="C5" s="533">
        <f>SUM($B$3:B5)</f>
        <v>1</v>
      </c>
      <c r="D5" s="533" t="s">
        <v>138</v>
      </c>
      <c r="E5" s="533" t="e">
        <f>VLOOKUP($D5,内管工事積算!$B:$J,$E$1,0)</f>
        <v>#N/A</v>
      </c>
      <c r="F5" s="533" t="e">
        <f>VLOOKUP($D5,内管工事積算!$B:$J,$F$1,0)</f>
        <v>#N/A</v>
      </c>
      <c r="G5" s="533" t="e">
        <f>VLOOKUP($D5,内管工事積算!$B:$J,$G$1,0)</f>
        <v>#N/A</v>
      </c>
      <c r="H5" s="533" t="e">
        <f>VLOOKUP($D5,内管工事積算!$B:$J,$H$1,0)</f>
        <v>#N/A</v>
      </c>
      <c r="I5" s="538" t="e">
        <f>IF(L5=1,VLOOKUP($D5,内管工事積算!$B:$J,$I$1,0)*100&amp;"％",VLOOKUP($D5,内管工事積算!$B:$J,$I$1,0))</f>
        <v>#N/A</v>
      </c>
      <c r="J5" s="540" t="e">
        <f>VLOOKUP($D5,内管工事積算!$B:$J,$J$1,0)</f>
        <v>#N/A</v>
      </c>
      <c r="L5" s="541" t="e">
        <f t="shared" si="1"/>
        <v>#N/A</v>
      </c>
    </row>
    <row r="6" spans="1:12" ht="15" customHeight="1">
      <c r="A6" s="519">
        <f t="shared" si="2"/>
        <v>4</v>
      </c>
      <c r="B6" s="533" t="str">
        <f t="shared" si="0"/>
        <v/>
      </c>
      <c r="C6" s="533">
        <f>SUM($B$3:B6)</f>
        <v>1</v>
      </c>
      <c r="D6" s="533" t="s">
        <v>120</v>
      </c>
      <c r="E6" s="533" t="e">
        <f>VLOOKUP($D6,内管工事積算!$B:$J,$E$1,0)</f>
        <v>#N/A</v>
      </c>
      <c r="F6" s="533" t="e">
        <f>VLOOKUP($D6,内管工事積算!$B:$J,$F$1,0)</f>
        <v>#N/A</v>
      </c>
      <c r="G6" s="533" t="e">
        <f>VLOOKUP($D6,内管工事積算!$B:$J,$G$1,0)</f>
        <v>#N/A</v>
      </c>
      <c r="H6" s="533" t="e">
        <f>VLOOKUP($D6,内管工事積算!$B:$J,$H$1,0)</f>
        <v>#N/A</v>
      </c>
      <c r="I6" s="538" t="e">
        <f>IF(L6=1,VLOOKUP($D6,内管工事積算!$B:$J,$I$1,0)*100&amp;"％",VLOOKUP($D6,内管工事積算!$B:$J,$I$1,0))</f>
        <v>#N/A</v>
      </c>
      <c r="J6" s="540" t="e">
        <f>VLOOKUP($D6,内管工事積算!$B:$J,$J$1,0)</f>
        <v>#N/A</v>
      </c>
      <c r="L6" s="541" t="e">
        <f t="shared" si="1"/>
        <v>#N/A</v>
      </c>
    </row>
    <row r="7" spans="1:12" ht="15" customHeight="1">
      <c r="A7" s="519">
        <f t="shared" si="2"/>
        <v>5</v>
      </c>
      <c r="B7" s="533" t="str">
        <f t="shared" si="0"/>
        <v/>
      </c>
      <c r="C7" s="533">
        <f>SUM($B$3:B7)</f>
        <v>1</v>
      </c>
      <c r="D7" s="533" t="s">
        <v>523</v>
      </c>
      <c r="E7" s="533" t="e">
        <f>VLOOKUP($D7,内管工事積算!$B:$J,$E$1,0)</f>
        <v>#N/A</v>
      </c>
      <c r="F7" s="533" t="e">
        <f>VLOOKUP($D7,内管工事積算!$B:$J,$F$1,0)</f>
        <v>#N/A</v>
      </c>
      <c r="G7" s="533" t="e">
        <f>VLOOKUP($D7,内管工事積算!$B:$J,$G$1,0)</f>
        <v>#N/A</v>
      </c>
      <c r="H7" s="533" t="e">
        <f>VLOOKUP($D7,内管工事積算!$B:$J,$H$1,0)</f>
        <v>#N/A</v>
      </c>
      <c r="I7" s="538" t="e">
        <f>IF(L7=1,VLOOKUP($D7,内管工事積算!$B:$J,$I$1,0)*100&amp;"％",VLOOKUP($D7,内管工事積算!$B:$J,$I$1,0))</f>
        <v>#N/A</v>
      </c>
      <c r="J7" s="540" t="e">
        <f>VLOOKUP($D7,内管工事積算!$B:$J,$J$1,0)</f>
        <v>#N/A</v>
      </c>
      <c r="L7" s="541" t="e">
        <f t="shared" si="1"/>
        <v>#N/A</v>
      </c>
    </row>
    <row r="8" spans="1:12" ht="15" customHeight="1">
      <c r="A8" s="519">
        <f t="shared" si="2"/>
        <v>6</v>
      </c>
      <c r="B8" s="533" t="str">
        <f t="shared" si="0"/>
        <v/>
      </c>
      <c r="C8" s="533">
        <f>SUM($B$3:B8)</f>
        <v>1</v>
      </c>
      <c r="D8" s="533" t="s">
        <v>175</v>
      </c>
      <c r="E8" s="533" t="e">
        <f>VLOOKUP($D8,内管工事積算!$B:$J,$E$1,0)</f>
        <v>#N/A</v>
      </c>
      <c r="F8" s="533" t="e">
        <f>VLOOKUP($D8,内管工事積算!$B:$J,$F$1,0)</f>
        <v>#N/A</v>
      </c>
      <c r="G8" s="533" t="e">
        <f>VLOOKUP($D8,内管工事積算!$B:$J,$G$1,0)</f>
        <v>#N/A</v>
      </c>
      <c r="H8" s="533" t="e">
        <f>VLOOKUP($D8,内管工事積算!$B:$J,$H$1,0)</f>
        <v>#N/A</v>
      </c>
      <c r="I8" s="538" t="e">
        <f>IF(L8=1,VLOOKUP($D8,内管工事積算!$B:$J,$I$1,0)*100&amp;"％",VLOOKUP($D8,内管工事積算!$B:$J,$I$1,0))</f>
        <v>#N/A</v>
      </c>
      <c r="J8" s="540" t="e">
        <f>VLOOKUP($D8,内管工事積算!$B:$J,$J$1,0)</f>
        <v>#N/A</v>
      </c>
      <c r="L8" s="541" t="e">
        <f t="shared" si="1"/>
        <v>#N/A</v>
      </c>
    </row>
    <row r="9" spans="1:12" ht="15" customHeight="1">
      <c r="A9" s="519">
        <f t="shared" si="2"/>
        <v>7</v>
      </c>
      <c r="B9" s="533" t="str">
        <f t="shared" si="0"/>
        <v/>
      </c>
      <c r="C9" s="533">
        <f>SUM($B$3:B9)</f>
        <v>1</v>
      </c>
      <c r="D9" s="533" t="s">
        <v>124</v>
      </c>
      <c r="E9" s="533" t="e">
        <f>VLOOKUP($D9,内管工事積算!$B:$J,$E$1,0)</f>
        <v>#N/A</v>
      </c>
      <c r="F9" s="533" t="e">
        <f>VLOOKUP($D9,内管工事積算!$B:$J,$F$1,0)</f>
        <v>#N/A</v>
      </c>
      <c r="G9" s="533" t="e">
        <f>VLOOKUP($D9,内管工事積算!$B:$J,$G$1,0)</f>
        <v>#N/A</v>
      </c>
      <c r="H9" s="533" t="e">
        <f>VLOOKUP($D9,内管工事積算!$B:$J,$H$1,0)</f>
        <v>#N/A</v>
      </c>
      <c r="I9" s="538" t="e">
        <f>IF(L9=1,VLOOKUP($D9,内管工事積算!$B:$J,$I$1,0)*100&amp;"％",VLOOKUP($D9,内管工事積算!$B:$J,$I$1,0))</f>
        <v>#N/A</v>
      </c>
      <c r="J9" s="540" t="e">
        <f>VLOOKUP($D9,内管工事積算!$B:$J,$J$1,0)</f>
        <v>#N/A</v>
      </c>
      <c r="L9" s="541" t="e">
        <f t="shared" si="1"/>
        <v>#N/A</v>
      </c>
    </row>
    <row r="10" spans="1:12" ht="15" customHeight="1">
      <c r="A10" s="519">
        <f t="shared" si="2"/>
        <v>8</v>
      </c>
      <c r="B10" s="533" t="str">
        <f t="shared" si="0"/>
        <v/>
      </c>
      <c r="C10" s="533">
        <f>SUM($B$3:B10)</f>
        <v>1</v>
      </c>
      <c r="D10" s="533" t="s">
        <v>524</v>
      </c>
      <c r="E10" s="533" t="e">
        <f>VLOOKUP($D10,内管工事積算!$B:$J,$E$1,0)</f>
        <v>#N/A</v>
      </c>
      <c r="F10" s="533" t="e">
        <f>VLOOKUP($D10,内管工事積算!$B:$J,$F$1,0)</f>
        <v>#N/A</v>
      </c>
      <c r="G10" s="533" t="e">
        <f>VLOOKUP($D10,内管工事積算!$B:$J,$G$1,0)</f>
        <v>#N/A</v>
      </c>
      <c r="H10" s="533" t="e">
        <f>VLOOKUP($D10,内管工事積算!$B:$J,$H$1,0)</f>
        <v>#N/A</v>
      </c>
      <c r="I10" s="538" t="e">
        <f>IF(L10=1,VLOOKUP($D10,内管工事積算!$B:$J,$I$1,0)*100&amp;"％",VLOOKUP($D10,内管工事積算!$B:$J,$I$1,0))</f>
        <v>#N/A</v>
      </c>
      <c r="J10" s="540" t="e">
        <f>VLOOKUP($D10,内管工事積算!$B:$J,$J$1,0)</f>
        <v>#N/A</v>
      </c>
      <c r="L10" s="541" t="e">
        <f t="shared" si="1"/>
        <v>#N/A</v>
      </c>
    </row>
    <row r="11" spans="1:12" ht="15" customHeight="1">
      <c r="A11" s="519">
        <f t="shared" si="2"/>
        <v>9</v>
      </c>
      <c r="B11" s="533" t="str">
        <f t="shared" si="0"/>
        <v/>
      </c>
      <c r="C11" s="533">
        <f>SUM($B$3:B11)</f>
        <v>1</v>
      </c>
      <c r="D11" s="533" t="s">
        <v>64</v>
      </c>
      <c r="E11" s="533" t="e">
        <f>VLOOKUP($D11,内管工事積算!$B:$J,$E$1,0)</f>
        <v>#N/A</v>
      </c>
      <c r="F11" s="533" t="e">
        <f>VLOOKUP($D11,内管工事積算!$B:$J,$F$1,0)</f>
        <v>#N/A</v>
      </c>
      <c r="G11" s="533" t="e">
        <f>VLOOKUP($D11,内管工事積算!$B:$J,$G$1,0)</f>
        <v>#N/A</v>
      </c>
      <c r="H11" s="533" t="e">
        <f>VLOOKUP($D11,内管工事積算!$B:$J,$H$1,0)</f>
        <v>#N/A</v>
      </c>
      <c r="I11" s="538" t="e">
        <f>IF(L11=1,VLOOKUP($D11,内管工事積算!$B:$J,$I$1,0)*100&amp;"％",VLOOKUP($D11,内管工事積算!$B:$J,$I$1,0))</f>
        <v>#N/A</v>
      </c>
      <c r="J11" s="540" t="e">
        <f>VLOOKUP($D11,内管工事積算!$B:$J,$J$1,0)</f>
        <v>#N/A</v>
      </c>
      <c r="L11" s="541" t="e">
        <f t="shared" si="1"/>
        <v>#N/A</v>
      </c>
    </row>
    <row r="12" spans="1:12" ht="15" customHeight="1">
      <c r="A12" s="519">
        <f t="shared" si="2"/>
        <v>10</v>
      </c>
      <c r="B12" s="533" t="str">
        <f t="shared" si="0"/>
        <v/>
      </c>
      <c r="C12" s="533">
        <f>SUM($B$3:B12)</f>
        <v>1</v>
      </c>
      <c r="D12" s="533" t="s">
        <v>518</v>
      </c>
      <c r="E12" s="533" t="e">
        <f>VLOOKUP($D12,内管工事積算!$B:$J,$E$1,0)</f>
        <v>#N/A</v>
      </c>
      <c r="F12" s="533" t="e">
        <f>VLOOKUP($D12,内管工事積算!$B:$J,$F$1,0)</f>
        <v>#N/A</v>
      </c>
      <c r="G12" s="533" t="e">
        <f>VLOOKUP($D12,内管工事積算!$B:$J,$G$1,0)</f>
        <v>#N/A</v>
      </c>
      <c r="H12" s="533" t="e">
        <f>VLOOKUP($D12,内管工事積算!$B:$J,$H$1,0)</f>
        <v>#N/A</v>
      </c>
      <c r="I12" s="538" t="e">
        <f>IF(L12=1,VLOOKUP($D12,内管工事積算!$B:$J,$I$1,0)*100&amp;"％",VLOOKUP($D12,内管工事積算!$B:$J,$I$1,0))</f>
        <v>#N/A</v>
      </c>
      <c r="J12" s="540" t="e">
        <f>VLOOKUP($D12,内管工事積算!$B:$J,$J$1,0)</f>
        <v>#N/A</v>
      </c>
      <c r="L12" s="541" t="e">
        <f t="shared" si="1"/>
        <v>#N/A</v>
      </c>
    </row>
    <row r="13" spans="1:12" ht="15" customHeight="1">
      <c r="A13" s="519">
        <f t="shared" si="2"/>
        <v>11</v>
      </c>
      <c r="B13" s="533" t="str">
        <f t="shared" si="0"/>
        <v/>
      </c>
      <c r="C13" s="533">
        <f>SUM($B$3:B13)</f>
        <v>1</v>
      </c>
      <c r="D13" s="533" t="s">
        <v>525</v>
      </c>
      <c r="E13" s="533" t="e">
        <f>VLOOKUP($D13,内管工事積算!$B:$J,$E$1,0)</f>
        <v>#N/A</v>
      </c>
      <c r="F13" s="533" t="e">
        <f>VLOOKUP($D13,内管工事積算!$B:$J,$F$1,0)</f>
        <v>#N/A</v>
      </c>
      <c r="G13" s="533" t="e">
        <f>VLOOKUP($D13,内管工事積算!$B:$J,$G$1,0)</f>
        <v>#N/A</v>
      </c>
      <c r="H13" s="533" t="e">
        <f>VLOOKUP($D13,内管工事積算!$B:$J,$H$1,0)</f>
        <v>#N/A</v>
      </c>
      <c r="I13" s="538" t="e">
        <f>IF(L13=1,VLOOKUP($D13,内管工事積算!$B:$J,$I$1,0)*100&amp;"％",VLOOKUP($D13,内管工事積算!$B:$J,$I$1,0))</f>
        <v>#N/A</v>
      </c>
      <c r="J13" s="540" t="e">
        <f>VLOOKUP($D13,内管工事積算!$B:$J,$J$1,0)</f>
        <v>#N/A</v>
      </c>
      <c r="L13" s="541" t="e">
        <f t="shared" si="1"/>
        <v>#N/A</v>
      </c>
    </row>
    <row r="14" spans="1:12" ht="15" customHeight="1">
      <c r="A14" s="519">
        <f t="shared" si="2"/>
        <v>12</v>
      </c>
      <c r="B14" s="533" t="str">
        <f t="shared" si="0"/>
        <v/>
      </c>
      <c r="C14" s="533">
        <f>SUM($B$3:B14)</f>
        <v>1</v>
      </c>
      <c r="D14" s="533" t="s">
        <v>526</v>
      </c>
      <c r="E14" s="533" t="e">
        <f>VLOOKUP($D14,内管工事積算!$B:$J,$E$1,0)</f>
        <v>#N/A</v>
      </c>
      <c r="F14" s="533" t="e">
        <f>VLOOKUP($D14,内管工事積算!$B:$J,$F$1,0)</f>
        <v>#N/A</v>
      </c>
      <c r="G14" s="533" t="e">
        <f>VLOOKUP($D14,内管工事積算!$B:$J,$G$1,0)</f>
        <v>#N/A</v>
      </c>
      <c r="H14" s="533" t="e">
        <f>VLOOKUP($D14,内管工事積算!$B:$J,$H$1,0)</f>
        <v>#N/A</v>
      </c>
      <c r="I14" s="538" t="e">
        <f>IF(L14=1,VLOOKUP($D14,内管工事積算!$B:$J,$I$1,0)*100&amp;"％",VLOOKUP($D14,内管工事積算!$B:$J,$I$1,0))</f>
        <v>#N/A</v>
      </c>
      <c r="J14" s="540" t="e">
        <f>VLOOKUP($D14,内管工事積算!$B:$J,$J$1,0)</f>
        <v>#N/A</v>
      </c>
      <c r="L14" s="541" t="e">
        <f t="shared" si="1"/>
        <v>#N/A</v>
      </c>
    </row>
    <row r="15" spans="1:12" ht="15" customHeight="1">
      <c r="A15" s="519">
        <f t="shared" si="2"/>
        <v>13</v>
      </c>
      <c r="B15" s="533" t="str">
        <f t="shared" si="0"/>
        <v/>
      </c>
      <c r="C15" s="533">
        <f>SUM($B$3:B15)</f>
        <v>1</v>
      </c>
      <c r="D15" s="533" t="s">
        <v>453</v>
      </c>
      <c r="E15" s="533" t="e">
        <f>VLOOKUP($D15,内管工事積算!$B:$J,$E$1,0)</f>
        <v>#N/A</v>
      </c>
      <c r="F15" s="533" t="e">
        <f>VLOOKUP($D15,内管工事積算!$B:$J,$F$1,0)</f>
        <v>#N/A</v>
      </c>
      <c r="G15" s="533" t="e">
        <f>VLOOKUP($D15,内管工事積算!$B:$J,$G$1,0)</f>
        <v>#N/A</v>
      </c>
      <c r="H15" s="533" t="e">
        <f>VLOOKUP($D15,内管工事積算!$B:$J,$H$1,0)</f>
        <v>#N/A</v>
      </c>
      <c r="I15" s="538" t="e">
        <f>IF(L15=1,VLOOKUP($D15,内管工事積算!$B:$J,$I$1,0)*100&amp;"％",VLOOKUP($D15,内管工事積算!$B:$J,$I$1,0))</f>
        <v>#N/A</v>
      </c>
      <c r="J15" s="540" t="e">
        <f>VLOOKUP($D15,内管工事積算!$B:$J,$J$1,0)</f>
        <v>#N/A</v>
      </c>
      <c r="L15" s="541" t="e">
        <f t="shared" si="1"/>
        <v>#N/A</v>
      </c>
    </row>
    <row r="16" spans="1:12" ht="15" customHeight="1">
      <c r="A16" s="519">
        <f t="shared" si="2"/>
        <v>14</v>
      </c>
      <c r="B16" s="533" t="str">
        <f t="shared" si="0"/>
        <v/>
      </c>
      <c r="C16" s="533">
        <f>SUM($B$3:B16)</f>
        <v>1</v>
      </c>
      <c r="D16" s="533" t="s">
        <v>73</v>
      </c>
      <c r="E16" s="533" t="e">
        <f>VLOOKUP($D16,内管工事積算!$B:$J,$E$1,0)</f>
        <v>#N/A</v>
      </c>
      <c r="F16" s="533" t="e">
        <f>VLOOKUP($D16,内管工事積算!$B:$J,$F$1,0)</f>
        <v>#N/A</v>
      </c>
      <c r="G16" s="533" t="e">
        <f>VLOOKUP($D16,内管工事積算!$B:$J,$G$1,0)</f>
        <v>#N/A</v>
      </c>
      <c r="H16" s="533" t="e">
        <f>VLOOKUP($D16,内管工事積算!$B:$J,$H$1,0)</f>
        <v>#N/A</v>
      </c>
      <c r="I16" s="538" t="e">
        <f>IF(L16=1,VLOOKUP($D16,内管工事積算!$B:$J,$I$1,0)*100&amp;"％",VLOOKUP($D16,内管工事積算!$B:$J,$I$1,0))</f>
        <v>#N/A</v>
      </c>
      <c r="J16" s="540" t="e">
        <f>VLOOKUP($D16,内管工事積算!$B:$J,$J$1,0)</f>
        <v>#N/A</v>
      </c>
      <c r="L16" s="541" t="e">
        <f t="shared" si="1"/>
        <v>#N/A</v>
      </c>
    </row>
    <row r="17" spans="1:12" ht="15" customHeight="1">
      <c r="A17" s="519">
        <f t="shared" si="2"/>
        <v>15</v>
      </c>
      <c r="B17" s="533" t="str">
        <f t="shared" si="0"/>
        <v/>
      </c>
      <c r="C17" s="533">
        <f>SUM($B$3:B17)</f>
        <v>1</v>
      </c>
      <c r="D17" s="533" t="s">
        <v>362</v>
      </c>
      <c r="E17" s="533" t="e">
        <f>VLOOKUP($D17,内管工事積算!$B:$J,$E$1,0)</f>
        <v>#N/A</v>
      </c>
      <c r="F17" s="533" t="e">
        <f>VLOOKUP($D17,内管工事積算!$B:$J,$F$1,0)</f>
        <v>#N/A</v>
      </c>
      <c r="G17" s="533" t="e">
        <f>VLOOKUP($D17,内管工事積算!$B:$J,$G$1,0)</f>
        <v>#N/A</v>
      </c>
      <c r="H17" s="533" t="e">
        <f>VLOOKUP($D17,内管工事積算!$B:$J,$H$1,0)</f>
        <v>#N/A</v>
      </c>
      <c r="I17" s="538" t="e">
        <f>IF(L17=1,VLOOKUP($D17,内管工事積算!$B:$J,$I$1,0)*100&amp;"％",VLOOKUP($D17,内管工事積算!$B:$J,$I$1,0))</f>
        <v>#N/A</v>
      </c>
      <c r="J17" s="540" t="e">
        <f>VLOOKUP($D17,内管工事積算!$B:$J,$J$1,0)</f>
        <v>#N/A</v>
      </c>
      <c r="L17" s="541" t="e">
        <f t="shared" si="1"/>
        <v>#N/A</v>
      </c>
    </row>
    <row r="18" spans="1:12" ht="15" customHeight="1">
      <c r="A18" s="519">
        <f t="shared" si="2"/>
        <v>16</v>
      </c>
      <c r="B18" s="533" t="str">
        <f t="shared" si="0"/>
        <v/>
      </c>
      <c r="C18" s="533">
        <f>SUM($B$3:B18)</f>
        <v>1</v>
      </c>
      <c r="D18" s="533" t="s">
        <v>478</v>
      </c>
      <c r="E18" s="533" t="e">
        <f>VLOOKUP($D18,内管工事積算!$B:$J,$E$1,0)</f>
        <v>#N/A</v>
      </c>
      <c r="F18" s="533" t="e">
        <f>VLOOKUP($D18,内管工事積算!$B:$J,$F$1,0)</f>
        <v>#N/A</v>
      </c>
      <c r="G18" s="533" t="e">
        <f>VLOOKUP($D18,内管工事積算!$B:$J,$G$1,0)</f>
        <v>#N/A</v>
      </c>
      <c r="H18" s="533" t="e">
        <f>VLOOKUP($D18,内管工事積算!$B:$J,$H$1,0)</f>
        <v>#N/A</v>
      </c>
      <c r="I18" s="538" t="e">
        <f>IF(L18=1,VLOOKUP($D18,内管工事積算!$B:$J,$I$1,0)*100&amp;"％",VLOOKUP($D18,内管工事積算!$B:$J,$I$1,0))</f>
        <v>#N/A</v>
      </c>
      <c r="J18" s="540" t="e">
        <f>VLOOKUP($D18,内管工事積算!$B:$J,$J$1,0)</f>
        <v>#N/A</v>
      </c>
      <c r="L18" s="541" t="e">
        <f t="shared" si="1"/>
        <v>#N/A</v>
      </c>
    </row>
    <row r="19" spans="1:12" ht="15" customHeight="1">
      <c r="A19" s="519">
        <f t="shared" si="2"/>
        <v>17</v>
      </c>
      <c r="B19" s="533" t="str">
        <f t="shared" si="0"/>
        <v/>
      </c>
      <c r="C19" s="533">
        <f>SUM($B$3:B19)</f>
        <v>1</v>
      </c>
      <c r="D19" s="533" t="s">
        <v>454</v>
      </c>
      <c r="E19" s="533" t="e">
        <f>VLOOKUP($D19,内管工事積算!$B:$J,$E$1,0)</f>
        <v>#N/A</v>
      </c>
      <c r="F19" s="533" t="e">
        <f>VLOOKUP($D19,内管工事積算!$B:$J,$F$1,0)</f>
        <v>#N/A</v>
      </c>
      <c r="G19" s="533" t="e">
        <f>VLOOKUP($D19,内管工事積算!$B:$J,$G$1,0)</f>
        <v>#N/A</v>
      </c>
      <c r="H19" s="533" t="e">
        <f>VLOOKUP($D19,内管工事積算!$B:$J,$H$1,0)</f>
        <v>#N/A</v>
      </c>
      <c r="I19" s="538" t="e">
        <f>IF(L19=1,VLOOKUP($D19,内管工事積算!$B:$J,$I$1,0)*100&amp;"％",VLOOKUP($D19,内管工事積算!$B:$J,$I$1,0))</f>
        <v>#N/A</v>
      </c>
      <c r="J19" s="540" t="e">
        <f>VLOOKUP($D19,内管工事積算!$B:$J,$J$1,0)</f>
        <v>#N/A</v>
      </c>
      <c r="L19" s="541" t="e">
        <f t="shared" si="1"/>
        <v>#N/A</v>
      </c>
    </row>
    <row r="20" spans="1:12" ht="15" customHeight="1">
      <c r="A20" s="519">
        <f t="shared" si="2"/>
        <v>18</v>
      </c>
      <c r="B20" s="533" t="str">
        <f t="shared" si="0"/>
        <v/>
      </c>
      <c r="C20" s="533">
        <f>SUM($B$3:B20)</f>
        <v>1</v>
      </c>
      <c r="D20" s="533" t="s">
        <v>456</v>
      </c>
      <c r="E20" s="533" t="e">
        <f>VLOOKUP($D20,内管工事積算!$B:$J,$E$1,0)</f>
        <v>#N/A</v>
      </c>
      <c r="F20" s="533" t="e">
        <f>VLOOKUP($D20,内管工事積算!$B:$J,$F$1,0)</f>
        <v>#N/A</v>
      </c>
      <c r="G20" s="533" t="e">
        <f>VLOOKUP($D20,内管工事積算!$B:$J,$G$1,0)</f>
        <v>#N/A</v>
      </c>
      <c r="H20" s="533" t="e">
        <f>VLOOKUP($D20,内管工事積算!$B:$J,$H$1,0)</f>
        <v>#N/A</v>
      </c>
      <c r="I20" s="538" t="e">
        <f>IF(L20=1,VLOOKUP($D20,内管工事積算!$B:$J,$I$1,0)*100&amp;"％",VLOOKUP($D20,内管工事積算!$B:$J,$I$1,0))</f>
        <v>#N/A</v>
      </c>
      <c r="J20" s="540" t="e">
        <f>VLOOKUP($D20,内管工事積算!$B:$J,$J$1,0)</f>
        <v>#N/A</v>
      </c>
      <c r="L20" s="541" t="e">
        <f t="shared" si="1"/>
        <v>#N/A</v>
      </c>
    </row>
    <row r="21" spans="1:12" ht="15" customHeight="1">
      <c r="A21" s="519">
        <f t="shared" si="2"/>
        <v>19</v>
      </c>
      <c r="B21" s="533" t="str">
        <f t="shared" si="0"/>
        <v/>
      </c>
      <c r="C21" s="533">
        <f>SUM($B$3:B21)</f>
        <v>1</v>
      </c>
      <c r="D21" s="533" t="s">
        <v>527</v>
      </c>
      <c r="E21" s="533" t="e">
        <f>VLOOKUP($D21,内管工事積算!$B:$J,$E$1,0)</f>
        <v>#N/A</v>
      </c>
      <c r="F21" s="533" t="e">
        <f>VLOOKUP($D21,内管工事積算!$B:$J,$F$1,0)</f>
        <v>#N/A</v>
      </c>
      <c r="G21" s="533" t="e">
        <f>VLOOKUP($D21,内管工事積算!$B:$J,$G$1,0)</f>
        <v>#N/A</v>
      </c>
      <c r="H21" s="533" t="e">
        <f>VLOOKUP($D21,内管工事積算!$B:$J,$H$1,0)</f>
        <v>#N/A</v>
      </c>
      <c r="I21" s="538" t="e">
        <f>IF(L21=1,VLOOKUP($D21,内管工事積算!$B:$J,$I$1,0)*100&amp;"％",VLOOKUP($D21,内管工事積算!$B:$J,$I$1,0))</f>
        <v>#N/A</v>
      </c>
      <c r="J21" s="540" t="e">
        <f>VLOOKUP($D21,内管工事積算!$B:$J,$J$1,0)</f>
        <v>#N/A</v>
      </c>
      <c r="L21" s="541" t="e">
        <f t="shared" si="1"/>
        <v>#N/A</v>
      </c>
    </row>
    <row r="22" spans="1:12" ht="15" customHeight="1">
      <c r="A22" s="519">
        <f t="shared" si="2"/>
        <v>20</v>
      </c>
      <c r="B22" s="533" t="str">
        <f t="shared" si="0"/>
        <v/>
      </c>
      <c r="C22" s="533">
        <f>SUM($B$3:B22)</f>
        <v>1</v>
      </c>
      <c r="D22" s="533" t="s">
        <v>436</v>
      </c>
      <c r="E22" s="533" t="e">
        <f>VLOOKUP($D22,内管工事積算!$B:$J,$E$1,0)</f>
        <v>#N/A</v>
      </c>
      <c r="F22" s="533" t="e">
        <f>VLOOKUP($D22,内管工事積算!$B:$J,$F$1,0)</f>
        <v>#N/A</v>
      </c>
      <c r="G22" s="533" t="e">
        <f>VLOOKUP($D22,内管工事積算!$B:$J,$G$1,0)</f>
        <v>#N/A</v>
      </c>
      <c r="H22" s="533" t="e">
        <f>VLOOKUP($D22,内管工事積算!$B:$J,$H$1,0)</f>
        <v>#N/A</v>
      </c>
      <c r="I22" s="538" t="e">
        <f>IF(L22=1,VLOOKUP($D22,内管工事積算!$B:$J,$I$1,0)*100&amp;"％",VLOOKUP($D22,内管工事積算!$B:$J,$I$1,0))</f>
        <v>#N/A</v>
      </c>
      <c r="J22" s="540" t="e">
        <f>VLOOKUP($D22,内管工事積算!$B:$J,$J$1,0)</f>
        <v>#N/A</v>
      </c>
      <c r="L22" s="541" t="e">
        <f t="shared" si="1"/>
        <v>#N/A</v>
      </c>
    </row>
    <row r="23" spans="1:12" ht="15" customHeight="1">
      <c r="A23" s="519">
        <f t="shared" si="2"/>
        <v>21</v>
      </c>
      <c r="B23" s="533" t="str">
        <f t="shared" si="0"/>
        <v/>
      </c>
      <c r="C23" s="533">
        <f>SUM($B$3:B23)</f>
        <v>1</v>
      </c>
      <c r="D23" s="533" t="s">
        <v>425</v>
      </c>
      <c r="E23" s="533" t="e">
        <f>VLOOKUP($D23,内管工事積算!$B:$J,$E$1,0)</f>
        <v>#N/A</v>
      </c>
      <c r="F23" s="533" t="e">
        <f>VLOOKUP($D23,内管工事積算!$B:$J,$F$1,0)</f>
        <v>#N/A</v>
      </c>
      <c r="G23" s="533" t="e">
        <f>VLOOKUP($D23,内管工事積算!$B:$J,$G$1,0)</f>
        <v>#N/A</v>
      </c>
      <c r="H23" s="533" t="e">
        <f>VLOOKUP($D23,内管工事積算!$B:$J,$H$1,0)</f>
        <v>#N/A</v>
      </c>
      <c r="I23" s="538" t="e">
        <f>IF(L23=1,VLOOKUP($D23,内管工事積算!$B:$J,$I$1,0)*100&amp;"％",VLOOKUP($D23,内管工事積算!$B:$J,$I$1,0))</f>
        <v>#N/A</v>
      </c>
      <c r="J23" s="540" t="e">
        <f>VLOOKUP($D23,内管工事積算!$B:$J,$J$1,0)</f>
        <v>#N/A</v>
      </c>
      <c r="L23" s="541" t="e">
        <f t="shared" si="1"/>
        <v>#N/A</v>
      </c>
    </row>
    <row r="24" spans="1:12" ht="15" customHeight="1">
      <c r="A24" s="519">
        <f t="shared" si="2"/>
        <v>22</v>
      </c>
      <c r="B24" s="533" t="str">
        <f t="shared" si="0"/>
        <v/>
      </c>
      <c r="C24" s="533">
        <f>SUM($B$3:B24)</f>
        <v>1</v>
      </c>
      <c r="D24" s="533" t="s">
        <v>528</v>
      </c>
      <c r="E24" s="533" t="e">
        <f>VLOOKUP($D24,内管工事積算!$B:$J,$E$1,0)</f>
        <v>#N/A</v>
      </c>
      <c r="F24" s="533" t="e">
        <f>VLOOKUP($D24,内管工事積算!$B:$J,$F$1,0)</f>
        <v>#N/A</v>
      </c>
      <c r="G24" s="533" t="e">
        <f>VLOOKUP($D24,内管工事積算!$B:$J,$G$1,0)</f>
        <v>#N/A</v>
      </c>
      <c r="H24" s="533" t="e">
        <f>VLOOKUP($D24,内管工事積算!$B:$J,$H$1,0)</f>
        <v>#N/A</v>
      </c>
      <c r="I24" s="538" t="e">
        <f>IF(L24=1,VLOOKUP($D24,内管工事積算!$B:$J,$I$1,0)*100&amp;"％",VLOOKUP($D24,内管工事積算!$B:$J,$I$1,0))</f>
        <v>#N/A</v>
      </c>
      <c r="J24" s="540" t="e">
        <f>VLOOKUP($D24,内管工事積算!$B:$J,$J$1,0)</f>
        <v>#N/A</v>
      </c>
      <c r="L24" s="541" t="e">
        <f t="shared" si="1"/>
        <v>#N/A</v>
      </c>
    </row>
    <row r="25" spans="1:12" ht="15" customHeight="1">
      <c r="A25" s="519">
        <f t="shared" si="2"/>
        <v>23</v>
      </c>
      <c r="B25" s="533" t="str">
        <f t="shared" si="0"/>
        <v/>
      </c>
      <c r="C25" s="533">
        <f>SUM($B$3:B25)</f>
        <v>1</v>
      </c>
      <c r="D25" s="533" t="s">
        <v>484</v>
      </c>
      <c r="E25" s="533" t="e">
        <f>VLOOKUP($D25,内管工事積算!$B:$J,$E$1,0)</f>
        <v>#N/A</v>
      </c>
      <c r="F25" s="533" t="e">
        <f>VLOOKUP($D25,内管工事積算!$B:$J,$F$1,0)</f>
        <v>#N/A</v>
      </c>
      <c r="G25" s="533" t="e">
        <f>VLOOKUP($D25,内管工事積算!$B:$J,$G$1,0)</f>
        <v>#N/A</v>
      </c>
      <c r="H25" s="533" t="e">
        <f>VLOOKUP($D25,内管工事積算!$B:$J,$H$1,0)</f>
        <v>#N/A</v>
      </c>
      <c r="I25" s="538" t="e">
        <f>IF(L25=1,VLOOKUP($D25,内管工事積算!$B:$J,$I$1,0)*100&amp;"％",VLOOKUP($D25,内管工事積算!$B:$J,$I$1,0))</f>
        <v>#N/A</v>
      </c>
      <c r="J25" s="540" t="e">
        <f>VLOOKUP($D25,内管工事積算!$B:$J,$J$1,0)</f>
        <v>#N/A</v>
      </c>
      <c r="L25" s="541" t="e">
        <f t="shared" si="1"/>
        <v>#N/A</v>
      </c>
    </row>
    <row r="26" spans="1:12" ht="15" customHeight="1">
      <c r="A26" s="519">
        <f t="shared" si="2"/>
        <v>24</v>
      </c>
      <c r="B26" s="533" t="str">
        <f t="shared" si="0"/>
        <v/>
      </c>
      <c r="C26" s="533">
        <f>SUM($B$3:B26)</f>
        <v>1</v>
      </c>
      <c r="D26" s="533" t="s">
        <v>302</v>
      </c>
      <c r="E26" s="533" t="e">
        <f>VLOOKUP($D26,内管工事積算!$B:$J,$E$1,0)</f>
        <v>#N/A</v>
      </c>
      <c r="F26" s="533" t="e">
        <f>VLOOKUP($D26,内管工事積算!$B:$J,$F$1,0)</f>
        <v>#N/A</v>
      </c>
      <c r="G26" s="533" t="e">
        <f>VLOOKUP($D26,内管工事積算!$B:$J,$G$1,0)</f>
        <v>#N/A</v>
      </c>
      <c r="H26" s="533" t="e">
        <f>VLOOKUP($D26,内管工事積算!$B:$J,$H$1,0)</f>
        <v>#N/A</v>
      </c>
      <c r="I26" s="538" t="e">
        <f>IF(L26=1,VLOOKUP($D26,内管工事積算!$B:$J,$I$1,0)*100&amp;"％",VLOOKUP($D26,内管工事積算!$B:$J,$I$1,0))</f>
        <v>#N/A</v>
      </c>
      <c r="J26" s="540" t="e">
        <f>VLOOKUP($D26,内管工事積算!$B:$J,$J$1,0)</f>
        <v>#N/A</v>
      </c>
      <c r="L26" s="541" t="e">
        <f t="shared" si="1"/>
        <v>#N/A</v>
      </c>
    </row>
    <row r="27" spans="1:12" ht="15" customHeight="1">
      <c r="A27" s="519">
        <f t="shared" si="2"/>
        <v>25</v>
      </c>
      <c r="B27" s="533" t="str">
        <f t="shared" si="0"/>
        <v/>
      </c>
      <c r="C27" s="533">
        <f>SUM($B$3:B27)</f>
        <v>1</v>
      </c>
      <c r="D27" s="533" t="s">
        <v>529</v>
      </c>
      <c r="E27" s="533" t="e">
        <f>VLOOKUP($D27,内管工事積算!$B:$J,$E$1,0)</f>
        <v>#N/A</v>
      </c>
      <c r="F27" s="533" t="e">
        <f>VLOOKUP($D27,内管工事積算!$B:$J,$F$1,0)</f>
        <v>#N/A</v>
      </c>
      <c r="G27" s="533" t="e">
        <f>VLOOKUP($D27,内管工事積算!$B:$J,$G$1,0)</f>
        <v>#N/A</v>
      </c>
      <c r="H27" s="533" t="e">
        <f>VLOOKUP($D27,内管工事積算!$B:$J,$H$1,0)</f>
        <v>#N/A</v>
      </c>
      <c r="I27" s="538" t="e">
        <f>IF(L27=1,VLOOKUP($D27,内管工事積算!$B:$J,$I$1,0)*100&amp;"％",VLOOKUP($D27,内管工事積算!$B:$J,$I$1,0))</f>
        <v>#N/A</v>
      </c>
      <c r="J27" s="540" t="e">
        <f>VLOOKUP($D27,内管工事積算!$B:$J,$J$1,0)</f>
        <v>#N/A</v>
      </c>
      <c r="L27" s="541" t="e">
        <f t="shared" si="1"/>
        <v>#N/A</v>
      </c>
    </row>
    <row r="28" spans="1:12" ht="15" customHeight="1">
      <c r="A28" s="519">
        <f t="shared" si="2"/>
        <v>26</v>
      </c>
      <c r="B28" s="533" t="str">
        <f t="shared" si="0"/>
        <v/>
      </c>
      <c r="C28" s="533">
        <f>SUM($B$3:B28)</f>
        <v>1</v>
      </c>
      <c r="D28" s="533" t="s">
        <v>530</v>
      </c>
      <c r="E28" s="533" t="e">
        <f>VLOOKUP($D28,内管工事積算!$B:$J,$E$1,0)</f>
        <v>#N/A</v>
      </c>
      <c r="F28" s="533" t="e">
        <f>VLOOKUP($D28,内管工事積算!$B:$J,$F$1,0)</f>
        <v>#N/A</v>
      </c>
      <c r="G28" s="533" t="e">
        <f>VLOOKUP($D28,内管工事積算!$B:$J,$G$1,0)</f>
        <v>#N/A</v>
      </c>
      <c r="H28" s="533" t="e">
        <f>VLOOKUP($D28,内管工事積算!$B:$J,$H$1,0)</f>
        <v>#N/A</v>
      </c>
      <c r="I28" s="538" t="e">
        <f>IF(L28=1,VLOOKUP($D28,内管工事積算!$B:$J,$I$1,0)*100&amp;"％",VLOOKUP($D28,内管工事積算!$B:$J,$I$1,0))</f>
        <v>#N/A</v>
      </c>
      <c r="J28" s="540" t="e">
        <f>VLOOKUP($D28,内管工事積算!$B:$J,$J$1,0)</f>
        <v>#N/A</v>
      </c>
      <c r="L28" s="541" t="e">
        <f t="shared" si="1"/>
        <v>#N/A</v>
      </c>
    </row>
    <row r="29" spans="1:12" ht="15" customHeight="1">
      <c r="A29" s="519">
        <f t="shared" si="2"/>
        <v>27</v>
      </c>
      <c r="B29" s="533" t="str">
        <f t="shared" si="0"/>
        <v/>
      </c>
      <c r="C29" s="533">
        <f>SUM($B$3:B29)</f>
        <v>1</v>
      </c>
      <c r="D29" s="533" t="s">
        <v>531</v>
      </c>
      <c r="E29" s="533" t="e">
        <f>VLOOKUP($D29,内管工事積算!$B:$J,$E$1,0)</f>
        <v>#N/A</v>
      </c>
      <c r="F29" s="533" t="e">
        <f>VLOOKUP($D29,内管工事積算!$B:$J,$F$1,0)</f>
        <v>#N/A</v>
      </c>
      <c r="G29" s="533" t="e">
        <f>VLOOKUP($D29,内管工事積算!$B:$J,$G$1,0)</f>
        <v>#N/A</v>
      </c>
      <c r="H29" s="533" t="e">
        <f>VLOOKUP($D29,内管工事積算!$B:$J,$H$1,0)</f>
        <v>#N/A</v>
      </c>
      <c r="I29" s="538" t="e">
        <f>IF(L29=1,VLOOKUP($D29,内管工事積算!$B:$J,$I$1,0)*100&amp;"％",VLOOKUP($D29,内管工事積算!$B:$J,$I$1,0))</f>
        <v>#N/A</v>
      </c>
      <c r="J29" s="540" t="e">
        <f>VLOOKUP($D29,内管工事積算!$B:$J,$J$1,0)</f>
        <v>#N/A</v>
      </c>
      <c r="L29" s="541" t="e">
        <f t="shared" si="1"/>
        <v>#N/A</v>
      </c>
    </row>
    <row r="30" spans="1:12" ht="15" customHeight="1">
      <c r="A30" s="519">
        <f t="shared" si="2"/>
        <v>28</v>
      </c>
      <c r="B30" s="533" t="str">
        <f t="shared" si="0"/>
        <v/>
      </c>
      <c r="C30" s="533">
        <f>SUM($B$3:B30)</f>
        <v>1</v>
      </c>
      <c r="D30" s="533" t="s">
        <v>532</v>
      </c>
      <c r="E30" s="533" t="e">
        <f>VLOOKUP($D30,内管工事積算!$B:$J,$E$1,0)</f>
        <v>#N/A</v>
      </c>
      <c r="F30" s="533" t="e">
        <f>VLOOKUP($D30,内管工事積算!$B:$J,$F$1,0)</f>
        <v>#N/A</v>
      </c>
      <c r="G30" s="533" t="e">
        <f>VLOOKUP($D30,内管工事積算!$B:$J,$G$1,0)</f>
        <v>#N/A</v>
      </c>
      <c r="H30" s="533" t="e">
        <f>VLOOKUP($D30,内管工事積算!$B:$J,$H$1,0)</f>
        <v>#N/A</v>
      </c>
      <c r="I30" s="538" t="e">
        <f>IF(L30=1,VLOOKUP($D30,内管工事積算!$B:$J,$I$1,0)*100&amp;"％",VLOOKUP($D30,内管工事積算!$B:$J,$I$1,0))</f>
        <v>#N/A</v>
      </c>
      <c r="J30" s="540" t="e">
        <f>VLOOKUP($D30,内管工事積算!$B:$J,$J$1,0)</f>
        <v>#N/A</v>
      </c>
      <c r="L30" s="541" t="e">
        <f t="shared" si="1"/>
        <v>#N/A</v>
      </c>
    </row>
    <row r="31" spans="1:12" ht="15" customHeight="1">
      <c r="A31" s="519">
        <f t="shared" si="2"/>
        <v>29</v>
      </c>
      <c r="B31" s="533" t="str">
        <f t="shared" si="0"/>
        <v/>
      </c>
      <c r="C31" s="533">
        <f>SUM($B$3:B31)</f>
        <v>1</v>
      </c>
      <c r="D31" s="533" t="s">
        <v>494</v>
      </c>
      <c r="E31" s="533" t="e">
        <f>VLOOKUP($D31,内管工事積算!$B:$J,$E$1,0)</f>
        <v>#N/A</v>
      </c>
      <c r="F31" s="533" t="e">
        <f>VLOOKUP($D31,内管工事積算!$B:$J,$F$1,0)</f>
        <v>#N/A</v>
      </c>
      <c r="G31" s="533" t="e">
        <f>VLOOKUP($D31,内管工事積算!$B:$J,$G$1,0)</f>
        <v>#N/A</v>
      </c>
      <c r="H31" s="533" t="e">
        <f>VLOOKUP($D31,内管工事積算!$B:$J,$H$1,0)</f>
        <v>#N/A</v>
      </c>
      <c r="I31" s="538" t="e">
        <f>IF(L31=1,VLOOKUP($D31,内管工事積算!$B:$J,$I$1,0)*100&amp;"％",VLOOKUP($D31,内管工事積算!$B:$J,$I$1,0))</f>
        <v>#N/A</v>
      </c>
      <c r="J31" s="540" t="e">
        <f>VLOOKUP($D31,内管工事積算!$B:$J,$J$1,0)</f>
        <v>#N/A</v>
      </c>
      <c r="L31" s="541" t="e">
        <f t="shared" si="1"/>
        <v>#N/A</v>
      </c>
    </row>
    <row r="32" spans="1:12" ht="15" customHeight="1">
      <c r="A32" s="519">
        <f t="shared" si="2"/>
        <v>30</v>
      </c>
      <c r="B32" s="533" t="str">
        <f t="shared" si="0"/>
        <v/>
      </c>
      <c r="C32" s="533">
        <f>SUM($B$3:B32)</f>
        <v>1</v>
      </c>
      <c r="D32" s="533" t="s">
        <v>81</v>
      </c>
      <c r="E32" s="533" t="e">
        <f>VLOOKUP($D32,内管工事積算!$B:$J,$E$1,0)</f>
        <v>#N/A</v>
      </c>
      <c r="F32" s="533" t="e">
        <f>VLOOKUP($D32,内管工事積算!$B:$J,$F$1,0)</f>
        <v>#N/A</v>
      </c>
      <c r="G32" s="533" t="e">
        <f>VLOOKUP($D32,内管工事積算!$B:$J,$G$1,0)</f>
        <v>#N/A</v>
      </c>
      <c r="H32" s="533" t="e">
        <f>VLOOKUP($D32,内管工事積算!$B:$J,$H$1,0)</f>
        <v>#N/A</v>
      </c>
      <c r="I32" s="538" t="e">
        <f>IF(L32=1,VLOOKUP($D32,内管工事積算!$B:$J,$I$1,0)*100&amp;"％",VLOOKUP($D32,内管工事積算!$B:$J,$I$1,0))</f>
        <v>#N/A</v>
      </c>
      <c r="J32" s="540" t="e">
        <f>VLOOKUP($D32,内管工事積算!$B:$J,$J$1,0)</f>
        <v>#N/A</v>
      </c>
      <c r="L32" s="541" t="e">
        <f t="shared" si="1"/>
        <v>#N/A</v>
      </c>
    </row>
    <row r="33" spans="1:12" ht="15" customHeight="1">
      <c r="A33" s="519">
        <f t="shared" si="2"/>
        <v>31</v>
      </c>
      <c r="B33" s="533" t="str">
        <f t="shared" si="0"/>
        <v/>
      </c>
      <c r="C33" s="533">
        <f>SUM($B$3:B33)</f>
        <v>1</v>
      </c>
      <c r="D33" s="533" t="s">
        <v>513</v>
      </c>
      <c r="E33" s="533" t="e">
        <f>VLOOKUP($D33,内管工事積算!$B:$J,$E$1,0)</f>
        <v>#N/A</v>
      </c>
      <c r="F33" s="533" t="e">
        <f>VLOOKUP($D33,内管工事積算!$B:$J,$F$1,0)</f>
        <v>#N/A</v>
      </c>
      <c r="G33" s="533" t="e">
        <f>VLOOKUP($D33,内管工事積算!$B:$J,$G$1,0)</f>
        <v>#N/A</v>
      </c>
      <c r="H33" s="533" t="e">
        <f>VLOOKUP($D33,内管工事積算!$B:$J,$H$1,0)</f>
        <v>#N/A</v>
      </c>
      <c r="I33" s="538" t="e">
        <f>IF(L33=1,VLOOKUP($D33,内管工事積算!$B:$J,$I$1,0)*100&amp;"％",VLOOKUP($D33,内管工事積算!$B:$J,$I$1,0))</f>
        <v>#N/A</v>
      </c>
      <c r="J33" s="540" t="e">
        <f>VLOOKUP($D33,内管工事積算!$B:$J,$J$1,0)</f>
        <v>#N/A</v>
      </c>
      <c r="L33" s="541" t="e">
        <f t="shared" si="1"/>
        <v>#N/A</v>
      </c>
    </row>
    <row r="34" spans="1:12" ht="15" customHeight="1">
      <c r="A34" s="519">
        <f t="shared" si="2"/>
        <v>32</v>
      </c>
      <c r="B34" s="533" t="str">
        <f t="shared" si="0"/>
        <v/>
      </c>
      <c r="C34" s="533">
        <f>SUM($B$3:B34)</f>
        <v>1</v>
      </c>
      <c r="D34" s="533" t="s">
        <v>501</v>
      </c>
      <c r="E34" s="533" t="e">
        <f>VLOOKUP($D34,内管工事積算!$B:$J,$E$1,0)</f>
        <v>#N/A</v>
      </c>
      <c r="F34" s="533" t="e">
        <f>VLOOKUP($D34,内管工事積算!$B:$J,$F$1,0)</f>
        <v>#N/A</v>
      </c>
      <c r="G34" s="533" t="e">
        <f>VLOOKUP($D34,内管工事積算!$B:$J,$G$1,0)</f>
        <v>#N/A</v>
      </c>
      <c r="H34" s="533" t="e">
        <f>VLOOKUP($D34,内管工事積算!$B:$J,$H$1,0)</f>
        <v>#N/A</v>
      </c>
      <c r="I34" s="538" t="e">
        <f>IF(L34=1,VLOOKUP($D34,内管工事積算!$B:$J,$I$1,0)*100&amp;"％",VLOOKUP($D34,内管工事積算!$B:$J,$I$1,0))</f>
        <v>#N/A</v>
      </c>
      <c r="J34" s="540" t="e">
        <f>VLOOKUP($D34,内管工事積算!$B:$J,$J$1,0)</f>
        <v>#N/A</v>
      </c>
      <c r="L34" s="541" t="e">
        <f t="shared" si="1"/>
        <v>#N/A</v>
      </c>
    </row>
    <row r="35" spans="1:12" ht="15" customHeight="1">
      <c r="A35" s="519">
        <f t="shared" si="2"/>
        <v>33</v>
      </c>
      <c r="B35" s="533" t="str">
        <f t="shared" si="0"/>
        <v/>
      </c>
      <c r="C35" s="533">
        <f>SUM($B$3:B35)</f>
        <v>1</v>
      </c>
      <c r="D35" s="533" t="s">
        <v>533</v>
      </c>
      <c r="E35" s="533" t="e">
        <f>VLOOKUP($D35,内管工事積算!$B:$J,$E$1,0)</f>
        <v>#N/A</v>
      </c>
      <c r="F35" s="533" t="e">
        <f>VLOOKUP($D35,内管工事積算!$B:$J,$F$1,0)</f>
        <v>#N/A</v>
      </c>
      <c r="G35" s="533" t="e">
        <f>VLOOKUP($D35,内管工事積算!$B:$J,$G$1,0)</f>
        <v>#N/A</v>
      </c>
      <c r="H35" s="533" t="e">
        <f>VLOOKUP($D35,内管工事積算!$B:$J,$H$1,0)</f>
        <v>#N/A</v>
      </c>
      <c r="I35" s="538" t="e">
        <f>IF(L35=1,VLOOKUP($D35,内管工事積算!$B:$J,$I$1,0)*100&amp;"％",VLOOKUP($D35,内管工事積算!$B:$J,$I$1,0))</f>
        <v>#N/A</v>
      </c>
      <c r="J35" s="540" t="e">
        <f>VLOOKUP($D35,内管工事積算!$B:$J,$J$1,0)</f>
        <v>#N/A</v>
      </c>
      <c r="L35" s="541" t="e">
        <f t="shared" si="1"/>
        <v>#N/A</v>
      </c>
    </row>
    <row r="36" spans="1:12" ht="15" customHeight="1">
      <c r="A36" s="519">
        <f t="shared" si="2"/>
        <v>34</v>
      </c>
      <c r="B36" s="533" t="str">
        <f t="shared" si="0"/>
        <v/>
      </c>
      <c r="C36" s="533">
        <f>SUM($B$3:B36)</f>
        <v>1</v>
      </c>
      <c r="D36" s="533" t="s">
        <v>534</v>
      </c>
      <c r="E36" s="533" t="e">
        <f>VLOOKUP($D36,内管工事積算!$B:$J,$E$1,0)</f>
        <v>#N/A</v>
      </c>
      <c r="F36" s="533" t="e">
        <f>VLOOKUP($D36,内管工事積算!$B:$J,$F$1,0)</f>
        <v>#N/A</v>
      </c>
      <c r="G36" s="533" t="e">
        <f>VLOOKUP($D36,内管工事積算!$B:$J,$G$1,0)</f>
        <v>#N/A</v>
      </c>
      <c r="H36" s="533" t="e">
        <f>VLOOKUP($D36,内管工事積算!$B:$J,$H$1,0)</f>
        <v>#N/A</v>
      </c>
      <c r="I36" s="538" t="e">
        <f>IF(L36=1,VLOOKUP($D36,内管工事積算!$B:$J,$I$1,0)*100&amp;"％",VLOOKUP($D36,内管工事積算!$B:$J,$I$1,0))</f>
        <v>#N/A</v>
      </c>
      <c r="J36" s="540" t="e">
        <f>VLOOKUP($D36,内管工事積算!$B:$J,$J$1,0)</f>
        <v>#N/A</v>
      </c>
      <c r="L36" s="541" t="e">
        <f t="shared" si="1"/>
        <v>#N/A</v>
      </c>
    </row>
    <row r="37" spans="1:12" ht="15" customHeight="1">
      <c r="A37" s="519">
        <f t="shared" si="2"/>
        <v>35</v>
      </c>
      <c r="B37" s="533" t="str">
        <f t="shared" si="0"/>
        <v/>
      </c>
      <c r="C37" s="533">
        <f>SUM($B$3:B37)</f>
        <v>1</v>
      </c>
      <c r="D37" s="533" t="s">
        <v>535</v>
      </c>
      <c r="E37" s="533" t="e">
        <f>VLOOKUP($D37,内管工事積算!$B:$J,$E$1,0)</f>
        <v>#N/A</v>
      </c>
      <c r="F37" s="533" t="e">
        <f>VLOOKUP($D37,内管工事積算!$B:$J,$F$1,0)</f>
        <v>#N/A</v>
      </c>
      <c r="G37" s="533" t="e">
        <f>VLOOKUP($D37,内管工事積算!$B:$J,$G$1,0)</f>
        <v>#N/A</v>
      </c>
      <c r="H37" s="533" t="e">
        <f>VLOOKUP($D37,内管工事積算!$B:$J,$H$1,0)</f>
        <v>#N/A</v>
      </c>
      <c r="I37" s="538" t="e">
        <f>IF(L37=1,VLOOKUP($D37,内管工事積算!$B:$J,$I$1,0)*100&amp;"％",VLOOKUP($D37,内管工事積算!$B:$J,$I$1,0))</f>
        <v>#N/A</v>
      </c>
      <c r="J37" s="540" t="e">
        <f>VLOOKUP($D37,内管工事積算!$B:$J,$J$1,0)</f>
        <v>#N/A</v>
      </c>
      <c r="L37" s="541" t="e">
        <f t="shared" si="1"/>
        <v>#N/A</v>
      </c>
    </row>
    <row r="38" spans="1:12" ht="15" customHeight="1">
      <c r="A38" s="519">
        <f t="shared" si="2"/>
        <v>36</v>
      </c>
      <c r="B38" s="533" t="str">
        <f t="shared" si="0"/>
        <v/>
      </c>
      <c r="C38" s="533">
        <f>SUM($B$3:B38)</f>
        <v>1</v>
      </c>
      <c r="D38" s="533" t="s">
        <v>536</v>
      </c>
      <c r="E38" s="533" t="e">
        <f>VLOOKUP($D38,内管工事積算!$B:$J,$E$1,0)</f>
        <v>#N/A</v>
      </c>
      <c r="F38" s="533" t="e">
        <f>VLOOKUP($D38,内管工事積算!$B:$J,$F$1,0)</f>
        <v>#N/A</v>
      </c>
      <c r="G38" s="533" t="e">
        <f>VLOOKUP($D38,内管工事積算!$B:$J,$G$1,0)</f>
        <v>#N/A</v>
      </c>
      <c r="H38" s="533" t="e">
        <f>VLOOKUP($D38,内管工事積算!$B:$J,$H$1,0)</f>
        <v>#N/A</v>
      </c>
      <c r="I38" s="538" t="e">
        <f>IF(L38=1,VLOOKUP($D38,内管工事積算!$B:$J,$I$1,0)*100&amp;"％",VLOOKUP($D38,内管工事積算!$B:$J,$I$1,0))</f>
        <v>#N/A</v>
      </c>
      <c r="J38" s="540" t="e">
        <f>VLOOKUP($D38,内管工事積算!$B:$J,$J$1,0)</f>
        <v>#N/A</v>
      </c>
      <c r="L38" s="541" t="e">
        <f t="shared" si="1"/>
        <v>#N/A</v>
      </c>
    </row>
    <row r="39" spans="1:12" ht="15" customHeight="1">
      <c r="A39" s="519">
        <f t="shared" si="2"/>
        <v>37</v>
      </c>
      <c r="B39" s="533" t="str">
        <f t="shared" si="0"/>
        <v/>
      </c>
      <c r="C39" s="533">
        <f>SUM($B$3:B39)</f>
        <v>1</v>
      </c>
      <c r="D39" s="533" t="s">
        <v>538</v>
      </c>
      <c r="E39" s="533" t="e">
        <f>VLOOKUP($D39,内管工事積算!$B:$J,$E$1,0)</f>
        <v>#N/A</v>
      </c>
      <c r="F39" s="533" t="e">
        <f>VLOOKUP($D39,内管工事積算!$B:$J,$F$1,0)</f>
        <v>#N/A</v>
      </c>
      <c r="G39" s="533" t="e">
        <f>VLOOKUP($D39,内管工事積算!$B:$J,$G$1,0)</f>
        <v>#N/A</v>
      </c>
      <c r="H39" s="533" t="e">
        <f>VLOOKUP($D39,内管工事積算!$B:$J,$H$1,0)</f>
        <v>#N/A</v>
      </c>
      <c r="I39" s="538" t="e">
        <f>IF(L39=1,VLOOKUP($D39,内管工事積算!$B:$J,$I$1,0)*100&amp;"％",VLOOKUP($D39,内管工事積算!$B:$J,$I$1,0))</f>
        <v>#N/A</v>
      </c>
      <c r="J39" s="540" t="e">
        <f>VLOOKUP($D39,内管工事積算!$B:$J,$J$1,0)</f>
        <v>#N/A</v>
      </c>
      <c r="L39" s="541" t="e">
        <f t="shared" si="1"/>
        <v>#N/A</v>
      </c>
    </row>
    <row r="40" spans="1:12" ht="15" customHeight="1">
      <c r="A40" s="519">
        <f t="shared" si="2"/>
        <v>38</v>
      </c>
      <c r="B40" s="533" t="str">
        <f t="shared" si="0"/>
        <v/>
      </c>
      <c r="C40" s="533">
        <f>SUM($B$3:B40)</f>
        <v>1</v>
      </c>
      <c r="D40" s="533" t="s">
        <v>309</v>
      </c>
      <c r="E40" s="533" t="e">
        <f>VLOOKUP($D40,内管工事積算!$B:$J,$E$1,0)</f>
        <v>#N/A</v>
      </c>
      <c r="F40" s="533" t="e">
        <f>VLOOKUP($D40,内管工事積算!$B:$J,$F$1,0)</f>
        <v>#N/A</v>
      </c>
      <c r="G40" s="533" t="e">
        <f>VLOOKUP($D40,内管工事積算!$B:$J,$G$1,0)</f>
        <v>#N/A</v>
      </c>
      <c r="H40" s="533" t="e">
        <f>VLOOKUP($D40,内管工事積算!$B:$J,$H$1,0)</f>
        <v>#N/A</v>
      </c>
      <c r="I40" s="538" t="e">
        <f>IF(L40=1,VLOOKUP($D40,内管工事積算!$B:$J,$I$1,0)*100&amp;"％",VLOOKUP($D40,内管工事積算!$B:$J,$I$1,0))</f>
        <v>#N/A</v>
      </c>
      <c r="J40" s="540" t="e">
        <f>VLOOKUP($D40,内管工事積算!$B:$J,$J$1,0)</f>
        <v>#N/A</v>
      </c>
      <c r="L40" s="541" t="e">
        <f t="shared" si="1"/>
        <v>#N/A</v>
      </c>
    </row>
    <row r="41" spans="1:12" ht="15" customHeight="1">
      <c r="A41" s="519">
        <f t="shared" si="2"/>
        <v>39</v>
      </c>
      <c r="B41" s="533" t="str">
        <f t="shared" si="0"/>
        <v/>
      </c>
      <c r="C41" s="533">
        <f>SUM($B$3:B41)</f>
        <v>1</v>
      </c>
      <c r="D41" s="533" t="s">
        <v>190</v>
      </c>
      <c r="E41" s="533" t="e">
        <f>VLOOKUP($D41,内管工事積算!$B:$J,$E$1,0)</f>
        <v>#N/A</v>
      </c>
      <c r="F41" s="533" t="e">
        <f>VLOOKUP($D41,内管工事積算!$B:$J,$F$1,0)</f>
        <v>#N/A</v>
      </c>
      <c r="G41" s="533" t="e">
        <f>VLOOKUP($D41,内管工事積算!$B:$J,$G$1,0)</f>
        <v>#N/A</v>
      </c>
      <c r="H41" s="533" t="e">
        <f>VLOOKUP($D41,内管工事積算!$B:$J,$H$1,0)</f>
        <v>#N/A</v>
      </c>
      <c r="I41" s="538" t="e">
        <f>IF(L41=1,VLOOKUP($D41,内管工事積算!$B:$J,$I$1,0)*100&amp;"％",VLOOKUP($D41,内管工事積算!$B:$J,$I$1,0))</f>
        <v>#N/A</v>
      </c>
      <c r="J41" s="540" t="e">
        <f>VLOOKUP($D41,内管工事積算!$B:$J,$J$1,0)</f>
        <v>#N/A</v>
      </c>
      <c r="L41" s="541" t="e">
        <f t="shared" si="1"/>
        <v>#N/A</v>
      </c>
    </row>
    <row r="42" spans="1:12" ht="15" customHeight="1">
      <c r="A42" s="519">
        <f t="shared" si="2"/>
        <v>40</v>
      </c>
      <c r="B42" s="533" t="str">
        <f t="shared" si="0"/>
        <v/>
      </c>
      <c r="C42" s="533">
        <f>SUM($B$3:B42)</f>
        <v>1</v>
      </c>
      <c r="D42" s="533" t="s">
        <v>539</v>
      </c>
      <c r="E42" s="533" t="e">
        <f>VLOOKUP($D42,内管工事積算!$B:$J,$E$1,0)</f>
        <v>#N/A</v>
      </c>
      <c r="F42" s="533" t="e">
        <f>VLOOKUP($D42,内管工事積算!$B:$J,$F$1,0)</f>
        <v>#N/A</v>
      </c>
      <c r="G42" s="533" t="e">
        <f>VLOOKUP($D42,内管工事積算!$B:$J,$G$1,0)</f>
        <v>#N/A</v>
      </c>
      <c r="H42" s="533" t="e">
        <f>VLOOKUP($D42,内管工事積算!$B:$J,$H$1,0)</f>
        <v>#N/A</v>
      </c>
      <c r="I42" s="538" t="e">
        <f>IF(L42=1,VLOOKUP($D42,内管工事積算!$B:$J,$I$1,0)*100&amp;"％",VLOOKUP($D42,内管工事積算!$B:$J,$I$1,0))</f>
        <v>#N/A</v>
      </c>
      <c r="J42" s="540" t="e">
        <f>VLOOKUP($D42,内管工事積算!$B:$J,$J$1,0)</f>
        <v>#N/A</v>
      </c>
      <c r="L42" s="541" t="e">
        <f t="shared" si="1"/>
        <v>#N/A</v>
      </c>
    </row>
    <row r="43" spans="1:12" ht="15" customHeight="1">
      <c r="A43" s="519">
        <f t="shared" si="2"/>
        <v>41</v>
      </c>
      <c r="B43" s="533" t="str">
        <f t="shared" si="0"/>
        <v/>
      </c>
      <c r="C43" s="533">
        <f>SUM($B$3:B43)</f>
        <v>1</v>
      </c>
      <c r="D43" s="533" t="s">
        <v>541</v>
      </c>
      <c r="E43" s="533" t="e">
        <f>VLOOKUP($D43,内管工事積算!$B:$J,$E$1,0)</f>
        <v>#N/A</v>
      </c>
      <c r="F43" s="533" t="e">
        <f>VLOOKUP($D43,内管工事積算!$B:$J,$F$1,0)</f>
        <v>#N/A</v>
      </c>
      <c r="G43" s="533" t="e">
        <f>VLOOKUP($D43,内管工事積算!$B:$J,$G$1,0)</f>
        <v>#N/A</v>
      </c>
      <c r="H43" s="533" t="e">
        <f>VLOOKUP($D43,内管工事積算!$B:$J,$H$1,0)</f>
        <v>#N/A</v>
      </c>
      <c r="I43" s="538" t="e">
        <f>IF(L43=1,VLOOKUP($D43,内管工事積算!$B:$J,$I$1,0)*100&amp;"％",VLOOKUP($D43,内管工事積算!$B:$J,$I$1,0))</f>
        <v>#N/A</v>
      </c>
      <c r="J43" s="540" t="e">
        <f>VLOOKUP($D43,内管工事積算!$B:$J,$J$1,0)</f>
        <v>#N/A</v>
      </c>
      <c r="L43" s="541" t="e">
        <f t="shared" si="1"/>
        <v>#N/A</v>
      </c>
    </row>
    <row r="44" spans="1:12" ht="15" customHeight="1">
      <c r="A44" s="519">
        <f t="shared" si="2"/>
        <v>42</v>
      </c>
      <c r="B44" s="533" t="str">
        <f t="shared" si="0"/>
        <v/>
      </c>
      <c r="C44" s="533">
        <f>SUM($B$3:B44)</f>
        <v>1</v>
      </c>
      <c r="D44" s="533" t="s">
        <v>542</v>
      </c>
      <c r="E44" s="533" t="e">
        <f>VLOOKUP($D44,内管工事積算!$B:$J,$E$1,0)</f>
        <v>#N/A</v>
      </c>
      <c r="F44" s="533" t="e">
        <f>VLOOKUP($D44,内管工事積算!$B:$J,$F$1,0)</f>
        <v>#N/A</v>
      </c>
      <c r="G44" s="533" t="e">
        <f>VLOOKUP($D44,内管工事積算!$B:$J,$G$1,0)</f>
        <v>#N/A</v>
      </c>
      <c r="H44" s="533" t="e">
        <f>VLOOKUP($D44,内管工事積算!$B:$J,$H$1,0)</f>
        <v>#N/A</v>
      </c>
      <c r="I44" s="538" t="e">
        <f>IF(L44=1,VLOOKUP($D44,内管工事積算!$B:$J,$I$1,0)*100&amp;"％",VLOOKUP($D44,内管工事積算!$B:$J,$I$1,0))</f>
        <v>#N/A</v>
      </c>
      <c r="J44" s="540" t="e">
        <f>VLOOKUP($D44,内管工事積算!$B:$J,$J$1,0)</f>
        <v>#N/A</v>
      </c>
      <c r="L44" s="541" t="e">
        <f t="shared" si="1"/>
        <v>#N/A</v>
      </c>
    </row>
    <row r="45" spans="1:12" ht="15" customHeight="1">
      <c r="A45" s="519">
        <f t="shared" si="2"/>
        <v>43</v>
      </c>
      <c r="B45" s="533" t="str">
        <f t="shared" si="0"/>
        <v/>
      </c>
      <c r="C45" s="533">
        <f>SUM($B$3:B45)</f>
        <v>1</v>
      </c>
      <c r="D45" s="533" t="s">
        <v>477</v>
      </c>
      <c r="E45" s="533" t="e">
        <f>VLOOKUP($D45,内管工事積算!$B:$J,$E$1,0)</f>
        <v>#N/A</v>
      </c>
      <c r="F45" s="533" t="e">
        <f>VLOOKUP($D45,内管工事積算!$B:$J,$F$1,0)</f>
        <v>#N/A</v>
      </c>
      <c r="G45" s="533" t="e">
        <f>VLOOKUP($D45,内管工事積算!$B:$J,$G$1,0)</f>
        <v>#N/A</v>
      </c>
      <c r="H45" s="533" t="e">
        <f>VLOOKUP($D45,内管工事積算!$B:$J,$H$1,0)</f>
        <v>#N/A</v>
      </c>
      <c r="I45" s="538" t="e">
        <f>IF(L45=1,VLOOKUP($D45,内管工事積算!$B:$J,$I$1,0)*100&amp;"％",VLOOKUP($D45,内管工事積算!$B:$J,$I$1,0))</f>
        <v>#N/A</v>
      </c>
      <c r="J45" s="540" t="e">
        <f>VLOOKUP($D45,内管工事積算!$B:$J,$J$1,0)</f>
        <v>#N/A</v>
      </c>
      <c r="L45" s="541" t="e">
        <f t="shared" si="1"/>
        <v>#N/A</v>
      </c>
    </row>
    <row r="46" spans="1:12" ht="15" customHeight="1">
      <c r="A46" s="519">
        <f t="shared" si="2"/>
        <v>44</v>
      </c>
      <c r="B46" s="533" t="str">
        <f t="shared" si="0"/>
        <v/>
      </c>
      <c r="C46" s="533">
        <f>SUM($B$3:B46)</f>
        <v>1</v>
      </c>
      <c r="D46" s="533" t="s">
        <v>258</v>
      </c>
      <c r="E46" s="533" t="e">
        <f>VLOOKUP($D46,内管工事積算!$B:$J,$E$1,0)</f>
        <v>#N/A</v>
      </c>
      <c r="F46" s="533" t="e">
        <f>VLOOKUP($D46,内管工事積算!$B:$J,$F$1,0)</f>
        <v>#N/A</v>
      </c>
      <c r="G46" s="533" t="e">
        <f>VLOOKUP($D46,内管工事積算!$B:$J,$G$1,0)</f>
        <v>#N/A</v>
      </c>
      <c r="H46" s="533" t="e">
        <f>VLOOKUP($D46,内管工事積算!$B:$J,$H$1,0)</f>
        <v>#N/A</v>
      </c>
      <c r="I46" s="538" t="e">
        <f>IF(L46=1,VLOOKUP($D46,内管工事積算!$B:$J,$I$1,0)*100&amp;"％",VLOOKUP($D46,内管工事積算!$B:$J,$I$1,0))</f>
        <v>#N/A</v>
      </c>
      <c r="J46" s="540" t="e">
        <f>VLOOKUP($D46,内管工事積算!$B:$J,$J$1,0)</f>
        <v>#N/A</v>
      </c>
      <c r="L46" s="541" t="e">
        <f t="shared" si="1"/>
        <v>#N/A</v>
      </c>
    </row>
    <row r="47" spans="1:12" ht="15" customHeight="1">
      <c r="A47" s="519">
        <f t="shared" si="2"/>
        <v>45</v>
      </c>
      <c r="B47" s="533" t="str">
        <f t="shared" si="0"/>
        <v/>
      </c>
      <c r="C47" s="533">
        <f>SUM($B$3:B47)</f>
        <v>1</v>
      </c>
      <c r="D47" s="533" t="s">
        <v>200</v>
      </c>
      <c r="E47" s="533" t="e">
        <f>VLOOKUP($D47,内管工事積算!$B:$J,$E$1,0)</f>
        <v>#N/A</v>
      </c>
      <c r="F47" s="533" t="e">
        <f>VLOOKUP($D47,内管工事積算!$B:$J,$F$1,0)</f>
        <v>#N/A</v>
      </c>
      <c r="G47" s="533" t="e">
        <f>VLOOKUP($D47,内管工事積算!$B:$J,$G$1,0)</f>
        <v>#N/A</v>
      </c>
      <c r="H47" s="533" t="e">
        <f>VLOOKUP($D47,内管工事積算!$B:$J,$H$1,0)</f>
        <v>#N/A</v>
      </c>
      <c r="I47" s="538" t="e">
        <f>IF(L47=1,VLOOKUP($D47,内管工事積算!$B:$J,$I$1,0)*100&amp;"％",VLOOKUP($D47,内管工事積算!$B:$J,$I$1,0))</f>
        <v>#N/A</v>
      </c>
      <c r="J47" s="540" t="e">
        <f>VLOOKUP($D47,内管工事積算!$B:$J,$J$1,0)</f>
        <v>#N/A</v>
      </c>
      <c r="L47" s="541" t="e">
        <f t="shared" si="1"/>
        <v>#N/A</v>
      </c>
    </row>
    <row r="48" spans="1:12" ht="15" customHeight="1">
      <c r="A48" s="519">
        <f t="shared" si="2"/>
        <v>46</v>
      </c>
      <c r="B48" s="533" t="str">
        <f t="shared" si="0"/>
        <v/>
      </c>
      <c r="C48" s="533">
        <f>SUM($B$3:B48)</f>
        <v>1</v>
      </c>
      <c r="D48" s="533" t="s">
        <v>9</v>
      </c>
      <c r="E48" s="533" t="e">
        <f>VLOOKUP($D48,内管工事積算!$B:$J,$E$1,0)</f>
        <v>#N/A</v>
      </c>
      <c r="F48" s="533" t="e">
        <f>VLOOKUP($D48,内管工事積算!$B:$J,$F$1,0)</f>
        <v>#N/A</v>
      </c>
      <c r="G48" s="533" t="e">
        <f>VLOOKUP($D48,内管工事積算!$B:$J,$G$1,0)</f>
        <v>#N/A</v>
      </c>
      <c r="H48" s="533" t="e">
        <f>VLOOKUP($D48,内管工事積算!$B:$J,$H$1,0)</f>
        <v>#N/A</v>
      </c>
      <c r="I48" s="538" t="e">
        <f>IF(L48=1,VLOOKUP($D48,内管工事積算!$B:$J,$I$1,0)*100&amp;"％",VLOOKUP($D48,内管工事積算!$B:$J,$I$1,0))</f>
        <v>#N/A</v>
      </c>
      <c r="J48" s="540" t="e">
        <f>VLOOKUP($D48,内管工事積算!$B:$J,$J$1,0)</f>
        <v>#N/A</v>
      </c>
      <c r="L48" s="541" t="e">
        <f t="shared" si="1"/>
        <v>#N/A</v>
      </c>
    </row>
    <row r="49" spans="1:12" ht="15" customHeight="1">
      <c r="A49" s="519">
        <f t="shared" si="2"/>
        <v>47</v>
      </c>
      <c r="B49" s="533" t="str">
        <f t="shared" si="0"/>
        <v/>
      </c>
      <c r="C49" s="533">
        <f>SUM($B$3:B49)</f>
        <v>1</v>
      </c>
      <c r="D49" s="533" t="s">
        <v>543</v>
      </c>
      <c r="E49" s="533" t="e">
        <f>VLOOKUP($D49,内管工事積算!$B:$J,$E$1,0)</f>
        <v>#N/A</v>
      </c>
      <c r="F49" s="533" t="e">
        <f>VLOOKUP($D49,内管工事積算!$B:$J,$F$1,0)</f>
        <v>#N/A</v>
      </c>
      <c r="G49" s="533" t="e">
        <f>VLOOKUP($D49,内管工事積算!$B:$J,$G$1,0)</f>
        <v>#N/A</v>
      </c>
      <c r="H49" s="533" t="e">
        <f>VLOOKUP($D49,内管工事積算!$B:$J,$H$1,0)</f>
        <v>#N/A</v>
      </c>
      <c r="I49" s="538" t="e">
        <f>IF(L49=1,VLOOKUP($D49,内管工事積算!$B:$J,$I$1,0)*100&amp;"％",VLOOKUP($D49,内管工事積算!$B:$J,$I$1,0))</f>
        <v>#N/A</v>
      </c>
      <c r="J49" s="540" t="e">
        <f>VLOOKUP($D49,内管工事積算!$B:$J,$J$1,0)</f>
        <v>#N/A</v>
      </c>
      <c r="L49" s="541" t="e">
        <f t="shared" si="1"/>
        <v>#N/A</v>
      </c>
    </row>
    <row r="50" spans="1:12" ht="15" customHeight="1">
      <c r="A50" s="519">
        <f t="shared" si="2"/>
        <v>48</v>
      </c>
      <c r="B50" s="533" t="str">
        <f t="shared" si="0"/>
        <v/>
      </c>
      <c r="C50" s="533">
        <f>SUM($B$3:B50)</f>
        <v>1</v>
      </c>
      <c r="D50" s="533" t="s">
        <v>277</v>
      </c>
      <c r="E50" s="533" t="e">
        <f>VLOOKUP($D50,内管工事積算!$B:$J,$E$1,0)</f>
        <v>#N/A</v>
      </c>
      <c r="F50" s="533" t="e">
        <f>VLOOKUP($D50,内管工事積算!$B:$J,$F$1,0)</f>
        <v>#N/A</v>
      </c>
      <c r="G50" s="533" t="e">
        <f>VLOOKUP($D50,内管工事積算!$B:$J,$G$1,0)</f>
        <v>#N/A</v>
      </c>
      <c r="H50" s="533" t="e">
        <f>VLOOKUP($D50,内管工事積算!$B:$J,$H$1,0)</f>
        <v>#N/A</v>
      </c>
      <c r="I50" s="538" t="e">
        <f>IF(L50=1,VLOOKUP($D50,内管工事積算!$B:$J,$I$1,0)*100&amp;"％",VLOOKUP($D50,内管工事積算!$B:$J,$I$1,0))</f>
        <v>#N/A</v>
      </c>
      <c r="J50" s="540" t="e">
        <f>VLOOKUP($D50,内管工事積算!$B:$J,$J$1,0)</f>
        <v>#N/A</v>
      </c>
      <c r="L50" s="541" t="e">
        <f t="shared" si="1"/>
        <v>#N/A</v>
      </c>
    </row>
    <row r="51" spans="1:12" ht="15" customHeight="1">
      <c r="A51" s="519">
        <f t="shared" si="2"/>
        <v>49</v>
      </c>
      <c r="B51" s="533" t="str">
        <f t="shared" si="0"/>
        <v/>
      </c>
      <c r="C51" s="533">
        <f>SUM($B$3:B51)</f>
        <v>1</v>
      </c>
      <c r="D51" s="533" t="s">
        <v>545</v>
      </c>
      <c r="E51" s="533" t="e">
        <f>VLOOKUP($D51,内管工事積算!$B:$J,$E$1,0)</f>
        <v>#N/A</v>
      </c>
      <c r="F51" s="533" t="e">
        <f>VLOOKUP($D51,内管工事積算!$B:$J,$F$1,0)</f>
        <v>#N/A</v>
      </c>
      <c r="G51" s="533" t="e">
        <f>VLOOKUP($D51,内管工事積算!$B:$J,$G$1,0)</f>
        <v>#N/A</v>
      </c>
      <c r="H51" s="533" t="e">
        <f>VLOOKUP($D51,内管工事積算!$B:$J,$H$1,0)</f>
        <v>#N/A</v>
      </c>
      <c r="I51" s="538" t="e">
        <f>IF(L51=1,VLOOKUP($D51,内管工事積算!$B:$J,$I$1,0)*100&amp;"％",VLOOKUP($D51,内管工事積算!$B:$J,$I$1,0))</f>
        <v>#N/A</v>
      </c>
      <c r="J51" s="540" t="e">
        <f>VLOOKUP($D51,内管工事積算!$B:$J,$J$1,0)</f>
        <v>#N/A</v>
      </c>
      <c r="L51" s="541" t="e">
        <f t="shared" si="1"/>
        <v>#N/A</v>
      </c>
    </row>
    <row r="52" spans="1:12" ht="15" customHeight="1">
      <c r="A52" s="519">
        <f t="shared" si="2"/>
        <v>50</v>
      </c>
      <c r="B52" s="533" t="str">
        <f t="shared" si="0"/>
        <v/>
      </c>
      <c r="C52" s="533">
        <f>SUM($B$3:B52)</f>
        <v>1</v>
      </c>
      <c r="D52" s="533" t="s">
        <v>182</v>
      </c>
      <c r="E52" s="533" t="e">
        <f>VLOOKUP($D52,内管工事積算!$B:$J,$E$1,0)</f>
        <v>#N/A</v>
      </c>
      <c r="F52" s="533" t="e">
        <f>VLOOKUP($D52,内管工事積算!$B:$J,$F$1,0)</f>
        <v>#N/A</v>
      </c>
      <c r="G52" s="533" t="e">
        <f>VLOOKUP($D52,内管工事積算!$B:$J,$G$1,0)</f>
        <v>#N/A</v>
      </c>
      <c r="H52" s="533" t="e">
        <f>VLOOKUP($D52,内管工事積算!$B:$J,$H$1,0)</f>
        <v>#N/A</v>
      </c>
      <c r="I52" s="538" t="e">
        <f>IF(L52=1,VLOOKUP($D52,内管工事積算!$B:$J,$I$1,0)*100&amp;"％",VLOOKUP($D52,内管工事積算!$B:$J,$I$1,0))</f>
        <v>#N/A</v>
      </c>
      <c r="J52" s="540" t="e">
        <f>VLOOKUP($D52,内管工事積算!$B:$J,$J$1,0)</f>
        <v>#N/A</v>
      </c>
      <c r="L52" s="541" t="e">
        <f t="shared" si="1"/>
        <v>#N/A</v>
      </c>
    </row>
    <row r="53" spans="1:12" ht="15" customHeight="1">
      <c r="A53" s="519">
        <f t="shared" si="2"/>
        <v>51</v>
      </c>
      <c r="B53" s="533" t="str">
        <f t="shared" si="0"/>
        <v/>
      </c>
      <c r="C53" s="533">
        <f>SUM($B$3:B53)</f>
        <v>1</v>
      </c>
      <c r="D53" s="533" t="s">
        <v>546</v>
      </c>
      <c r="E53" s="533" t="e">
        <f>VLOOKUP($D53,内管工事積算!$B:$J,$E$1,0)</f>
        <v>#N/A</v>
      </c>
      <c r="F53" s="533" t="e">
        <f>VLOOKUP($D53,内管工事積算!$B:$J,$F$1,0)</f>
        <v>#N/A</v>
      </c>
      <c r="G53" s="533" t="e">
        <f>VLOOKUP($D53,内管工事積算!$B:$J,$G$1,0)</f>
        <v>#N/A</v>
      </c>
      <c r="H53" s="533" t="e">
        <f>VLOOKUP($D53,内管工事積算!$B:$J,$H$1,0)</f>
        <v>#N/A</v>
      </c>
      <c r="I53" s="538" t="e">
        <f>IF(L53=1,VLOOKUP($D53,内管工事積算!$B:$J,$I$1,0)*100&amp;"％",VLOOKUP($D53,内管工事積算!$B:$J,$I$1,0))</f>
        <v>#N/A</v>
      </c>
      <c r="J53" s="540" t="e">
        <f>VLOOKUP($D53,内管工事積算!$B:$J,$J$1,0)</f>
        <v>#N/A</v>
      </c>
      <c r="L53" s="541" t="e">
        <f t="shared" si="1"/>
        <v>#N/A</v>
      </c>
    </row>
    <row r="54" spans="1:12" ht="15" customHeight="1">
      <c r="A54" s="519">
        <f t="shared" si="2"/>
        <v>52</v>
      </c>
      <c r="B54" s="533" t="str">
        <f t="shared" si="0"/>
        <v/>
      </c>
      <c r="C54" s="533">
        <f>SUM($B$3:B54)</f>
        <v>1</v>
      </c>
      <c r="D54" s="533" t="s">
        <v>616</v>
      </c>
      <c r="E54" s="533" t="e">
        <f>VLOOKUP($D54,内管工事積算!$B:$J,$E$1,0)</f>
        <v>#N/A</v>
      </c>
      <c r="F54" s="533" t="e">
        <f>VLOOKUP($D54,内管工事積算!$B:$J,$F$1,0)</f>
        <v>#N/A</v>
      </c>
      <c r="G54" s="533" t="e">
        <f>VLOOKUP($D54,内管工事積算!$B:$J,$G$1,0)</f>
        <v>#N/A</v>
      </c>
      <c r="H54" s="533" t="e">
        <f>VLOOKUP($D54,内管工事積算!$B:$J,$H$1,0)</f>
        <v>#N/A</v>
      </c>
      <c r="I54" s="538" t="e">
        <f>IF(L54=1,VLOOKUP($D54,内管工事積算!$B:$J,$I$1,0)*100&amp;"％",VLOOKUP($D54,内管工事積算!$B:$J,$I$1,0))</f>
        <v>#N/A</v>
      </c>
      <c r="J54" s="540" t="e">
        <f>VLOOKUP($D54,内管工事積算!$B:$J,$J$1,0)</f>
        <v>#N/A</v>
      </c>
      <c r="L54" s="541" t="e">
        <f t="shared" si="1"/>
        <v>#N/A</v>
      </c>
    </row>
    <row r="55" spans="1:12" ht="15" customHeight="1">
      <c r="A55" s="519">
        <f t="shared" si="2"/>
        <v>53</v>
      </c>
      <c r="B55" s="533" t="str">
        <f t="shared" si="0"/>
        <v/>
      </c>
      <c r="C55" s="533">
        <f>SUM($B$3:B55)</f>
        <v>1</v>
      </c>
      <c r="D55" s="533" t="s">
        <v>618</v>
      </c>
      <c r="E55" s="533" t="e">
        <f>VLOOKUP($D55,内管工事積算!$B:$J,$E$1,0)</f>
        <v>#N/A</v>
      </c>
      <c r="F55" s="533" t="e">
        <f>VLOOKUP($D55,内管工事積算!$B:$J,$F$1,0)</f>
        <v>#N/A</v>
      </c>
      <c r="G55" s="533" t="e">
        <f>VLOOKUP($D55,内管工事積算!$B:$J,$G$1,0)</f>
        <v>#N/A</v>
      </c>
      <c r="H55" s="533" t="e">
        <f>VLOOKUP($D55,内管工事積算!$B:$J,$H$1,0)</f>
        <v>#N/A</v>
      </c>
      <c r="I55" s="538" t="e">
        <f>IF(L55=1,VLOOKUP($D55,内管工事積算!$B:$J,$I$1,0)*100&amp;"％",VLOOKUP($D55,内管工事積算!$B:$J,$I$1,0))</f>
        <v>#N/A</v>
      </c>
      <c r="J55" s="540" t="e">
        <f>VLOOKUP($D55,内管工事積算!$B:$J,$J$1,0)</f>
        <v>#N/A</v>
      </c>
      <c r="L55" s="541" t="e">
        <f t="shared" si="1"/>
        <v>#N/A</v>
      </c>
    </row>
    <row r="56" spans="1:12" ht="15" customHeight="1">
      <c r="A56" s="519">
        <f t="shared" si="2"/>
        <v>54</v>
      </c>
      <c r="B56" s="533" t="str">
        <f t="shared" si="0"/>
        <v/>
      </c>
      <c r="C56" s="533">
        <f>SUM($B$3:B56)</f>
        <v>1</v>
      </c>
      <c r="D56" s="533" t="s">
        <v>619</v>
      </c>
      <c r="E56" s="533" t="e">
        <f>VLOOKUP($D56,内管工事積算!$B:$J,$E$1,0)</f>
        <v>#N/A</v>
      </c>
      <c r="F56" s="533" t="e">
        <f>VLOOKUP($D56,内管工事積算!$B:$J,$F$1,0)</f>
        <v>#N/A</v>
      </c>
      <c r="G56" s="533" t="e">
        <f>VLOOKUP($D56,内管工事積算!$B:$J,$G$1,0)</f>
        <v>#N/A</v>
      </c>
      <c r="H56" s="533" t="e">
        <f>VLOOKUP($D56,内管工事積算!$B:$J,$H$1,0)</f>
        <v>#N/A</v>
      </c>
      <c r="I56" s="538" t="e">
        <f>IF(L56=1,VLOOKUP($D56,内管工事積算!$B:$J,$I$1,0)*100&amp;"％",VLOOKUP($D56,内管工事積算!$B:$J,$I$1,0))</f>
        <v>#N/A</v>
      </c>
      <c r="J56" s="540" t="e">
        <f>VLOOKUP($D56,内管工事積算!$B:$J,$J$1,0)</f>
        <v>#N/A</v>
      </c>
      <c r="L56" s="541" t="e">
        <f t="shared" si="1"/>
        <v>#N/A</v>
      </c>
    </row>
    <row r="57" spans="1:12" ht="15" customHeight="1">
      <c r="A57" s="519">
        <f t="shared" si="2"/>
        <v>55</v>
      </c>
      <c r="B57" s="533" t="str">
        <f t="shared" si="0"/>
        <v/>
      </c>
      <c r="C57" s="533">
        <f>SUM($B$3:B57)</f>
        <v>1</v>
      </c>
      <c r="D57" s="533" t="s">
        <v>620</v>
      </c>
      <c r="E57" s="533" t="e">
        <f>VLOOKUP($D57,内管工事積算!$B:$J,$E$1,0)</f>
        <v>#N/A</v>
      </c>
      <c r="F57" s="533" t="e">
        <f>VLOOKUP($D57,内管工事積算!$B:$J,$F$1,0)</f>
        <v>#N/A</v>
      </c>
      <c r="G57" s="533" t="e">
        <f>VLOOKUP($D57,内管工事積算!$B:$J,$G$1,0)</f>
        <v>#N/A</v>
      </c>
      <c r="H57" s="533" t="e">
        <f>VLOOKUP($D57,内管工事積算!$B:$J,$H$1,0)</f>
        <v>#N/A</v>
      </c>
      <c r="I57" s="538" t="e">
        <f>IF(L57=1,VLOOKUP($D57,内管工事積算!$B:$J,$I$1,0)*100&amp;"％",VLOOKUP($D57,内管工事積算!$B:$J,$I$1,0))</f>
        <v>#N/A</v>
      </c>
      <c r="J57" s="540" t="e">
        <f>VLOOKUP($D57,内管工事積算!$B:$J,$J$1,0)</f>
        <v>#N/A</v>
      </c>
      <c r="L57" s="541" t="e">
        <f t="shared" si="1"/>
        <v>#N/A</v>
      </c>
    </row>
    <row r="58" spans="1:12" ht="15" customHeight="1">
      <c r="A58" s="519">
        <f t="shared" si="2"/>
        <v>56</v>
      </c>
      <c r="B58" s="533" t="str">
        <f t="shared" si="0"/>
        <v/>
      </c>
      <c r="C58" s="533">
        <f>SUM($B$3:B58)</f>
        <v>1</v>
      </c>
      <c r="D58" s="533" t="s">
        <v>376</v>
      </c>
      <c r="E58" s="533" t="e">
        <f>VLOOKUP($D58,内管工事積算!$B:$J,$E$1,0)</f>
        <v>#N/A</v>
      </c>
      <c r="F58" s="533" t="e">
        <f>VLOOKUP($D58,内管工事積算!$B:$J,$F$1,0)</f>
        <v>#N/A</v>
      </c>
      <c r="G58" s="533" t="e">
        <f>VLOOKUP($D58,内管工事積算!$B:$J,$G$1,0)</f>
        <v>#N/A</v>
      </c>
      <c r="H58" s="533" t="e">
        <f>VLOOKUP($D58,内管工事積算!$B:$J,$H$1,0)</f>
        <v>#N/A</v>
      </c>
      <c r="I58" s="538" t="e">
        <f>IF(L58=1,VLOOKUP($D58,内管工事積算!$B:$J,$I$1,0)*100&amp;"％",VLOOKUP($D58,内管工事積算!$B:$J,$I$1,0))</f>
        <v>#N/A</v>
      </c>
      <c r="J58" s="540" t="e">
        <f>VLOOKUP($D58,内管工事積算!$B:$J,$J$1,0)</f>
        <v>#N/A</v>
      </c>
      <c r="L58" s="541" t="e">
        <f t="shared" si="1"/>
        <v>#N/A</v>
      </c>
    </row>
    <row r="59" spans="1:12" ht="15" customHeight="1">
      <c r="A59" s="519">
        <f t="shared" si="2"/>
        <v>57</v>
      </c>
      <c r="B59" s="533" t="str">
        <f t="shared" si="0"/>
        <v/>
      </c>
      <c r="C59" s="533">
        <f>SUM($B$3:B59)</f>
        <v>1</v>
      </c>
      <c r="D59" s="533" t="s">
        <v>369</v>
      </c>
      <c r="E59" s="533" t="e">
        <f>VLOOKUP($D59,内管工事積算!$B:$J,$E$1,0)</f>
        <v>#N/A</v>
      </c>
      <c r="F59" s="533" t="e">
        <f>VLOOKUP($D59,内管工事積算!$B:$J,$F$1,0)</f>
        <v>#N/A</v>
      </c>
      <c r="G59" s="533" t="e">
        <f>VLOOKUP($D59,内管工事積算!$B:$J,$G$1,0)</f>
        <v>#N/A</v>
      </c>
      <c r="H59" s="533" t="e">
        <f>VLOOKUP($D59,内管工事積算!$B:$J,$H$1,0)</f>
        <v>#N/A</v>
      </c>
      <c r="I59" s="538" t="e">
        <f>IF(L59=1,VLOOKUP($D59,内管工事積算!$B:$J,$I$1,0)*100&amp;"％",VLOOKUP($D59,内管工事積算!$B:$J,$I$1,0))</f>
        <v>#N/A</v>
      </c>
      <c r="J59" s="540" t="e">
        <f>VLOOKUP($D59,内管工事積算!$B:$J,$J$1,0)</f>
        <v>#N/A</v>
      </c>
      <c r="L59" s="541" t="e">
        <f t="shared" si="1"/>
        <v>#N/A</v>
      </c>
    </row>
    <row r="60" spans="1:12" ht="15" customHeight="1">
      <c r="A60" s="519">
        <f t="shared" si="2"/>
        <v>58</v>
      </c>
      <c r="B60" s="533" t="str">
        <f t="shared" si="0"/>
        <v/>
      </c>
      <c r="C60" s="533">
        <f>SUM($B$3:B60)</f>
        <v>1</v>
      </c>
      <c r="D60" s="533" t="s">
        <v>621</v>
      </c>
      <c r="E60" s="533" t="e">
        <f>VLOOKUP($D60,内管工事積算!$B:$J,$E$1,0)</f>
        <v>#N/A</v>
      </c>
      <c r="F60" s="533" t="e">
        <f>VLOOKUP($D60,内管工事積算!$B:$J,$F$1,0)</f>
        <v>#N/A</v>
      </c>
      <c r="G60" s="533" t="e">
        <f>VLOOKUP($D60,内管工事積算!$B:$J,$G$1,0)</f>
        <v>#N/A</v>
      </c>
      <c r="H60" s="533" t="e">
        <f>VLOOKUP($D60,内管工事積算!$B:$J,$H$1,0)</f>
        <v>#N/A</v>
      </c>
      <c r="I60" s="538" t="e">
        <f>IF(L60=1,VLOOKUP($D60,内管工事積算!$B:$J,$I$1,0)*100&amp;"％",VLOOKUP($D60,内管工事積算!$B:$J,$I$1,0))</f>
        <v>#N/A</v>
      </c>
      <c r="J60" s="540" t="e">
        <f>VLOOKUP($D60,内管工事積算!$B:$J,$J$1,0)</f>
        <v>#N/A</v>
      </c>
      <c r="L60" s="541" t="e">
        <f t="shared" si="1"/>
        <v>#N/A</v>
      </c>
    </row>
    <row r="61" spans="1:12" ht="15" customHeight="1">
      <c r="A61" s="519">
        <f t="shared" si="2"/>
        <v>59</v>
      </c>
      <c r="B61" s="533" t="str">
        <f t="shared" si="0"/>
        <v/>
      </c>
      <c r="C61" s="533">
        <f>SUM($B$3:B61)</f>
        <v>1</v>
      </c>
      <c r="D61" s="533" t="s">
        <v>149</v>
      </c>
      <c r="E61" s="533" t="e">
        <f>VLOOKUP($D61,内管工事積算!$B:$J,$E$1,0)</f>
        <v>#N/A</v>
      </c>
      <c r="F61" s="533" t="e">
        <f>VLOOKUP($D61,内管工事積算!$B:$J,$F$1,0)</f>
        <v>#N/A</v>
      </c>
      <c r="G61" s="533" t="e">
        <f>VLOOKUP($D61,内管工事積算!$B:$J,$G$1,0)</f>
        <v>#N/A</v>
      </c>
      <c r="H61" s="533" t="e">
        <f>VLOOKUP($D61,内管工事積算!$B:$J,$H$1,0)</f>
        <v>#N/A</v>
      </c>
      <c r="I61" s="538" t="e">
        <f>IF(L61=1,VLOOKUP($D61,内管工事積算!$B:$J,$I$1,0)*100&amp;"％",VLOOKUP($D61,内管工事積算!$B:$J,$I$1,0))</f>
        <v>#N/A</v>
      </c>
      <c r="J61" s="540" t="e">
        <f>VLOOKUP($D61,内管工事積算!$B:$J,$J$1,0)</f>
        <v>#N/A</v>
      </c>
      <c r="L61" s="541" t="e">
        <f t="shared" si="1"/>
        <v>#N/A</v>
      </c>
    </row>
    <row r="62" spans="1:12" ht="15" customHeight="1">
      <c r="A62" s="519">
        <f t="shared" si="2"/>
        <v>60</v>
      </c>
      <c r="B62" s="533" t="str">
        <f t="shared" si="0"/>
        <v/>
      </c>
      <c r="C62" s="533">
        <f>SUM($B$3:B62)</f>
        <v>1</v>
      </c>
      <c r="D62" s="533" t="s">
        <v>383</v>
      </c>
      <c r="E62" s="533" t="e">
        <f>VLOOKUP($D62,内管工事積算!$B:$J,$E$1,0)</f>
        <v>#N/A</v>
      </c>
      <c r="F62" s="533" t="e">
        <f>VLOOKUP($D62,内管工事積算!$B:$J,$F$1,0)</f>
        <v>#N/A</v>
      </c>
      <c r="G62" s="533" t="e">
        <f>VLOOKUP($D62,内管工事積算!$B:$J,$G$1,0)</f>
        <v>#N/A</v>
      </c>
      <c r="H62" s="533" t="e">
        <f>VLOOKUP($D62,内管工事積算!$B:$J,$H$1,0)</f>
        <v>#N/A</v>
      </c>
      <c r="I62" s="538" t="e">
        <f>IF(L62=1,VLOOKUP($D62,内管工事積算!$B:$J,$I$1,0)*100&amp;"％",VLOOKUP($D62,内管工事積算!$B:$J,$I$1,0))</f>
        <v>#N/A</v>
      </c>
      <c r="J62" s="540" t="e">
        <f>VLOOKUP($D62,内管工事積算!$B:$J,$J$1,0)</f>
        <v>#N/A</v>
      </c>
      <c r="L62" s="541" t="e">
        <f t="shared" si="1"/>
        <v>#N/A</v>
      </c>
    </row>
    <row r="63" spans="1:12" ht="15" customHeight="1">
      <c r="A63" s="519">
        <f t="shared" si="2"/>
        <v>61</v>
      </c>
      <c r="B63" s="533" t="str">
        <f t="shared" si="0"/>
        <v/>
      </c>
      <c r="C63" s="533">
        <f>SUM($B$3:B63)</f>
        <v>1</v>
      </c>
      <c r="D63" s="533" t="s">
        <v>85</v>
      </c>
      <c r="E63" s="533" t="e">
        <f>VLOOKUP($D63,内管工事積算!$B:$J,$E$1,0)</f>
        <v>#N/A</v>
      </c>
      <c r="F63" s="533" t="e">
        <f>VLOOKUP($D63,内管工事積算!$B:$J,$F$1,0)</f>
        <v>#N/A</v>
      </c>
      <c r="G63" s="533" t="e">
        <f>VLOOKUP($D63,内管工事積算!$B:$J,$G$1,0)</f>
        <v>#N/A</v>
      </c>
      <c r="H63" s="533" t="e">
        <f>VLOOKUP($D63,内管工事積算!$B:$J,$H$1,0)</f>
        <v>#N/A</v>
      </c>
      <c r="I63" s="538" t="e">
        <f>IF(L63=1,VLOOKUP($D63,内管工事積算!$B:$J,$I$1,0)*100&amp;"％",VLOOKUP($D63,内管工事積算!$B:$J,$I$1,0))</f>
        <v>#N/A</v>
      </c>
      <c r="J63" s="540" t="e">
        <f>VLOOKUP($D63,内管工事積算!$B:$J,$J$1,0)</f>
        <v>#N/A</v>
      </c>
      <c r="L63" s="541" t="e">
        <f t="shared" si="1"/>
        <v>#N/A</v>
      </c>
    </row>
    <row r="64" spans="1:12" ht="15" customHeight="1">
      <c r="A64" s="519">
        <f t="shared" si="2"/>
        <v>62</v>
      </c>
      <c r="B64" s="533" t="str">
        <f t="shared" si="0"/>
        <v/>
      </c>
      <c r="C64" s="533">
        <f>SUM($B$3:B64)</f>
        <v>1</v>
      </c>
      <c r="D64" s="533" t="s">
        <v>622</v>
      </c>
      <c r="E64" s="533" t="e">
        <f>VLOOKUP($D64,内管工事積算!$B:$J,$E$1,0)</f>
        <v>#N/A</v>
      </c>
      <c r="F64" s="533" t="e">
        <f>VLOOKUP($D64,内管工事積算!$B:$J,$F$1,0)</f>
        <v>#N/A</v>
      </c>
      <c r="G64" s="533" t="e">
        <f>VLOOKUP($D64,内管工事積算!$B:$J,$G$1,0)</f>
        <v>#N/A</v>
      </c>
      <c r="H64" s="533" t="e">
        <f>VLOOKUP($D64,内管工事積算!$B:$J,$H$1,0)</f>
        <v>#N/A</v>
      </c>
      <c r="I64" s="538" t="e">
        <f>IF(L64=1,VLOOKUP($D64,内管工事積算!$B:$J,$I$1,0)*100&amp;"％",VLOOKUP($D64,内管工事積算!$B:$J,$I$1,0))</f>
        <v>#N/A</v>
      </c>
      <c r="J64" s="540" t="e">
        <f>VLOOKUP($D64,内管工事積算!$B:$J,$J$1,0)</f>
        <v>#N/A</v>
      </c>
      <c r="L64" s="541" t="e">
        <f t="shared" si="1"/>
        <v>#N/A</v>
      </c>
    </row>
    <row r="65" spans="1:12" ht="15" customHeight="1">
      <c r="A65" s="519">
        <f t="shared" si="2"/>
        <v>63</v>
      </c>
      <c r="B65" s="533" t="str">
        <f t="shared" si="0"/>
        <v/>
      </c>
      <c r="C65" s="533">
        <f>SUM($B$3:B65)</f>
        <v>1</v>
      </c>
      <c r="D65" s="533" t="s">
        <v>623</v>
      </c>
      <c r="E65" s="533" t="e">
        <f>VLOOKUP($D65,内管工事積算!$B:$J,$E$1,0)</f>
        <v>#N/A</v>
      </c>
      <c r="F65" s="533" t="e">
        <f>VLOOKUP($D65,内管工事積算!$B:$J,$F$1,0)</f>
        <v>#N/A</v>
      </c>
      <c r="G65" s="533" t="e">
        <f>VLOOKUP($D65,内管工事積算!$B:$J,$G$1,0)</f>
        <v>#N/A</v>
      </c>
      <c r="H65" s="533" t="e">
        <f>VLOOKUP($D65,内管工事積算!$B:$J,$H$1,0)</f>
        <v>#N/A</v>
      </c>
      <c r="I65" s="538" t="e">
        <f>IF(L65=1,VLOOKUP($D65,内管工事積算!$B:$J,$I$1,0)*100&amp;"％",VLOOKUP($D65,内管工事積算!$B:$J,$I$1,0))</f>
        <v>#N/A</v>
      </c>
      <c r="J65" s="540" t="e">
        <f>VLOOKUP($D65,内管工事積算!$B:$J,$J$1,0)</f>
        <v>#N/A</v>
      </c>
      <c r="L65" s="541" t="e">
        <f t="shared" si="1"/>
        <v>#N/A</v>
      </c>
    </row>
    <row r="66" spans="1:12" ht="15" customHeight="1">
      <c r="A66" s="519">
        <f t="shared" si="2"/>
        <v>64</v>
      </c>
      <c r="B66" s="533" t="str">
        <f t="shared" si="0"/>
        <v/>
      </c>
      <c r="C66" s="533">
        <f>SUM($B$3:B66)</f>
        <v>1</v>
      </c>
      <c r="D66" s="533" t="s">
        <v>624</v>
      </c>
      <c r="E66" s="533" t="e">
        <f>VLOOKUP($D66,内管工事積算!$B:$J,$E$1,0)</f>
        <v>#N/A</v>
      </c>
      <c r="F66" s="533" t="e">
        <f>VLOOKUP($D66,内管工事積算!$B:$J,$F$1,0)</f>
        <v>#N/A</v>
      </c>
      <c r="G66" s="533" t="e">
        <f>VLOOKUP($D66,内管工事積算!$B:$J,$G$1,0)</f>
        <v>#N/A</v>
      </c>
      <c r="H66" s="533" t="e">
        <f>VLOOKUP($D66,内管工事積算!$B:$J,$H$1,0)</f>
        <v>#N/A</v>
      </c>
      <c r="I66" s="538" t="e">
        <f>IF(L66=1,VLOOKUP($D66,内管工事積算!$B:$J,$I$1,0)*100&amp;"％",VLOOKUP($D66,内管工事積算!$B:$J,$I$1,0))</f>
        <v>#N/A</v>
      </c>
      <c r="J66" s="540" t="e">
        <f>VLOOKUP($D66,内管工事積算!$B:$J,$J$1,0)</f>
        <v>#N/A</v>
      </c>
      <c r="L66" s="541" t="e">
        <f t="shared" si="1"/>
        <v>#N/A</v>
      </c>
    </row>
    <row r="67" spans="1:12" ht="15" customHeight="1">
      <c r="A67" s="519">
        <f t="shared" si="2"/>
        <v>65</v>
      </c>
      <c r="B67" s="533" t="str">
        <f t="shared" ref="B67:B98" si="3">IF(ISERROR(F67),"",1)</f>
        <v/>
      </c>
      <c r="C67" s="533">
        <f>SUM($B$3:B67)</f>
        <v>1</v>
      </c>
      <c r="D67" s="533" t="s">
        <v>282</v>
      </c>
      <c r="E67" s="533" t="e">
        <f>VLOOKUP($D67,内管工事積算!$B:$J,$E$1,0)</f>
        <v>#N/A</v>
      </c>
      <c r="F67" s="533" t="e">
        <f>VLOOKUP($D67,内管工事積算!$B:$J,$F$1,0)</f>
        <v>#N/A</v>
      </c>
      <c r="G67" s="533" t="e">
        <f>VLOOKUP($D67,内管工事積算!$B:$J,$G$1,0)</f>
        <v>#N/A</v>
      </c>
      <c r="H67" s="533" t="e">
        <f>VLOOKUP($D67,内管工事積算!$B:$J,$H$1,0)</f>
        <v>#N/A</v>
      </c>
      <c r="I67" s="538" t="e">
        <f>IF(L67=1,VLOOKUP($D67,内管工事積算!$B:$J,$I$1,0)*100&amp;"％",VLOOKUP($D67,内管工事積算!$B:$J,$I$1,0))</f>
        <v>#N/A</v>
      </c>
      <c r="J67" s="540" t="e">
        <f>VLOOKUP($D67,内管工事積算!$B:$J,$J$1,0)</f>
        <v>#N/A</v>
      </c>
      <c r="L67" s="541" t="e">
        <f t="shared" ref="L67:L98" si="4">IF(OR(F67="一般管理費",F67="事務費"),1,0)</f>
        <v>#N/A</v>
      </c>
    </row>
    <row r="68" spans="1:12" ht="15" customHeight="1">
      <c r="A68" s="519">
        <f t="shared" ref="A68:A98" si="5">A67+1</f>
        <v>66</v>
      </c>
      <c r="B68" s="533" t="str">
        <f t="shared" si="3"/>
        <v/>
      </c>
      <c r="C68" s="533">
        <f>SUM($B$3:B68)</f>
        <v>1</v>
      </c>
      <c r="D68" s="533" t="s">
        <v>625</v>
      </c>
      <c r="E68" s="533" t="e">
        <f>VLOOKUP($D68,内管工事積算!$B:$J,$E$1,0)</f>
        <v>#N/A</v>
      </c>
      <c r="F68" s="533" t="e">
        <f>VLOOKUP($D68,内管工事積算!$B:$J,$F$1,0)</f>
        <v>#N/A</v>
      </c>
      <c r="G68" s="533" t="e">
        <f>VLOOKUP($D68,内管工事積算!$B:$J,$G$1,0)</f>
        <v>#N/A</v>
      </c>
      <c r="H68" s="533" t="e">
        <f>VLOOKUP($D68,内管工事積算!$B:$J,$H$1,0)</f>
        <v>#N/A</v>
      </c>
      <c r="I68" s="538" t="e">
        <f>IF(L68=1,VLOOKUP($D68,内管工事積算!$B:$J,$I$1,0)*100&amp;"％",VLOOKUP($D68,内管工事積算!$B:$J,$I$1,0))</f>
        <v>#N/A</v>
      </c>
      <c r="J68" s="540" t="e">
        <f>VLOOKUP($D68,内管工事積算!$B:$J,$J$1,0)</f>
        <v>#N/A</v>
      </c>
      <c r="L68" s="541" t="e">
        <f t="shared" si="4"/>
        <v>#N/A</v>
      </c>
    </row>
    <row r="69" spans="1:12" ht="15" customHeight="1">
      <c r="A69" s="519">
        <f t="shared" si="5"/>
        <v>67</v>
      </c>
      <c r="B69" s="533" t="str">
        <f t="shared" si="3"/>
        <v/>
      </c>
      <c r="C69" s="533">
        <f>SUM($B$3:B69)</f>
        <v>1</v>
      </c>
      <c r="D69" s="533" t="s">
        <v>626</v>
      </c>
      <c r="E69" s="533" t="e">
        <f>VLOOKUP($D69,内管工事積算!$B:$J,$E$1,0)</f>
        <v>#N/A</v>
      </c>
      <c r="F69" s="533" t="e">
        <f>VLOOKUP($D69,内管工事積算!$B:$J,$F$1,0)</f>
        <v>#N/A</v>
      </c>
      <c r="G69" s="533" t="e">
        <f>VLOOKUP($D69,内管工事積算!$B:$J,$G$1,0)</f>
        <v>#N/A</v>
      </c>
      <c r="H69" s="533" t="e">
        <f>VLOOKUP($D69,内管工事積算!$B:$J,$H$1,0)</f>
        <v>#N/A</v>
      </c>
      <c r="I69" s="538" t="e">
        <f>IF(L69=1,VLOOKUP($D69,内管工事積算!$B:$J,$I$1,0)*100&amp;"％",VLOOKUP($D69,内管工事積算!$B:$J,$I$1,0))</f>
        <v>#N/A</v>
      </c>
      <c r="J69" s="540" t="e">
        <f>VLOOKUP($D69,内管工事積算!$B:$J,$J$1,0)</f>
        <v>#N/A</v>
      </c>
      <c r="L69" s="541" t="e">
        <f t="shared" si="4"/>
        <v>#N/A</v>
      </c>
    </row>
    <row r="70" spans="1:12" ht="15" customHeight="1">
      <c r="A70" s="519">
        <f t="shared" si="5"/>
        <v>68</v>
      </c>
      <c r="B70" s="533" t="str">
        <f t="shared" si="3"/>
        <v/>
      </c>
      <c r="C70" s="533">
        <f>SUM($B$3:B70)</f>
        <v>1</v>
      </c>
      <c r="D70" s="533" t="s">
        <v>628</v>
      </c>
      <c r="E70" s="533" t="e">
        <f>VLOOKUP($D70,内管工事積算!$B:$J,$E$1,0)</f>
        <v>#N/A</v>
      </c>
      <c r="F70" s="533" t="e">
        <f>VLOOKUP($D70,内管工事積算!$B:$J,$F$1,0)</f>
        <v>#N/A</v>
      </c>
      <c r="G70" s="533" t="e">
        <f>VLOOKUP($D70,内管工事積算!$B:$J,$G$1,0)</f>
        <v>#N/A</v>
      </c>
      <c r="H70" s="533" t="e">
        <f>VLOOKUP($D70,内管工事積算!$B:$J,$H$1,0)</f>
        <v>#N/A</v>
      </c>
      <c r="I70" s="538" t="e">
        <f>IF(L70=1,VLOOKUP($D70,内管工事積算!$B:$J,$I$1,0)*100&amp;"％",VLOOKUP($D70,内管工事積算!$B:$J,$I$1,0))</f>
        <v>#N/A</v>
      </c>
      <c r="J70" s="540" t="e">
        <f>VLOOKUP($D70,内管工事積算!$B:$J,$J$1,0)</f>
        <v>#N/A</v>
      </c>
      <c r="L70" s="541" t="e">
        <f t="shared" si="4"/>
        <v>#N/A</v>
      </c>
    </row>
    <row r="71" spans="1:12" ht="15" customHeight="1">
      <c r="A71" s="519">
        <f t="shared" si="5"/>
        <v>69</v>
      </c>
      <c r="B71" s="533" t="str">
        <f t="shared" si="3"/>
        <v/>
      </c>
      <c r="C71" s="533">
        <f>SUM($B$3:B71)</f>
        <v>1</v>
      </c>
      <c r="D71" s="533" t="s">
        <v>562</v>
      </c>
      <c r="E71" s="533" t="e">
        <f>VLOOKUP($D71,内管工事積算!$B:$J,$E$1,0)</f>
        <v>#N/A</v>
      </c>
      <c r="F71" s="533" t="e">
        <f>VLOOKUP($D71,内管工事積算!$B:$J,$F$1,0)</f>
        <v>#N/A</v>
      </c>
      <c r="G71" s="533" t="e">
        <f>VLOOKUP($D71,内管工事積算!$B:$J,$G$1,0)</f>
        <v>#N/A</v>
      </c>
      <c r="H71" s="533" t="e">
        <f>VLOOKUP($D71,内管工事積算!$B:$J,$H$1,0)</f>
        <v>#N/A</v>
      </c>
      <c r="I71" s="538" t="e">
        <f>IF(L71=1,VLOOKUP($D71,内管工事積算!$B:$J,$I$1,0)*100&amp;"％",VLOOKUP($D71,内管工事積算!$B:$J,$I$1,0))</f>
        <v>#N/A</v>
      </c>
      <c r="J71" s="540" t="e">
        <f>VLOOKUP($D71,内管工事積算!$B:$J,$J$1,0)</f>
        <v>#N/A</v>
      </c>
      <c r="L71" s="541" t="e">
        <f t="shared" si="4"/>
        <v>#N/A</v>
      </c>
    </row>
    <row r="72" spans="1:12" ht="15" customHeight="1">
      <c r="A72" s="519">
        <f t="shared" si="5"/>
        <v>70</v>
      </c>
      <c r="B72" s="533" t="str">
        <f t="shared" si="3"/>
        <v/>
      </c>
      <c r="C72" s="533">
        <f>SUM($B$3:B72)</f>
        <v>1</v>
      </c>
      <c r="D72" s="533" t="s">
        <v>629</v>
      </c>
      <c r="E72" s="533" t="e">
        <f>VLOOKUP($D72,内管工事積算!$B:$J,$E$1,0)</f>
        <v>#N/A</v>
      </c>
      <c r="F72" s="533" t="e">
        <f>VLOOKUP($D72,内管工事積算!$B:$J,$F$1,0)</f>
        <v>#N/A</v>
      </c>
      <c r="G72" s="533" t="e">
        <f>VLOOKUP($D72,内管工事積算!$B:$J,$G$1,0)</f>
        <v>#N/A</v>
      </c>
      <c r="H72" s="533" t="e">
        <f>VLOOKUP($D72,内管工事積算!$B:$J,$H$1,0)</f>
        <v>#N/A</v>
      </c>
      <c r="I72" s="538" t="e">
        <f>IF(L72=1,VLOOKUP($D72,内管工事積算!$B:$J,$I$1,0)*100&amp;"％",VLOOKUP($D72,内管工事積算!$B:$J,$I$1,0))</f>
        <v>#N/A</v>
      </c>
      <c r="J72" s="540" t="e">
        <f>VLOOKUP($D72,内管工事積算!$B:$J,$J$1,0)</f>
        <v>#N/A</v>
      </c>
      <c r="L72" s="541" t="e">
        <f t="shared" si="4"/>
        <v>#N/A</v>
      </c>
    </row>
    <row r="73" spans="1:12" ht="15" customHeight="1">
      <c r="A73" s="519">
        <f t="shared" si="5"/>
        <v>71</v>
      </c>
      <c r="B73" s="533" t="str">
        <f t="shared" si="3"/>
        <v/>
      </c>
      <c r="C73" s="533">
        <f>SUM($B$3:B73)</f>
        <v>1</v>
      </c>
      <c r="D73" s="533" t="s">
        <v>630</v>
      </c>
      <c r="E73" s="533" t="e">
        <f>VLOOKUP($D73,内管工事積算!$B:$J,$E$1,0)</f>
        <v>#N/A</v>
      </c>
      <c r="F73" s="533" t="e">
        <f>VLOOKUP($D73,内管工事積算!$B:$J,$F$1,0)</f>
        <v>#N/A</v>
      </c>
      <c r="G73" s="533" t="e">
        <f>VLOOKUP($D73,内管工事積算!$B:$J,$G$1,0)</f>
        <v>#N/A</v>
      </c>
      <c r="H73" s="533" t="e">
        <f>VLOOKUP($D73,内管工事積算!$B:$J,$H$1,0)</f>
        <v>#N/A</v>
      </c>
      <c r="I73" s="538" t="e">
        <f>IF(L73=1,VLOOKUP($D73,内管工事積算!$B:$J,$I$1,0)*100&amp;"％",VLOOKUP($D73,内管工事積算!$B:$J,$I$1,0))</f>
        <v>#N/A</v>
      </c>
      <c r="J73" s="540" t="e">
        <f>VLOOKUP($D73,内管工事積算!$B:$J,$J$1,0)</f>
        <v>#N/A</v>
      </c>
      <c r="L73" s="541" t="e">
        <f t="shared" si="4"/>
        <v>#N/A</v>
      </c>
    </row>
    <row r="74" spans="1:12" ht="15" customHeight="1">
      <c r="A74" s="519">
        <f t="shared" si="5"/>
        <v>72</v>
      </c>
      <c r="B74" s="533">
        <f t="shared" si="3"/>
        <v>1</v>
      </c>
      <c r="C74" s="533">
        <f>IF(C53=1,31,SUM($B$3:B74)+3)</f>
        <v>31</v>
      </c>
      <c r="D74" s="533"/>
      <c r="E74" s="533" t="s">
        <v>448</v>
      </c>
      <c r="F74" s="533" t="s">
        <v>522</v>
      </c>
      <c r="G74" s="533" t="s">
        <v>448</v>
      </c>
      <c r="H74" s="533" t="s">
        <v>448</v>
      </c>
      <c r="I74" s="538" t="e">
        <f>IF(L74=1,VLOOKUP($D74,内管工事積算!$B:$J,$I$1,0)*100&amp;"％",VLOOKUP($D74,内管工事積算!$B:$J,$I$1,0))</f>
        <v>#N/A</v>
      </c>
      <c r="J74" s="540" t="s">
        <v>448</v>
      </c>
      <c r="L74" s="541">
        <f t="shared" si="4"/>
        <v>0</v>
      </c>
    </row>
    <row r="75" spans="1:12" ht="15" customHeight="1">
      <c r="A75" s="519">
        <f t="shared" si="5"/>
        <v>73</v>
      </c>
      <c r="B75" s="533" t="str">
        <f t="shared" si="3"/>
        <v/>
      </c>
      <c r="C75" s="533">
        <f>SUM($B$3:B75)+3</f>
        <v>5</v>
      </c>
      <c r="D75" s="533" t="s">
        <v>35</v>
      </c>
      <c r="E75" s="533" t="e">
        <f>VLOOKUP($D75,供給管工事積算!$B:$J,$E$1,0)</f>
        <v>#N/A</v>
      </c>
      <c r="F75" s="533" t="e">
        <f>VLOOKUP($D75,供給管工事積算!$B:$J,$F$1,0)</f>
        <v>#N/A</v>
      </c>
      <c r="G75" s="533" t="e">
        <f>VLOOKUP($D75,供給管工事積算!$B:$J,$G$1,0)</f>
        <v>#N/A</v>
      </c>
      <c r="H75" s="533" t="e">
        <f>VLOOKUP($D75,供給管工事積算!$B:$J,$H$1,0)</f>
        <v>#N/A</v>
      </c>
      <c r="I75" s="538" t="e">
        <f>IF(L75=1,VLOOKUP($D75,内管工事積算!$B:$J,$I$1,0)*100&amp;"％",VLOOKUP($D75,内管工事積算!$B:$J,$I$1,0))</f>
        <v>#N/A</v>
      </c>
      <c r="J75" s="540" t="e">
        <f>VLOOKUP($D75,供給管工事積算!$B:$J,$J$1,0)</f>
        <v>#N/A</v>
      </c>
      <c r="L75" s="541" t="e">
        <f t="shared" si="4"/>
        <v>#N/A</v>
      </c>
    </row>
    <row r="76" spans="1:12" ht="15" customHeight="1">
      <c r="A76" s="519">
        <f t="shared" si="5"/>
        <v>74</v>
      </c>
      <c r="B76" s="533" t="str">
        <f t="shared" si="3"/>
        <v/>
      </c>
      <c r="C76" s="533">
        <f>SUM($B$3:B76)+3</f>
        <v>5</v>
      </c>
      <c r="D76" s="533" t="s">
        <v>98</v>
      </c>
      <c r="E76" s="533" t="e">
        <f>VLOOKUP($D76,供給管工事積算!$B:$J,$E$1,0)</f>
        <v>#N/A</v>
      </c>
      <c r="F76" s="533" t="e">
        <f>VLOOKUP($D76,供給管工事積算!$B:$J,$F$1,0)</f>
        <v>#N/A</v>
      </c>
      <c r="G76" s="533" t="e">
        <f>VLOOKUP($D76,供給管工事積算!$B:$J,$G$1,0)</f>
        <v>#N/A</v>
      </c>
      <c r="H76" s="533" t="e">
        <f>VLOOKUP($D76,供給管工事積算!$B:$J,$H$1,0)</f>
        <v>#N/A</v>
      </c>
      <c r="I76" s="538" t="e">
        <f>IF(L76=1,VLOOKUP($D76,内管工事積算!$B:$J,$I$1,0)*100&amp;"％",VLOOKUP($D76,内管工事積算!$B:$J,$I$1,0))</f>
        <v>#N/A</v>
      </c>
      <c r="J76" s="540" t="e">
        <f>VLOOKUP($D76,供給管工事積算!$B:$J,$J$1,0)</f>
        <v>#N/A</v>
      </c>
      <c r="L76" s="541" t="e">
        <f t="shared" si="4"/>
        <v>#N/A</v>
      </c>
    </row>
    <row r="77" spans="1:12" ht="15" customHeight="1">
      <c r="A77" s="519">
        <f t="shared" si="5"/>
        <v>75</v>
      </c>
      <c r="B77" s="533" t="str">
        <f t="shared" si="3"/>
        <v/>
      </c>
      <c r="C77" s="533">
        <f>SUM($B$3:B77)+3</f>
        <v>5</v>
      </c>
      <c r="D77" s="533" t="s">
        <v>548</v>
      </c>
      <c r="E77" s="533" t="e">
        <f>VLOOKUP($D77,供給管工事積算!$B:$J,$E$1,0)</f>
        <v>#N/A</v>
      </c>
      <c r="F77" s="533" t="e">
        <f>VLOOKUP($D77,供給管工事積算!$B:$J,$F$1,0)</f>
        <v>#N/A</v>
      </c>
      <c r="G77" s="533" t="e">
        <f>VLOOKUP($D77,供給管工事積算!$B:$J,$G$1,0)</f>
        <v>#N/A</v>
      </c>
      <c r="H77" s="533" t="e">
        <f>VLOOKUP($D77,供給管工事積算!$B:$J,$H$1,0)</f>
        <v>#N/A</v>
      </c>
      <c r="I77" s="538" t="e">
        <f>IF(L77=1,VLOOKUP($D77,内管工事積算!$B:$J,$I$1,0)*100&amp;"％",VLOOKUP($D77,内管工事積算!$B:$J,$I$1,0))</f>
        <v>#N/A</v>
      </c>
      <c r="J77" s="540" t="e">
        <f>VLOOKUP($D77,供給管工事積算!$B:$J,$J$1,0)</f>
        <v>#N/A</v>
      </c>
      <c r="L77" s="541" t="e">
        <f t="shared" si="4"/>
        <v>#N/A</v>
      </c>
    </row>
    <row r="78" spans="1:12" ht="15" customHeight="1">
      <c r="A78" s="519">
        <f t="shared" si="5"/>
        <v>76</v>
      </c>
      <c r="B78" s="533" t="str">
        <f t="shared" si="3"/>
        <v/>
      </c>
      <c r="C78" s="533">
        <f>SUM($B$3:B78)+3</f>
        <v>5</v>
      </c>
      <c r="D78" s="533" t="s">
        <v>56</v>
      </c>
      <c r="E78" s="533" t="e">
        <f>VLOOKUP($D78,供給管工事積算!$B:$J,$E$1,0)</f>
        <v>#N/A</v>
      </c>
      <c r="F78" s="533" t="e">
        <f>VLOOKUP($D78,供給管工事積算!$B:$J,$F$1,0)</f>
        <v>#N/A</v>
      </c>
      <c r="G78" s="533" t="e">
        <f>VLOOKUP($D78,供給管工事積算!$B:$J,$G$1,0)</f>
        <v>#N/A</v>
      </c>
      <c r="H78" s="533" t="e">
        <f>VLOOKUP($D78,供給管工事積算!$B:$J,$H$1,0)</f>
        <v>#N/A</v>
      </c>
      <c r="I78" s="538" t="e">
        <f>IF(L78=1,VLOOKUP($D78,内管工事積算!$B:$J,$I$1,0)*100&amp;"％",VLOOKUP($D78,内管工事積算!$B:$J,$I$1,0))</f>
        <v>#N/A</v>
      </c>
      <c r="J78" s="540" t="e">
        <f>VLOOKUP($D78,供給管工事積算!$B:$J,$J$1,0)</f>
        <v>#N/A</v>
      </c>
      <c r="L78" s="541" t="e">
        <f t="shared" si="4"/>
        <v>#N/A</v>
      </c>
    </row>
    <row r="79" spans="1:12" ht="15" customHeight="1">
      <c r="A79" s="519">
        <f t="shared" si="5"/>
        <v>77</v>
      </c>
      <c r="B79" s="533" t="str">
        <f t="shared" si="3"/>
        <v/>
      </c>
      <c r="C79" s="533">
        <f>SUM($B$3:B79)+3</f>
        <v>5</v>
      </c>
      <c r="D79" s="533" t="s">
        <v>549</v>
      </c>
      <c r="E79" s="533" t="e">
        <f>VLOOKUP($D79,供給管工事積算!$B:$J,$E$1,0)</f>
        <v>#N/A</v>
      </c>
      <c r="F79" s="533" t="e">
        <f>VLOOKUP($D79,供給管工事積算!$B:$J,$F$1,0)</f>
        <v>#N/A</v>
      </c>
      <c r="G79" s="533" t="e">
        <f>VLOOKUP($D79,供給管工事積算!$B:$J,$G$1,0)</f>
        <v>#N/A</v>
      </c>
      <c r="H79" s="533" t="e">
        <f>VLOOKUP($D79,供給管工事積算!$B:$J,$H$1,0)</f>
        <v>#N/A</v>
      </c>
      <c r="I79" s="538" t="e">
        <f>IF(L79=1,VLOOKUP($D79,内管工事積算!$B:$J,$I$1,0)*100&amp;"％",VLOOKUP($D79,内管工事積算!$B:$J,$I$1,0))</f>
        <v>#N/A</v>
      </c>
      <c r="J79" s="540" t="e">
        <f>VLOOKUP($D79,供給管工事積算!$B:$J,$J$1,0)</f>
        <v>#N/A</v>
      </c>
      <c r="L79" s="541" t="e">
        <f t="shared" si="4"/>
        <v>#N/A</v>
      </c>
    </row>
    <row r="80" spans="1:12" ht="15" customHeight="1">
      <c r="A80" s="519">
        <f t="shared" si="5"/>
        <v>78</v>
      </c>
      <c r="B80" s="533" t="str">
        <f t="shared" si="3"/>
        <v/>
      </c>
      <c r="C80" s="533">
        <f>SUM($B$3:B80)+3</f>
        <v>5</v>
      </c>
      <c r="D80" s="533" t="s">
        <v>550</v>
      </c>
      <c r="E80" s="533" t="e">
        <f>VLOOKUP($D80,供給管工事積算!$B:$J,$E$1,0)</f>
        <v>#N/A</v>
      </c>
      <c r="F80" s="533" t="e">
        <f>VLOOKUP($D80,供給管工事積算!$B:$J,$F$1,0)</f>
        <v>#N/A</v>
      </c>
      <c r="G80" s="533" t="e">
        <f>VLOOKUP($D80,供給管工事積算!$B:$J,$G$1,0)</f>
        <v>#N/A</v>
      </c>
      <c r="H80" s="533" t="e">
        <f>VLOOKUP($D80,供給管工事積算!$B:$J,$H$1,0)</f>
        <v>#N/A</v>
      </c>
      <c r="I80" s="538" t="e">
        <f>IF(L80=1,VLOOKUP($D80,内管工事積算!$B:$J,$I$1,0)*100&amp;"％",VLOOKUP($D80,内管工事積算!$B:$J,$I$1,0))</f>
        <v>#N/A</v>
      </c>
      <c r="J80" s="540" t="e">
        <f>VLOOKUP($D80,供給管工事積算!$B:$J,$J$1,0)</f>
        <v>#N/A</v>
      </c>
      <c r="L80" s="541" t="e">
        <f t="shared" si="4"/>
        <v>#N/A</v>
      </c>
    </row>
    <row r="81" spans="1:12" ht="15" customHeight="1">
      <c r="A81" s="519">
        <f t="shared" si="5"/>
        <v>79</v>
      </c>
      <c r="B81" s="533" t="str">
        <f t="shared" si="3"/>
        <v/>
      </c>
      <c r="C81" s="533">
        <f>SUM($B$3:B81)+3</f>
        <v>5</v>
      </c>
      <c r="D81" s="533" t="s">
        <v>492</v>
      </c>
      <c r="E81" s="533" t="e">
        <f>VLOOKUP($D81,供給管工事積算!$B:$J,$E$1,0)</f>
        <v>#N/A</v>
      </c>
      <c r="F81" s="533" t="e">
        <f>VLOOKUP($D81,供給管工事積算!$B:$J,$F$1,0)</f>
        <v>#N/A</v>
      </c>
      <c r="G81" s="533" t="e">
        <f>VLOOKUP($D81,供給管工事積算!$B:$J,$G$1,0)</f>
        <v>#N/A</v>
      </c>
      <c r="H81" s="533" t="e">
        <f>VLOOKUP($D81,供給管工事積算!$B:$J,$H$1,0)</f>
        <v>#N/A</v>
      </c>
      <c r="I81" s="538" t="e">
        <f>IF(L81=1,VLOOKUP($D81,内管工事積算!$B:$J,$I$1,0)*100&amp;"％",VLOOKUP($D81,内管工事積算!$B:$J,$I$1,0))</f>
        <v>#N/A</v>
      </c>
      <c r="J81" s="540" t="e">
        <f>VLOOKUP($D81,供給管工事積算!$B:$J,$J$1,0)</f>
        <v>#N/A</v>
      </c>
      <c r="L81" s="541" t="e">
        <f t="shared" si="4"/>
        <v>#N/A</v>
      </c>
    </row>
    <row r="82" spans="1:12" ht="15" customHeight="1">
      <c r="A82" s="519">
        <f t="shared" si="5"/>
        <v>80</v>
      </c>
      <c r="B82" s="533" t="str">
        <f t="shared" si="3"/>
        <v/>
      </c>
      <c r="C82" s="533">
        <f>SUM($B$3:B82)+3</f>
        <v>5</v>
      </c>
      <c r="D82" s="533" t="s">
        <v>51</v>
      </c>
      <c r="E82" s="533" t="e">
        <f>VLOOKUP($D82,供給管工事積算!$B:$J,$E$1,0)</f>
        <v>#N/A</v>
      </c>
      <c r="F82" s="533" t="e">
        <f>VLOOKUP($D82,供給管工事積算!$B:$J,$F$1,0)</f>
        <v>#N/A</v>
      </c>
      <c r="G82" s="533" t="e">
        <f>VLOOKUP($D82,供給管工事積算!$B:$J,$G$1,0)</f>
        <v>#N/A</v>
      </c>
      <c r="H82" s="533" t="e">
        <f>VLOOKUP($D82,供給管工事積算!$B:$J,$H$1,0)</f>
        <v>#N/A</v>
      </c>
      <c r="I82" s="538" t="e">
        <f>IF(L82=1,VLOOKUP($D82,内管工事積算!$B:$J,$I$1,0)*100&amp;"％",VLOOKUP($D82,内管工事積算!$B:$J,$I$1,0))</f>
        <v>#N/A</v>
      </c>
      <c r="J82" s="540" t="e">
        <f>VLOOKUP($D82,供給管工事積算!$B:$J,$J$1,0)</f>
        <v>#N/A</v>
      </c>
      <c r="L82" s="541" t="e">
        <f t="shared" si="4"/>
        <v>#N/A</v>
      </c>
    </row>
    <row r="83" spans="1:12" ht="15" customHeight="1">
      <c r="A83" s="519">
        <f t="shared" si="5"/>
        <v>81</v>
      </c>
      <c r="B83" s="533" t="str">
        <f t="shared" si="3"/>
        <v/>
      </c>
      <c r="C83" s="533">
        <f>SUM($B$3:B83)+3</f>
        <v>5</v>
      </c>
      <c r="D83" s="533" t="s">
        <v>474</v>
      </c>
      <c r="E83" s="533" t="e">
        <f>VLOOKUP($D83,供給管工事積算!$B:$J,$E$1,0)</f>
        <v>#N/A</v>
      </c>
      <c r="F83" s="533" t="e">
        <f>VLOOKUP($D83,供給管工事積算!$B:$J,$F$1,0)</f>
        <v>#N/A</v>
      </c>
      <c r="G83" s="533" t="e">
        <f>VLOOKUP($D83,供給管工事積算!$B:$J,$G$1,0)</f>
        <v>#N/A</v>
      </c>
      <c r="H83" s="533" t="e">
        <f>VLOOKUP($D83,供給管工事積算!$B:$J,$H$1,0)</f>
        <v>#N/A</v>
      </c>
      <c r="I83" s="538" t="e">
        <f>IF(L83=1,VLOOKUP($D83,内管工事積算!$B:$J,$I$1,0)*100&amp;"％",VLOOKUP($D83,内管工事積算!$B:$J,$I$1,0))</f>
        <v>#N/A</v>
      </c>
      <c r="J83" s="540" t="e">
        <f>VLOOKUP($D83,供給管工事積算!$B:$J,$J$1,0)</f>
        <v>#N/A</v>
      </c>
      <c r="L83" s="541" t="e">
        <f t="shared" si="4"/>
        <v>#N/A</v>
      </c>
    </row>
    <row r="84" spans="1:12" ht="15" customHeight="1">
      <c r="A84" s="519">
        <f t="shared" si="5"/>
        <v>82</v>
      </c>
      <c r="B84" s="533" t="str">
        <f t="shared" si="3"/>
        <v/>
      </c>
      <c r="C84" s="533">
        <f>SUM($B$3:B84)+3</f>
        <v>5</v>
      </c>
      <c r="D84" s="533" t="s">
        <v>58</v>
      </c>
      <c r="E84" s="533" t="e">
        <f>VLOOKUP($D84,供給管工事積算!$B:$J,$E$1,0)</f>
        <v>#N/A</v>
      </c>
      <c r="F84" s="533" t="e">
        <f>VLOOKUP($D84,供給管工事積算!$B:$J,$F$1,0)</f>
        <v>#N/A</v>
      </c>
      <c r="G84" s="533" t="e">
        <f>VLOOKUP($D84,供給管工事積算!$B:$J,$G$1,0)</f>
        <v>#N/A</v>
      </c>
      <c r="H84" s="533" t="e">
        <f>VLOOKUP($D84,供給管工事積算!$B:$J,$H$1,0)</f>
        <v>#N/A</v>
      </c>
      <c r="I84" s="538" t="e">
        <f>IF(L84=1,VLOOKUP($D84,内管工事積算!$B:$J,$I$1,0)*100&amp;"％",VLOOKUP($D84,内管工事積算!$B:$J,$I$1,0))</f>
        <v>#N/A</v>
      </c>
      <c r="J84" s="540" t="e">
        <f>VLOOKUP($D84,供給管工事積算!$B:$J,$J$1,0)</f>
        <v>#N/A</v>
      </c>
      <c r="L84" s="541" t="e">
        <f t="shared" si="4"/>
        <v>#N/A</v>
      </c>
    </row>
    <row r="85" spans="1:12" ht="15" customHeight="1">
      <c r="A85" s="519">
        <f t="shared" si="5"/>
        <v>83</v>
      </c>
      <c r="B85" s="533" t="str">
        <f t="shared" si="3"/>
        <v/>
      </c>
      <c r="C85" s="533">
        <f>SUM($B$3:B85)+3</f>
        <v>5</v>
      </c>
      <c r="D85" s="533" t="s">
        <v>551</v>
      </c>
      <c r="E85" s="533" t="e">
        <f>VLOOKUP($D85,供給管工事積算!$B:$J,$E$1,0)</f>
        <v>#N/A</v>
      </c>
      <c r="F85" s="533" t="e">
        <f>VLOOKUP($D85,供給管工事積算!$B:$J,$F$1,0)</f>
        <v>#N/A</v>
      </c>
      <c r="G85" s="533" t="e">
        <f>VLOOKUP($D85,供給管工事積算!$B:$J,$G$1,0)</f>
        <v>#N/A</v>
      </c>
      <c r="H85" s="533" t="e">
        <f>VLOOKUP($D85,供給管工事積算!$B:$J,$H$1,0)</f>
        <v>#N/A</v>
      </c>
      <c r="I85" s="538" t="e">
        <f>IF(L85=1,VLOOKUP($D85,内管工事積算!$B:$J,$I$1,0)*100&amp;"％",VLOOKUP($D85,内管工事積算!$B:$J,$I$1,0))</f>
        <v>#N/A</v>
      </c>
      <c r="J85" s="540" t="e">
        <f>VLOOKUP($D85,供給管工事積算!$B:$J,$J$1,0)</f>
        <v>#N/A</v>
      </c>
      <c r="L85" s="541" t="e">
        <f t="shared" si="4"/>
        <v>#N/A</v>
      </c>
    </row>
    <row r="86" spans="1:12" ht="15" customHeight="1">
      <c r="A86" s="519">
        <f t="shared" si="5"/>
        <v>84</v>
      </c>
      <c r="B86" s="533" t="str">
        <f t="shared" si="3"/>
        <v/>
      </c>
      <c r="C86" s="533">
        <f>SUM($B$3:B86)+3</f>
        <v>5</v>
      </c>
      <c r="D86" s="533" t="s">
        <v>552</v>
      </c>
      <c r="E86" s="533" t="e">
        <f>VLOOKUP($D86,供給管工事積算!$B:$J,$E$1,0)</f>
        <v>#N/A</v>
      </c>
      <c r="F86" s="533" t="e">
        <f>VLOOKUP($D86,供給管工事積算!$B:$J,$F$1,0)</f>
        <v>#N/A</v>
      </c>
      <c r="G86" s="533" t="e">
        <f>VLOOKUP($D86,供給管工事積算!$B:$J,$G$1,0)</f>
        <v>#N/A</v>
      </c>
      <c r="H86" s="533" t="e">
        <f>VLOOKUP($D86,供給管工事積算!$B:$J,$H$1,0)</f>
        <v>#N/A</v>
      </c>
      <c r="I86" s="538" t="e">
        <f>IF(L86=1,VLOOKUP($D86,内管工事積算!$B:$J,$I$1,0)*100&amp;"％",VLOOKUP($D86,内管工事積算!$B:$J,$I$1,0))</f>
        <v>#N/A</v>
      </c>
      <c r="J86" s="540" t="e">
        <f>VLOOKUP($D86,供給管工事積算!$B:$J,$J$1,0)</f>
        <v>#N/A</v>
      </c>
      <c r="L86" s="541" t="e">
        <f t="shared" si="4"/>
        <v>#N/A</v>
      </c>
    </row>
    <row r="87" spans="1:12" ht="15" customHeight="1">
      <c r="A87" s="519">
        <f t="shared" si="5"/>
        <v>85</v>
      </c>
      <c r="B87" s="533" t="str">
        <f t="shared" si="3"/>
        <v/>
      </c>
      <c r="C87" s="533">
        <f>SUM($B$3:B87)+3</f>
        <v>5</v>
      </c>
      <c r="D87" s="533" t="s">
        <v>553</v>
      </c>
      <c r="E87" s="533" t="e">
        <f>VLOOKUP($D87,供給管工事積算!$B:$J,$E$1,0)</f>
        <v>#N/A</v>
      </c>
      <c r="F87" s="533" t="e">
        <f>VLOOKUP($D87,供給管工事積算!$B:$J,$F$1,0)</f>
        <v>#N/A</v>
      </c>
      <c r="G87" s="533" t="e">
        <f>VLOOKUP($D87,供給管工事積算!$B:$J,$G$1,0)</f>
        <v>#N/A</v>
      </c>
      <c r="H87" s="533" t="e">
        <f>VLOOKUP($D87,供給管工事積算!$B:$J,$H$1,0)</f>
        <v>#N/A</v>
      </c>
      <c r="I87" s="538" t="e">
        <f>IF(L87=1,VLOOKUP($D87,内管工事積算!$B:$J,$I$1,0)*100&amp;"％",VLOOKUP($D87,内管工事積算!$B:$J,$I$1,0))</f>
        <v>#N/A</v>
      </c>
      <c r="J87" s="540" t="e">
        <f>VLOOKUP($D87,供給管工事積算!$B:$J,$J$1,0)</f>
        <v>#N/A</v>
      </c>
      <c r="L87" s="541" t="e">
        <f t="shared" si="4"/>
        <v>#N/A</v>
      </c>
    </row>
    <row r="88" spans="1:12" ht="15" customHeight="1">
      <c r="A88" s="519">
        <f t="shared" si="5"/>
        <v>86</v>
      </c>
      <c r="B88" s="533" t="str">
        <f t="shared" si="3"/>
        <v/>
      </c>
      <c r="C88" s="533">
        <f>SUM($B$3:B88)+3</f>
        <v>5</v>
      </c>
      <c r="D88" s="533" t="s">
        <v>303</v>
      </c>
      <c r="E88" s="533" t="e">
        <f>VLOOKUP($D88,供給管工事積算!$B:$J,$E$1,0)</f>
        <v>#N/A</v>
      </c>
      <c r="F88" s="533" t="e">
        <f>VLOOKUP($D88,供給管工事積算!$B:$J,$F$1,0)</f>
        <v>#N/A</v>
      </c>
      <c r="G88" s="533" t="e">
        <f>VLOOKUP($D88,供給管工事積算!$B:$J,$G$1,0)</f>
        <v>#N/A</v>
      </c>
      <c r="H88" s="533" t="e">
        <f>VLOOKUP($D88,供給管工事積算!$B:$J,$H$1,0)</f>
        <v>#N/A</v>
      </c>
      <c r="I88" s="538" t="e">
        <f>IF(L88=1,VLOOKUP($D88,内管工事積算!$B:$J,$I$1,0)*100&amp;"％",VLOOKUP($D88,内管工事積算!$B:$J,$I$1,0))</f>
        <v>#N/A</v>
      </c>
      <c r="J88" s="540" t="e">
        <f>VLOOKUP($D88,供給管工事積算!$B:$J,$J$1,0)</f>
        <v>#N/A</v>
      </c>
      <c r="L88" s="541" t="e">
        <f t="shared" si="4"/>
        <v>#N/A</v>
      </c>
    </row>
    <row r="89" spans="1:12" ht="15" customHeight="1">
      <c r="A89" s="519">
        <f t="shared" si="5"/>
        <v>87</v>
      </c>
      <c r="B89" s="533" t="str">
        <f t="shared" si="3"/>
        <v/>
      </c>
      <c r="C89" s="533">
        <f>SUM($B$3:B89)+3</f>
        <v>5</v>
      </c>
      <c r="D89" s="533" t="s">
        <v>90</v>
      </c>
      <c r="E89" s="533" t="e">
        <f>VLOOKUP($D89,供給管工事積算!$B:$J,$E$1,0)</f>
        <v>#N/A</v>
      </c>
      <c r="F89" s="533" t="e">
        <f>VLOOKUP($D89,供給管工事積算!$B:$J,$F$1,0)</f>
        <v>#N/A</v>
      </c>
      <c r="G89" s="533" t="e">
        <f>VLOOKUP($D89,供給管工事積算!$B:$J,$G$1,0)</f>
        <v>#N/A</v>
      </c>
      <c r="H89" s="533" t="e">
        <f>VLOOKUP($D89,供給管工事積算!$B:$J,$H$1,0)</f>
        <v>#N/A</v>
      </c>
      <c r="I89" s="538" t="e">
        <f>IF(L89=1,VLOOKUP($D89,内管工事積算!$B:$J,$I$1,0)*100&amp;"％",VLOOKUP($D89,内管工事積算!$B:$J,$I$1,0))</f>
        <v>#N/A</v>
      </c>
      <c r="J89" s="540" t="e">
        <f>VLOOKUP($D89,供給管工事積算!$B:$J,$J$1,0)</f>
        <v>#N/A</v>
      </c>
      <c r="L89" s="541" t="e">
        <f t="shared" si="4"/>
        <v>#N/A</v>
      </c>
    </row>
    <row r="90" spans="1:12" ht="15" customHeight="1">
      <c r="A90" s="519">
        <f t="shared" si="5"/>
        <v>88</v>
      </c>
      <c r="B90" s="533" t="str">
        <f t="shared" si="3"/>
        <v/>
      </c>
      <c r="C90" s="533">
        <f>SUM($B$3:B90)+3</f>
        <v>5</v>
      </c>
      <c r="D90" s="533" t="s">
        <v>554</v>
      </c>
      <c r="E90" s="533" t="e">
        <f>VLOOKUP($D90,供給管工事積算!$B:$J,$E$1,0)</f>
        <v>#N/A</v>
      </c>
      <c r="F90" s="533" t="e">
        <f>VLOOKUP($D90,供給管工事積算!$B:$J,$F$1,0)</f>
        <v>#N/A</v>
      </c>
      <c r="G90" s="533" t="e">
        <f>VLOOKUP($D90,供給管工事積算!$B:$J,$G$1,0)</f>
        <v>#N/A</v>
      </c>
      <c r="H90" s="533" t="e">
        <f>VLOOKUP($D90,供給管工事積算!$B:$J,$H$1,0)</f>
        <v>#N/A</v>
      </c>
      <c r="I90" s="538" t="e">
        <f>IF(L90=1,VLOOKUP($D90,内管工事積算!$B:$J,$I$1,0)*100&amp;"％",VLOOKUP($D90,内管工事積算!$B:$J,$I$1,0))</f>
        <v>#N/A</v>
      </c>
      <c r="J90" s="540" t="e">
        <f>VLOOKUP($D90,供給管工事積算!$B:$J,$J$1,0)</f>
        <v>#N/A</v>
      </c>
      <c r="L90" s="541" t="e">
        <f t="shared" si="4"/>
        <v>#N/A</v>
      </c>
    </row>
    <row r="91" spans="1:12" ht="15" customHeight="1">
      <c r="A91" s="519">
        <f t="shared" si="5"/>
        <v>89</v>
      </c>
      <c r="B91" s="533" t="str">
        <f t="shared" si="3"/>
        <v/>
      </c>
      <c r="C91" s="533">
        <f>SUM($B$3:B91)+3</f>
        <v>5</v>
      </c>
      <c r="D91" s="533" t="s">
        <v>555</v>
      </c>
      <c r="E91" s="533" t="e">
        <f>VLOOKUP($D91,供給管工事積算!$B:$J,$E$1,0)</f>
        <v>#N/A</v>
      </c>
      <c r="F91" s="533" t="e">
        <f>VLOOKUP($D91,供給管工事積算!$B:$J,$F$1,0)</f>
        <v>#N/A</v>
      </c>
      <c r="G91" s="533" t="e">
        <f>VLOOKUP($D91,供給管工事積算!$B:$J,$G$1,0)</f>
        <v>#N/A</v>
      </c>
      <c r="H91" s="533" t="e">
        <f>VLOOKUP($D91,供給管工事積算!$B:$J,$H$1,0)</f>
        <v>#N/A</v>
      </c>
      <c r="I91" s="538" t="e">
        <f>IF(L91=1,VLOOKUP($D91,内管工事積算!$B:$J,$I$1,0)*100&amp;"％",VLOOKUP($D91,内管工事積算!$B:$J,$I$1,0))</f>
        <v>#N/A</v>
      </c>
      <c r="J91" s="540" t="e">
        <f>VLOOKUP($D91,供給管工事積算!$B:$J,$J$1,0)</f>
        <v>#N/A</v>
      </c>
      <c r="L91" s="541" t="e">
        <f t="shared" si="4"/>
        <v>#N/A</v>
      </c>
    </row>
    <row r="92" spans="1:12" ht="15" customHeight="1">
      <c r="A92" s="519">
        <f t="shared" si="5"/>
        <v>90</v>
      </c>
      <c r="B92" s="533" t="str">
        <f t="shared" si="3"/>
        <v/>
      </c>
      <c r="C92" s="533">
        <f>SUM($B$3:B92)+3</f>
        <v>5</v>
      </c>
      <c r="D92" s="533" t="s">
        <v>557</v>
      </c>
      <c r="E92" s="533" t="e">
        <f>VLOOKUP($D92,供給管工事積算!$B:$J,$E$1,0)</f>
        <v>#N/A</v>
      </c>
      <c r="F92" s="533" t="e">
        <f>VLOOKUP($D92,供給管工事積算!$B:$J,$F$1,0)</f>
        <v>#N/A</v>
      </c>
      <c r="G92" s="533" t="e">
        <f>VLOOKUP($D92,供給管工事積算!$B:$J,$G$1,0)</f>
        <v>#N/A</v>
      </c>
      <c r="H92" s="533" t="e">
        <f>VLOOKUP($D92,供給管工事積算!$B:$J,$H$1,0)</f>
        <v>#N/A</v>
      </c>
      <c r="I92" s="538" t="e">
        <f>IF(L92=1,VLOOKUP($D92,内管工事積算!$B:$J,$I$1,0)*100&amp;"％",VLOOKUP($D92,内管工事積算!$B:$J,$I$1,0))</f>
        <v>#N/A</v>
      </c>
      <c r="J92" s="540" t="e">
        <f>VLOOKUP($D92,供給管工事積算!$B:$J,$J$1,0)</f>
        <v>#N/A</v>
      </c>
      <c r="L92" s="541" t="e">
        <f t="shared" si="4"/>
        <v>#N/A</v>
      </c>
    </row>
    <row r="93" spans="1:12" ht="15" customHeight="1">
      <c r="A93" s="519">
        <f t="shared" si="5"/>
        <v>91</v>
      </c>
      <c r="B93" s="533" t="str">
        <f t="shared" si="3"/>
        <v/>
      </c>
      <c r="C93" s="533">
        <f>SUM($B$3:B93)+3</f>
        <v>5</v>
      </c>
      <c r="D93" s="533" t="s">
        <v>560</v>
      </c>
      <c r="E93" s="533" t="e">
        <f>VLOOKUP($D93,供給管工事積算!$B:$J,$E$1,0)</f>
        <v>#N/A</v>
      </c>
      <c r="F93" s="533" t="e">
        <f>VLOOKUP($D93,供給管工事積算!$B:$J,$F$1,0)</f>
        <v>#N/A</v>
      </c>
      <c r="G93" s="533" t="e">
        <f>VLOOKUP($D93,供給管工事積算!$B:$J,$G$1,0)</f>
        <v>#N/A</v>
      </c>
      <c r="H93" s="533" t="e">
        <f>VLOOKUP($D93,供給管工事積算!$B:$J,$H$1,0)</f>
        <v>#N/A</v>
      </c>
      <c r="I93" s="538" t="e">
        <f>IF(L93=1,VLOOKUP($D93,内管工事積算!$B:$J,$I$1,0)*100&amp;"％",VLOOKUP($D93,内管工事積算!$B:$J,$I$1,0))</f>
        <v>#N/A</v>
      </c>
      <c r="J93" s="540" t="e">
        <f>VLOOKUP($D93,供給管工事積算!$B:$J,$J$1,0)</f>
        <v>#N/A</v>
      </c>
      <c r="L93" s="541" t="e">
        <f t="shared" si="4"/>
        <v>#N/A</v>
      </c>
    </row>
    <row r="94" spans="1:12" ht="15" customHeight="1">
      <c r="A94" s="519">
        <f t="shared" si="5"/>
        <v>92</v>
      </c>
      <c r="B94" s="533" t="str">
        <f t="shared" si="3"/>
        <v/>
      </c>
      <c r="C94" s="533">
        <f>SUM($B$3:B94)+3</f>
        <v>5</v>
      </c>
      <c r="D94" s="533" t="s">
        <v>544</v>
      </c>
      <c r="E94" s="533" t="e">
        <f>VLOOKUP($D94,供給管工事積算!$B:$J,$E$1,0)</f>
        <v>#N/A</v>
      </c>
      <c r="F94" s="533" t="e">
        <f>VLOOKUP($D94,供給管工事積算!$B:$J,$F$1,0)</f>
        <v>#N/A</v>
      </c>
      <c r="G94" s="533" t="e">
        <f>VLOOKUP($D94,供給管工事積算!$B:$J,$G$1,0)</f>
        <v>#N/A</v>
      </c>
      <c r="H94" s="533" t="e">
        <f>VLOOKUP($D94,供給管工事積算!$B:$J,$H$1,0)</f>
        <v>#N/A</v>
      </c>
      <c r="I94" s="538" t="e">
        <f>IF(L94=1,VLOOKUP($D94,内管工事積算!$B:$J,$I$1,0)*100&amp;"％",VLOOKUP($D94,内管工事積算!$B:$J,$I$1,0))</f>
        <v>#N/A</v>
      </c>
      <c r="J94" s="540" t="e">
        <f>VLOOKUP($D94,供給管工事積算!$B:$J,$J$1,0)</f>
        <v>#N/A</v>
      </c>
      <c r="L94" s="541" t="e">
        <f t="shared" si="4"/>
        <v>#N/A</v>
      </c>
    </row>
    <row r="95" spans="1:12" ht="15" customHeight="1">
      <c r="A95" s="519">
        <f t="shared" si="5"/>
        <v>93</v>
      </c>
      <c r="B95" s="533" t="str">
        <f t="shared" si="3"/>
        <v/>
      </c>
      <c r="C95" s="533">
        <f>SUM($B$3:B95)+3</f>
        <v>5</v>
      </c>
      <c r="D95" s="533" t="s">
        <v>561</v>
      </c>
      <c r="E95" s="533" t="e">
        <f>VLOOKUP($D95,供給管工事積算!$B:$J,$E$1,0)</f>
        <v>#N/A</v>
      </c>
      <c r="F95" s="533" t="e">
        <f>VLOOKUP($D95,供給管工事積算!$B:$J,$F$1,0)</f>
        <v>#N/A</v>
      </c>
      <c r="G95" s="533" t="e">
        <f>VLOOKUP($D95,供給管工事積算!$B:$J,$G$1,0)</f>
        <v>#N/A</v>
      </c>
      <c r="H95" s="533" t="e">
        <f>VLOOKUP($D95,供給管工事積算!$B:$J,$H$1,0)</f>
        <v>#N/A</v>
      </c>
      <c r="I95" s="538" t="e">
        <f>IF(L95=1,VLOOKUP($D95,内管工事積算!$B:$J,$I$1,0)*100&amp;"％",VLOOKUP($D95,内管工事積算!$B:$J,$I$1,0))</f>
        <v>#N/A</v>
      </c>
      <c r="J95" s="540" t="e">
        <f>VLOOKUP($D95,供給管工事積算!$B:$J,$J$1,0)</f>
        <v>#N/A</v>
      </c>
      <c r="L95" s="541" t="e">
        <f t="shared" si="4"/>
        <v>#N/A</v>
      </c>
    </row>
    <row r="96" spans="1:12" ht="15" customHeight="1">
      <c r="A96" s="519">
        <f t="shared" si="5"/>
        <v>94</v>
      </c>
      <c r="B96" s="533" t="str">
        <f t="shared" si="3"/>
        <v/>
      </c>
      <c r="C96" s="533">
        <f>SUM($B$3:B96)+3</f>
        <v>5</v>
      </c>
      <c r="D96" s="533" t="s">
        <v>157</v>
      </c>
      <c r="E96" s="533" t="e">
        <f>VLOOKUP($D96,供給管工事積算!$B:$J,$E$1,0)</f>
        <v>#N/A</v>
      </c>
      <c r="F96" s="533" t="e">
        <f>VLOOKUP($D96,供給管工事積算!$B:$J,$F$1,0)</f>
        <v>#N/A</v>
      </c>
      <c r="G96" s="533" t="e">
        <f>VLOOKUP($D96,供給管工事積算!$B:$J,$G$1,0)</f>
        <v>#N/A</v>
      </c>
      <c r="H96" s="533" t="e">
        <f>VLOOKUP($D96,供給管工事積算!$B:$J,$H$1,0)</f>
        <v>#N/A</v>
      </c>
      <c r="I96" s="538" t="e">
        <f>IF(L96=1,VLOOKUP($D96,内管工事積算!$B:$J,$I$1,0)*100&amp;"％",VLOOKUP($D96,内管工事積算!$B:$J,$I$1,0))</f>
        <v>#N/A</v>
      </c>
      <c r="J96" s="540" t="e">
        <f>VLOOKUP($D96,供給管工事積算!$B:$J,$J$1,0)</f>
        <v>#N/A</v>
      </c>
      <c r="L96" s="541" t="e">
        <f t="shared" si="4"/>
        <v>#N/A</v>
      </c>
    </row>
    <row r="97" spans="1:12" ht="15" customHeight="1">
      <c r="A97" s="519">
        <f t="shared" si="5"/>
        <v>95</v>
      </c>
      <c r="B97" s="533" t="str">
        <f t="shared" si="3"/>
        <v/>
      </c>
      <c r="C97" s="533">
        <f>SUM($B$3:B97)+3</f>
        <v>5</v>
      </c>
      <c r="D97" s="533" t="s">
        <v>563</v>
      </c>
      <c r="E97" s="533" t="e">
        <f>VLOOKUP($D97,供給管工事積算!$B:$J,$E$1,0)</f>
        <v>#N/A</v>
      </c>
      <c r="F97" s="533" t="e">
        <f>VLOOKUP($D97,供給管工事積算!$B:$J,$F$1,0)</f>
        <v>#N/A</v>
      </c>
      <c r="G97" s="533" t="e">
        <f>VLOOKUP($D97,供給管工事積算!$B:$J,$G$1,0)</f>
        <v>#N/A</v>
      </c>
      <c r="H97" s="533" t="e">
        <f>VLOOKUP($D97,供給管工事積算!$B:$J,$H$1,0)</f>
        <v>#N/A</v>
      </c>
      <c r="I97" s="538" t="e">
        <f>IF(L97=1,VLOOKUP($D97,内管工事積算!$B:$J,$I$1,0)*100&amp;"％",VLOOKUP($D97,内管工事積算!$B:$J,$I$1,0))</f>
        <v>#N/A</v>
      </c>
      <c r="J97" s="540" t="e">
        <f>VLOOKUP($D97,供給管工事積算!$B:$J,$J$1,0)</f>
        <v>#N/A</v>
      </c>
      <c r="L97" s="541" t="e">
        <f t="shared" si="4"/>
        <v>#N/A</v>
      </c>
    </row>
    <row r="98" spans="1:12" ht="15" customHeight="1">
      <c r="A98" s="519">
        <f t="shared" si="5"/>
        <v>96</v>
      </c>
      <c r="B98" s="533" t="str">
        <f t="shared" si="3"/>
        <v/>
      </c>
      <c r="C98" s="533">
        <f>SUM($B$3:B98)+3</f>
        <v>5</v>
      </c>
      <c r="D98" s="533" t="s">
        <v>199</v>
      </c>
      <c r="E98" s="533" t="e">
        <f>VLOOKUP($D98,供給管工事積算!$B:$J,$E$1,0)</f>
        <v>#N/A</v>
      </c>
      <c r="F98" s="533" t="e">
        <f>VLOOKUP($D98,供給管工事積算!$B:$J,$F$1,0)</f>
        <v>#N/A</v>
      </c>
      <c r="G98" s="533" t="e">
        <f>VLOOKUP($D98,供給管工事積算!$B:$J,$G$1,0)</f>
        <v>#N/A</v>
      </c>
      <c r="H98" s="533" t="e">
        <f>VLOOKUP($D98,供給管工事積算!$B:$J,$H$1,0)</f>
        <v>#N/A</v>
      </c>
      <c r="I98" s="538" t="e">
        <f>IF(L98=1,VLOOKUP($D98,内管工事積算!$B:$J,$I$1,0)*100&amp;"％",VLOOKUP($D98,内管工事積算!$B:$J,$I$1,0))</f>
        <v>#N/A</v>
      </c>
      <c r="J98" s="540" t="e">
        <f>VLOOKUP($D98,供給管工事積算!$B:$J,$J$1,0)</f>
        <v>#N/A</v>
      </c>
      <c r="L98" s="541" t="e">
        <f t="shared" si="4"/>
        <v>#N/A</v>
      </c>
    </row>
  </sheetData>
  <phoneticPr fontId="33" type="Hiragana"/>
  <conditionalFormatting sqref="D1:XFD1048559 B2:C1048559 A1:A1048559 B1">
    <cfRule type="expression" dxfId="0" priority="1">
      <formula>_xlfn.ISFORMULA(A1)</formula>
    </cfRule>
  </conditionalFormatting>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57FF80"/>
    <pageSetUpPr fitToPage="1"/>
  </sheetPr>
  <dimension ref="A1:AH600"/>
  <sheetViews>
    <sheetView workbookViewId="0">
      <pane ySplit="2" topLeftCell="A544" activePane="bottomLeft" state="frozen"/>
      <selection pane="bottomLeft" activeCell="D1" sqref="D1"/>
    </sheetView>
  </sheetViews>
  <sheetFormatPr defaultColWidth="9" defaultRowHeight="15" customHeight="1"/>
  <cols>
    <col min="1" max="1" width="6.69921875" style="19" hidden="1" customWidth="1"/>
    <col min="2" max="2" width="12.69921875" style="19" hidden="1" customWidth="1"/>
    <col min="3" max="3" width="4.69921875" style="20" customWidth="1"/>
    <col min="4" max="4" width="10.75" style="19" customWidth="1"/>
    <col min="5" max="5" width="50.75" style="19" customWidth="1"/>
    <col min="6" max="6" width="6.75" style="19" customWidth="1"/>
    <col min="7" max="7" width="10.75" style="21" customWidth="1"/>
    <col min="8" max="8" width="10.75" style="19" customWidth="1"/>
    <col min="9" max="13" width="9" style="19"/>
    <col min="14" max="14" width="4.69921875" style="20" hidden="1" customWidth="1"/>
    <col min="15" max="15" width="20.69921875" style="19" hidden="1" customWidth="1"/>
    <col min="16" max="16" width="4.69921875" style="20" hidden="1" customWidth="1"/>
    <col min="17" max="30" width="20.69921875" style="19" hidden="1" customWidth="1"/>
    <col min="31" max="16384" width="9" style="19"/>
  </cols>
  <sheetData>
    <row r="1" spans="1:34" ht="15" customHeight="1">
      <c r="D1" s="25" t="s">
        <v>701</v>
      </c>
      <c r="E1" s="30"/>
      <c r="F1" s="35"/>
      <c r="G1" s="37"/>
      <c r="H1" s="35"/>
      <c r="J1" s="46" t="s">
        <v>3</v>
      </c>
      <c r="K1" s="46"/>
      <c r="L1" s="46"/>
      <c r="O1" s="53" t="s">
        <v>54</v>
      </c>
      <c r="P1" s="20">
        <v>3</v>
      </c>
      <c r="Q1" s="53" t="s">
        <v>293</v>
      </c>
      <c r="R1" s="53" t="s">
        <v>86</v>
      </c>
      <c r="S1" s="53" t="s">
        <v>63</v>
      </c>
      <c r="T1" s="53" t="s">
        <v>125</v>
      </c>
      <c r="U1" s="53" t="s">
        <v>66</v>
      </c>
      <c r="V1" s="53" t="s">
        <v>211</v>
      </c>
      <c r="W1" s="53" t="s">
        <v>37</v>
      </c>
      <c r="X1" s="53" t="s">
        <v>193</v>
      </c>
      <c r="Y1" s="53" t="s">
        <v>212</v>
      </c>
      <c r="Z1" s="53" t="s">
        <v>254</v>
      </c>
      <c r="AA1" s="53" t="s">
        <v>44</v>
      </c>
      <c r="AB1" s="53" t="s">
        <v>278</v>
      </c>
      <c r="AC1" s="53" t="s">
        <v>121</v>
      </c>
      <c r="AD1" s="53" t="s">
        <v>192</v>
      </c>
    </row>
    <row r="2" spans="1:34" ht="30" customHeight="1">
      <c r="A2" s="22" t="s">
        <v>214</v>
      </c>
      <c r="B2" s="22" t="s">
        <v>519</v>
      </c>
      <c r="C2" s="24" t="s">
        <v>392</v>
      </c>
      <c r="D2" s="26" t="s">
        <v>45</v>
      </c>
      <c r="E2" s="31" t="s">
        <v>414</v>
      </c>
      <c r="F2" s="36" t="s">
        <v>433</v>
      </c>
      <c r="G2" s="38" t="s">
        <v>198</v>
      </c>
      <c r="H2" s="42" t="s">
        <v>497</v>
      </c>
      <c r="J2" s="19" t="s">
        <v>612</v>
      </c>
      <c r="N2" s="20" t="s">
        <v>392</v>
      </c>
      <c r="O2" s="54" t="s">
        <v>103</v>
      </c>
      <c r="P2" s="24" t="s">
        <v>392</v>
      </c>
      <c r="Q2" s="54" t="s">
        <v>111</v>
      </c>
      <c r="R2" s="54" t="s">
        <v>118</v>
      </c>
      <c r="S2" s="54" t="s">
        <v>132</v>
      </c>
      <c r="T2" s="54" t="s">
        <v>171</v>
      </c>
      <c r="U2" s="54" t="s">
        <v>210</v>
      </c>
      <c r="V2" s="54" t="s">
        <v>18</v>
      </c>
      <c r="W2" s="54" t="s">
        <v>230</v>
      </c>
      <c r="X2" s="54" t="s">
        <v>72</v>
      </c>
      <c r="Y2" s="54" t="s">
        <v>105</v>
      </c>
      <c r="Z2" s="54" t="s">
        <v>238</v>
      </c>
      <c r="AA2" s="54" t="s">
        <v>260</v>
      </c>
      <c r="AB2" s="54" t="s">
        <v>202</v>
      </c>
      <c r="AC2" s="54" t="s">
        <v>76</v>
      </c>
      <c r="AD2" s="54" t="s">
        <v>298</v>
      </c>
    </row>
    <row r="3" spans="1:34" ht="15" customHeight="1">
      <c r="A3" s="23">
        <f>COUNTIFS($H$3:H3,H3)</f>
        <v>1</v>
      </c>
      <c r="B3" s="23" t="str">
        <f t="shared" ref="B3:B66" si="0">H3&amp;TEXT(A3,"00")</f>
        <v>区分01</v>
      </c>
      <c r="C3" s="24">
        <v>1</v>
      </c>
      <c r="D3" s="27" t="s">
        <v>162</v>
      </c>
      <c r="E3" s="32" t="s">
        <v>103</v>
      </c>
      <c r="F3" s="32" t="s">
        <v>183</v>
      </c>
      <c r="G3" s="39" t="s">
        <v>290</v>
      </c>
      <c r="H3" s="43" t="s">
        <v>187</v>
      </c>
      <c r="J3" s="47" t="s">
        <v>403</v>
      </c>
      <c r="K3" s="47" t="s">
        <v>475</v>
      </c>
      <c r="L3" s="51" t="s">
        <v>611</v>
      </c>
      <c r="M3" s="52"/>
      <c r="N3" s="24">
        <v>1</v>
      </c>
      <c r="O3" s="55" t="str">
        <f>VLOOKUP($O$1&amp;TEXT($N3,"00"),$B:$H,$P$1+1,0)</f>
        <v>基本工事費：ガス単独</v>
      </c>
      <c r="P3" s="24">
        <v>1</v>
      </c>
      <c r="Q3" s="55" t="str">
        <f t="shared" ref="Q3:Q66" si="1">VLOOKUP($Q$1&amp;TEXT($P3,"00"),$B:$H,$P$1+1,0)</f>
        <v>PE 25A</v>
      </c>
      <c r="R3" s="55" t="str">
        <f t="shared" ref="R3:R66" si="2">VLOOKUP($R$1&amp;TEXT($P3,"00"),$B:$H,$P$1+1,0)</f>
        <v>EF-ST 50A×30A</v>
      </c>
      <c r="S3" s="55" t="str">
        <f t="shared" ref="S3:S66" si="3">VLOOKUP($S$1&amp;TEXT($P3,"00"),$B:$H,$P$1+1,0)</f>
        <v>市道 H1400/W700</v>
      </c>
      <c r="T3" s="55" t="str">
        <f t="shared" ref="T3:T66" si="4">VLOOKUP($T$1&amp;TEXT($P3,"00"),$B:$H,$P$1+1,0)</f>
        <v>トランジションメカＳ 25A</v>
      </c>
      <c r="U3" s="55" t="str">
        <f t="shared" ref="U3:U66" si="5">VLOOKUP($U$1&amp;TEXT($P3,"00"),$B:$H,$P$1+1,0)</f>
        <v>白ガス管 20A以下</v>
      </c>
      <c r="V3" s="55" t="str">
        <f t="shared" ref="V3:V66" si="6">VLOOKUP($V$1&amp;TEXT($P3,"00"),$B:$H,$P$1+1,0)</f>
        <v>ガスフレキ 10A</v>
      </c>
      <c r="W3" s="55" t="str">
        <f t="shared" ref="W3:W66" si="7">VLOOKUP($W$1&amp;TEXT($P3,"00"),$B:$H,$P$1+1,0)</f>
        <v>一口ガスコンセント RC接続</v>
      </c>
      <c r="X3" s="55" t="str">
        <f t="shared" ref="X3:X66" si="8">VLOOKUP($X$1&amp;TEXT($P3,"00"),$B:$H,$P$1+1,0)</f>
        <v>ガス管撤去(露出) 32A以下</v>
      </c>
      <c r="Y3" s="55" t="str">
        <f t="shared" ref="Y3:Y66" si="9">VLOOKUP($Y$1&amp;TEXT($P3,"00"),$B:$H,$P$1+1,0)</f>
        <v>スリーブ 50A</v>
      </c>
      <c r="Z3" s="55" t="str">
        <f t="shared" ref="Z3:Z66" si="10">VLOOKUP($Z$1&amp;TEXT($P3,"00"),$B:$H,$P$1+1,0)</f>
        <v>PEボールバルブ 25A</v>
      </c>
      <c r="AA3" s="55" t="str">
        <f t="shared" ref="AA3:AA66" si="11">VLOOKUP($AA$1&amp;TEXT($P3,"00"),$B:$H,$P$1+1,0)</f>
        <v>絶縁ソケット 15A</v>
      </c>
      <c r="AB3" s="55" t="str">
        <f t="shared" ref="AB3:AB66" si="12">VLOOKUP($AB$1&amp;TEXT($P3,"00"),$B:$H,$P$1+1,0)</f>
        <v xml:space="preserve">メーターユニット </v>
      </c>
      <c r="AC3" s="55" t="str">
        <f t="shared" ref="AC3:AC66" si="13">VLOOKUP($AC$1&amp;TEXT($P3,"00"),$B:$H,$P$1+1,0)</f>
        <v>立管支持金具 ステン 20A RC</v>
      </c>
      <c r="AD3" s="55" t="str">
        <f t="shared" ref="AD3:AD66" si="14">VLOOKUP($AD$1&amp;TEXT($P3,"00"),$B:$H,$P$1+1,0)</f>
        <v>トランジションメカＳ 25A</v>
      </c>
      <c r="AF3" s="50"/>
      <c r="AG3" s="50"/>
      <c r="AH3" s="50"/>
    </row>
    <row r="4" spans="1:34" ht="15" customHeight="1">
      <c r="A4" s="23">
        <f>COUNTIFS($H$3:H4,H4)</f>
        <v>1</v>
      </c>
      <c r="B4" s="23" t="str">
        <f t="shared" si="0"/>
        <v>供①01</v>
      </c>
      <c r="C4" s="24">
        <f t="shared" ref="C4:C67" si="15">C3+1</f>
        <v>2</v>
      </c>
      <c r="D4" s="27" t="str">
        <v>21-01-001</v>
      </c>
      <c r="E4" s="32" t="s">
        <v>213</v>
      </c>
      <c r="F4" s="32" t="s">
        <v>110</v>
      </c>
      <c r="G4" s="39">
        <v>22000</v>
      </c>
      <c r="H4" s="43" t="s">
        <v>54</v>
      </c>
      <c r="J4" s="48" t="s">
        <v>54</v>
      </c>
      <c r="K4" s="48">
        <f t="shared" ref="K4:K21" si="16">COUNTIFS(H:H,J4)</f>
        <v>3</v>
      </c>
      <c r="L4" s="51">
        <f t="shared" ref="L4:L21" si="17">IF(K4+10&gt;80,80,K4+10)</f>
        <v>13</v>
      </c>
      <c r="M4" s="52"/>
      <c r="N4" s="24">
        <v>2</v>
      </c>
      <c r="O4" s="55" t="str">
        <f>VLOOKUP($O$1&amp;TEXT($N4,"00"),$B:$H,$P$1+1,0)</f>
        <v>基本工事費：ガス・水道併設</v>
      </c>
      <c r="P4" s="24">
        <f t="shared" ref="P4:P67" si="18">P3+1</f>
        <v>2</v>
      </c>
      <c r="Q4" s="55" t="str">
        <f t="shared" si="1"/>
        <v>PE 30A</v>
      </c>
      <c r="R4" s="55" t="str">
        <f t="shared" si="2"/>
        <v>EF-ST 75A×30A</v>
      </c>
      <c r="S4" s="55" t="str">
        <f t="shared" si="3"/>
        <v>県道(N3) H1400/W700</v>
      </c>
      <c r="T4" s="55" t="str">
        <f t="shared" si="4"/>
        <v>トランジションメカＳ 30A</v>
      </c>
      <c r="U4" s="55" t="str">
        <f t="shared" si="5"/>
        <v>白ガス管 25A</v>
      </c>
      <c r="V4" s="55" t="str">
        <f t="shared" si="6"/>
        <v>ガスフレキ 15A</v>
      </c>
      <c r="W4" s="55" t="str">
        <f t="shared" si="7"/>
        <v>一口ガスコンセント フレキ用</v>
      </c>
      <c r="X4" s="55" t="str">
        <f t="shared" si="8"/>
        <v>ガス管撤去(露出) 50A以下</v>
      </c>
      <c r="Y4" s="55" t="str">
        <f t="shared" si="9"/>
        <v>スリーブ 75A</v>
      </c>
      <c r="Z4" s="55" t="str">
        <f t="shared" si="10"/>
        <v>PEボールバルブ 30A</v>
      </c>
      <c r="AA4" s="55" t="str">
        <f t="shared" si="11"/>
        <v>絶縁ソケット 20A</v>
      </c>
      <c r="AB4" s="55" t="str">
        <f t="shared" si="12"/>
        <v>検圧プラグ 15A</v>
      </c>
      <c r="AC4" s="55" t="str">
        <f t="shared" si="13"/>
        <v>立管支持金具 ステン 25A RC</v>
      </c>
      <c r="AD4" s="55" t="str">
        <f t="shared" si="14"/>
        <v>トランジションメカＳ 30A</v>
      </c>
    </row>
    <row r="5" spans="1:34" ht="15" customHeight="1">
      <c r="A5" s="23">
        <f>COUNTIFS($H$3:H5,H5)</f>
        <v>2</v>
      </c>
      <c r="B5" s="23" t="str">
        <f t="shared" si="0"/>
        <v>供①02</v>
      </c>
      <c r="C5" s="24">
        <f t="shared" si="15"/>
        <v>3</v>
      </c>
      <c r="D5" s="27" t="str">
        <v>21-01-002</v>
      </c>
      <c r="E5" s="32" t="s">
        <v>235</v>
      </c>
      <c r="F5" s="32" t="s">
        <v>110</v>
      </c>
      <c r="G5" s="39">
        <v>11000</v>
      </c>
      <c r="H5" s="43" t="s">
        <v>54</v>
      </c>
      <c r="J5" s="48" t="s">
        <v>293</v>
      </c>
      <c r="K5" s="48">
        <f t="shared" si="16"/>
        <v>12</v>
      </c>
      <c r="L5" s="51">
        <f t="shared" si="17"/>
        <v>22</v>
      </c>
      <c r="M5" s="52"/>
      <c r="N5" s="24">
        <v>3</v>
      </c>
      <c r="O5" s="56" t="str">
        <f>VLOOKUP($O$1&amp;TEXT($N5,"00"),$B:$H,$P$1+1,0)</f>
        <v>基本工事費：ガス・水道・下水道併設</v>
      </c>
      <c r="P5" s="24">
        <f t="shared" si="18"/>
        <v>3</v>
      </c>
      <c r="Q5" s="55" t="str">
        <f t="shared" si="1"/>
        <v>PE 50A</v>
      </c>
      <c r="R5" s="55" t="str">
        <f t="shared" si="2"/>
        <v>EF-ST 75A×50A</v>
      </c>
      <c r="S5" s="55" t="str">
        <f t="shared" si="3"/>
        <v>県道(N4) H1400/W700</v>
      </c>
      <c r="T5" s="55" t="str">
        <f t="shared" si="4"/>
        <v>トランジションメカＳ 50A</v>
      </c>
      <c r="U5" s="55" t="str">
        <f t="shared" si="5"/>
        <v>白ガス管 32A</v>
      </c>
      <c r="V5" s="55" t="str">
        <f t="shared" si="6"/>
        <v>ガスフレキ 20A</v>
      </c>
      <c r="W5" s="55" t="str">
        <f t="shared" si="7"/>
        <v>二口ガスコンセント RC接続</v>
      </c>
      <c r="X5" s="55" t="str">
        <f t="shared" si="8"/>
        <v>ガス管撤去(埋設) 32A以下</v>
      </c>
      <c r="Y5" s="55" t="str">
        <f t="shared" si="9"/>
        <v>スリーブ 100A</v>
      </c>
      <c r="Z5" s="55" t="str">
        <f t="shared" si="10"/>
        <v>PEボールバルブ 50A</v>
      </c>
      <c r="AA5" s="55" t="str">
        <f t="shared" si="11"/>
        <v>絶縁ソケット 25A</v>
      </c>
      <c r="AB5" s="55" t="str">
        <f t="shared" si="12"/>
        <v>メーターガス栓 20A</v>
      </c>
      <c r="AC5" s="55" t="str">
        <f t="shared" si="13"/>
        <v>立管支持金具 ステン 32A RC</v>
      </c>
      <c r="AD5" s="55" t="str">
        <f t="shared" si="14"/>
        <v>トランジションメカＳ 50A</v>
      </c>
    </row>
    <row r="6" spans="1:34" ht="15" customHeight="1">
      <c r="A6" s="23">
        <f>COUNTIFS($H$3:H6,H6)</f>
        <v>3</v>
      </c>
      <c r="B6" s="23" t="str">
        <f t="shared" si="0"/>
        <v>供①03</v>
      </c>
      <c r="C6" s="24">
        <f t="shared" si="15"/>
        <v>4</v>
      </c>
      <c r="D6" s="27" t="s">
        <v>393</v>
      </c>
      <c r="E6" s="32" t="s">
        <v>50</v>
      </c>
      <c r="F6" s="32" t="s">
        <v>110</v>
      </c>
      <c r="G6" s="39">
        <v>7330</v>
      </c>
      <c r="H6" s="43" t="s">
        <v>54</v>
      </c>
      <c r="J6" s="48" t="s">
        <v>86</v>
      </c>
      <c r="K6" s="48">
        <f t="shared" si="16"/>
        <v>24</v>
      </c>
      <c r="L6" s="51">
        <f t="shared" si="17"/>
        <v>34</v>
      </c>
      <c r="M6" s="52"/>
      <c r="N6" s="24"/>
      <c r="O6" s="53" t="s">
        <v>208</v>
      </c>
      <c r="P6" s="24">
        <f t="shared" si="18"/>
        <v>4</v>
      </c>
      <c r="Q6" s="55" t="str">
        <f t="shared" si="1"/>
        <v>PE 75A</v>
      </c>
      <c r="R6" s="55" t="str">
        <f t="shared" si="2"/>
        <v>EF-ST 100A×30A</v>
      </c>
      <c r="S6" s="55" t="str">
        <f t="shared" si="3"/>
        <v>県道(N5) H1400/W700</v>
      </c>
      <c r="T6" s="55" t="str">
        <f t="shared" si="4"/>
        <v>トランジションメカＳ 75A</v>
      </c>
      <c r="U6" s="55" t="str">
        <f t="shared" si="5"/>
        <v>白ガス管 40A</v>
      </c>
      <c r="V6" s="55" t="str">
        <f t="shared" si="6"/>
        <v>ガスフレキ 25A</v>
      </c>
      <c r="W6" s="55" t="str">
        <f t="shared" si="7"/>
        <v>二口ガスコンセント フレキ用</v>
      </c>
      <c r="X6" s="55" t="str">
        <f t="shared" si="8"/>
        <v>ガス管撤去(埋設) 50A以下</v>
      </c>
      <c r="Y6" s="55" t="str">
        <f t="shared" si="9"/>
        <v>スリーブ 150A</v>
      </c>
      <c r="Z6" s="55" t="str">
        <f t="shared" si="10"/>
        <v>PEボールバルブ 75A</v>
      </c>
      <c r="AA6" s="55" t="str">
        <f t="shared" si="11"/>
        <v>絶縁ソケット 32A</v>
      </c>
      <c r="AB6" s="55" t="str">
        <f t="shared" si="12"/>
        <v>メーターガス栓 25A</v>
      </c>
      <c r="AC6" s="55" t="str">
        <f t="shared" si="13"/>
        <v>立管支持金具 ステン 40A RC</v>
      </c>
      <c r="AD6" s="55" t="str">
        <f t="shared" si="14"/>
        <v>トランジションメカＳ 75A</v>
      </c>
    </row>
    <row r="7" spans="1:34" ht="15" customHeight="1">
      <c r="A7" s="23">
        <f>COUNTIFS($H$3:H7,H7)</f>
        <v>2</v>
      </c>
      <c r="B7" s="23" t="str">
        <f t="shared" si="0"/>
        <v>区分02</v>
      </c>
      <c r="C7" s="24">
        <f t="shared" si="15"/>
        <v>5</v>
      </c>
      <c r="D7" s="27" t="s">
        <v>162</v>
      </c>
      <c r="E7" s="32" t="s">
        <v>111</v>
      </c>
      <c r="F7" s="32" t="s">
        <v>183</v>
      </c>
      <c r="G7" s="39" t="s">
        <v>290</v>
      </c>
      <c r="H7" s="43" t="s">
        <v>187</v>
      </c>
      <c r="J7" s="48" t="s">
        <v>63</v>
      </c>
      <c r="K7" s="48">
        <f t="shared" si="16"/>
        <v>44</v>
      </c>
      <c r="L7" s="51">
        <f t="shared" si="17"/>
        <v>54</v>
      </c>
      <c r="M7" s="52"/>
      <c r="N7" s="24"/>
      <c r="O7" s="54" t="s">
        <v>206</v>
      </c>
      <c r="P7" s="24">
        <f t="shared" si="18"/>
        <v>5</v>
      </c>
      <c r="Q7" s="55" t="str">
        <f t="shared" si="1"/>
        <v>PE 100A</v>
      </c>
      <c r="R7" s="55" t="str">
        <f t="shared" si="2"/>
        <v>EF-ST 100A×50A</v>
      </c>
      <c r="S7" s="55" t="str">
        <f t="shared" si="3"/>
        <v>歩道 H1400/W700</v>
      </c>
      <c r="T7" s="55" t="str">
        <f t="shared" si="4"/>
        <v>トランジションメカＬ 25A</v>
      </c>
      <c r="U7" s="55" t="str">
        <f t="shared" si="5"/>
        <v>白ガス管 50A</v>
      </c>
      <c r="V7" s="55" t="str">
        <f t="shared" si="6"/>
        <v>ガスフレキ 32A</v>
      </c>
      <c r="W7" s="55" t="str">
        <f t="shared" si="7"/>
        <v xml:space="preserve">LA一口ヒューズガス栓 </v>
      </c>
      <c r="X7" s="55" t="str">
        <f t="shared" si="8"/>
        <v>ガス管移設(鋼管) 32A以下</v>
      </c>
      <c r="Y7" s="55" t="str">
        <f t="shared" si="9"/>
        <v>はつり工/T150以下 有筋 75A</v>
      </c>
      <c r="Z7" s="55" t="str">
        <f t="shared" si="10"/>
        <v>PEボールバルブ 100A</v>
      </c>
      <c r="AA7" s="55" t="str">
        <f t="shared" si="11"/>
        <v>絶縁ソケット 40A</v>
      </c>
      <c r="AB7" s="55" t="str">
        <f t="shared" si="12"/>
        <v>メーターガス栓 32A</v>
      </c>
      <c r="AC7" s="55" t="str">
        <f t="shared" si="13"/>
        <v>立管支持金具 ステン 50A RC</v>
      </c>
      <c r="AD7" s="55" t="str">
        <f t="shared" si="14"/>
        <v>トランジションメカＬ 25A</v>
      </c>
    </row>
    <row r="8" spans="1:34" ht="15" customHeight="1">
      <c r="A8" s="23">
        <f>COUNTIFS($H$3:H8,H8)</f>
        <v>1</v>
      </c>
      <c r="B8" s="23" t="str">
        <f t="shared" si="0"/>
        <v>供②01</v>
      </c>
      <c r="C8" s="24">
        <f t="shared" si="15"/>
        <v>6</v>
      </c>
      <c r="D8" s="27" t="str">
        <v>22-01-001</v>
      </c>
      <c r="E8" s="32" t="str">
        <v>PE 25A</v>
      </c>
      <c r="F8" s="32" t="s">
        <v>127</v>
      </c>
      <c r="G8" s="39">
        <v>2680</v>
      </c>
      <c r="H8" s="43" t="s">
        <v>293</v>
      </c>
      <c r="J8" s="48" t="s">
        <v>125</v>
      </c>
      <c r="K8" s="48">
        <f t="shared" si="16"/>
        <v>73</v>
      </c>
      <c r="L8" s="51">
        <f t="shared" si="17"/>
        <v>80</v>
      </c>
      <c r="M8" s="52"/>
      <c r="N8" s="24">
        <v>1</v>
      </c>
      <c r="O8" s="55" t="str">
        <f>VLOOKUP($O$6&amp;TEXT($N8,"00"),$B:$H,$P$1+1,0)</f>
        <v>基本工事費(増設・変更・移設)</v>
      </c>
      <c r="P8" s="24">
        <f t="shared" si="18"/>
        <v>6</v>
      </c>
      <c r="Q8" s="55" t="str">
        <f t="shared" si="1"/>
        <v>PE 150A</v>
      </c>
      <c r="R8" s="55" t="str">
        <f t="shared" si="2"/>
        <v>EF-ST 150A×30A</v>
      </c>
      <c r="S8" s="55" t="str">
        <f t="shared" si="3"/>
        <v>市道 H800/W700</v>
      </c>
      <c r="T8" s="55" t="str">
        <f t="shared" si="4"/>
        <v>トランジションメカＬ 30A</v>
      </c>
      <c r="U8" s="55" t="str">
        <f t="shared" si="5"/>
        <v>白ガス管 80A</v>
      </c>
      <c r="V8" s="55" t="str">
        <f t="shared" si="6"/>
        <v>CD管 36A(ﾌﾚｷ20A用)</v>
      </c>
      <c r="W8" s="55" t="str">
        <f t="shared" si="7"/>
        <v xml:space="preserve">LB一口ヒューズガス栓 </v>
      </c>
      <c r="X8" s="55" t="str">
        <f t="shared" si="8"/>
        <v>ガス管移設(鋼管) 50A以下</v>
      </c>
      <c r="Y8" s="55" t="str">
        <f t="shared" si="9"/>
        <v>はつり工/T200     有筋 75A</v>
      </c>
      <c r="Z8" s="55" t="str">
        <f t="shared" si="10"/>
        <v>PEボールバルブ 150A</v>
      </c>
      <c r="AA8" s="55" t="str">
        <f t="shared" si="11"/>
        <v>絶縁ソケット 50A</v>
      </c>
      <c r="AB8" s="55" t="str">
        <f t="shared" si="12"/>
        <v>メーターガス栓 40A</v>
      </c>
      <c r="AC8" s="55" t="str">
        <f t="shared" si="13"/>
        <v>立管支持金具 ステン 80A RC</v>
      </c>
      <c r="AD8" s="55" t="str">
        <f t="shared" si="14"/>
        <v>トランジションメカＬ 30A</v>
      </c>
    </row>
    <row r="9" spans="1:34" ht="15" customHeight="1">
      <c r="A9" s="23">
        <f>COUNTIFS($H$3:H9,H9)</f>
        <v>2</v>
      </c>
      <c r="B9" s="23" t="str">
        <f t="shared" si="0"/>
        <v>供②02</v>
      </c>
      <c r="C9" s="24">
        <f t="shared" si="15"/>
        <v>7</v>
      </c>
      <c r="D9" s="27" t="str">
        <v>22-01-002</v>
      </c>
      <c r="E9" s="32" t="str">
        <v>PE 30A</v>
      </c>
      <c r="F9" s="32" t="s">
        <v>127</v>
      </c>
      <c r="G9" s="39">
        <v>3210</v>
      </c>
      <c r="H9" s="43" t="s">
        <v>293</v>
      </c>
      <c r="J9" s="48" t="s">
        <v>208</v>
      </c>
      <c r="K9" s="48">
        <f t="shared" si="16"/>
        <v>2</v>
      </c>
      <c r="L9" s="51">
        <f t="shared" si="17"/>
        <v>12</v>
      </c>
      <c r="M9" s="52"/>
      <c r="N9" s="24">
        <v>2</v>
      </c>
      <c r="O9" s="56" t="str">
        <f>VLOOKUP($O$6&amp;TEXT($N9,"00"),$B:$H,$P$1+1,0)</f>
        <v>基本工事費(撤去)</v>
      </c>
      <c r="P9" s="24">
        <f t="shared" si="18"/>
        <v>7</v>
      </c>
      <c r="Q9" s="55" t="str">
        <f t="shared" si="1"/>
        <v>PLS 20A</v>
      </c>
      <c r="R9" s="55" t="str">
        <f t="shared" si="2"/>
        <v>EF-ST 150A×50A</v>
      </c>
      <c r="S9" s="55" t="str">
        <f t="shared" si="3"/>
        <v>県道(N3) H900/W700</v>
      </c>
      <c r="T9" s="55" t="str">
        <f t="shared" si="4"/>
        <v>トランジションメカＬ 50A</v>
      </c>
      <c r="U9" s="55" t="str">
        <f t="shared" si="5"/>
        <v>PLS(露出) 20A以下</v>
      </c>
      <c r="V9" s="55" t="str">
        <f t="shared" si="6"/>
        <v>CD管 42A(ﾌﾚｷ25A用)</v>
      </c>
      <c r="W9" s="55" t="str">
        <f t="shared" si="7"/>
        <v>LA一口ヒューズガス栓 営業用</v>
      </c>
      <c r="X9" s="55" t="str">
        <f t="shared" si="8"/>
        <v>ガス管仮設(鋼管) 32A以下</v>
      </c>
      <c r="Y9" s="55" t="str">
        <f t="shared" si="9"/>
        <v>はつり工/T300     有筋 75A</v>
      </c>
      <c r="Z9" s="55" t="str">
        <f t="shared" si="10"/>
        <v>埋設BV 25A</v>
      </c>
      <c r="AA9" s="55" t="str">
        <f t="shared" si="11"/>
        <v>管塗装 25A以下</v>
      </c>
      <c r="AB9" s="55" t="str">
        <f t="shared" si="12"/>
        <v>メーターガス栓 50A</v>
      </c>
      <c r="AC9" s="55" t="str">
        <f t="shared" si="13"/>
        <v>立管支持金具 ステン 20A 木質</v>
      </c>
      <c r="AD9" s="55" t="str">
        <f t="shared" si="14"/>
        <v>トランジションメカＬ 50A</v>
      </c>
    </row>
    <row r="10" spans="1:34" ht="15" customHeight="1">
      <c r="A10" s="23">
        <f>COUNTIFS($H$3:H10,H10)</f>
        <v>3</v>
      </c>
      <c r="B10" s="23" t="str">
        <f t="shared" si="0"/>
        <v>供②03</v>
      </c>
      <c r="C10" s="24">
        <f t="shared" si="15"/>
        <v>8</v>
      </c>
      <c r="D10" s="27" t="str">
        <v>22-01-003</v>
      </c>
      <c r="E10" s="32" t="str">
        <v>PE 50A</v>
      </c>
      <c r="F10" s="32" t="s">
        <v>127</v>
      </c>
      <c r="G10" s="39">
        <v>5350</v>
      </c>
      <c r="H10" s="43" t="s">
        <v>293</v>
      </c>
      <c r="J10" s="48" t="s">
        <v>66</v>
      </c>
      <c r="K10" s="48">
        <f t="shared" si="16"/>
        <v>24</v>
      </c>
      <c r="L10" s="51">
        <f t="shared" si="17"/>
        <v>34</v>
      </c>
      <c r="M10" s="52"/>
      <c r="N10" s="24"/>
      <c r="O10" s="53" t="s">
        <v>296</v>
      </c>
      <c r="P10" s="24">
        <f t="shared" si="18"/>
        <v>8</v>
      </c>
      <c r="Q10" s="55" t="str">
        <f t="shared" si="1"/>
        <v>PLS 25A</v>
      </c>
      <c r="R10" s="55" t="str">
        <f t="shared" si="2"/>
        <v>EF-ST 150A×75A</v>
      </c>
      <c r="S10" s="55" t="str">
        <f t="shared" si="3"/>
        <v>県道(N4) H900/W700</v>
      </c>
      <c r="T10" s="55" t="str">
        <f t="shared" si="4"/>
        <v>トランジションメカＬ 75A</v>
      </c>
      <c r="U10" s="55" t="str">
        <f t="shared" si="5"/>
        <v>PLS(露出) 25A</v>
      </c>
      <c r="V10" s="55" t="str">
        <f t="shared" si="6"/>
        <v>フレキケース 10A</v>
      </c>
      <c r="W10" s="55" t="str">
        <f t="shared" si="7"/>
        <v>LB一口ヒューズガス栓 営業用</v>
      </c>
      <c r="X10" s="55" t="str">
        <f t="shared" si="8"/>
        <v>ガス管仮設(鋼管) 50A以下</v>
      </c>
      <c r="Y10" s="55" t="str">
        <f t="shared" si="9"/>
        <v>はつり工/T150以下 有筋 125A</v>
      </c>
      <c r="Z10" s="55" t="str">
        <f t="shared" si="10"/>
        <v>埋設BV 32A</v>
      </c>
      <c r="AA10" s="55" t="str">
        <f t="shared" si="11"/>
        <v>管塗装 50A以下</v>
      </c>
      <c r="AB10" s="55" t="str">
        <f t="shared" si="12"/>
        <v>メーターユニオン 20A</v>
      </c>
      <c r="AC10" s="55" t="str">
        <f t="shared" si="13"/>
        <v>立管支持金具 ステン 25A 木質</v>
      </c>
      <c r="AD10" s="55" t="str">
        <f t="shared" si="14"/>
        <v>トランジションメカＬ 75A</v>
      </c>
    </row>
    <row r="11" spans="1:34" ht="15" customHeight="1">
      <c r="A11" s="23">
        <f>COUNTIFS($H$3:H11,H11)</f>
        <v>4</v>
      </c>
      <c r="B11" s="23" t="str">
        <f t="shared" si="0"/>
        <v>供②04</v>
      </c>
      <c r="C11" s="24">
        <f t="shared" si="15"/>
        <v>9</v>
      </c>
      <c r="D11" s="27" t="str">
        <v>22-01-004</v>
      </c>
      <c r="E11" s="32" t="str">
        <v>PE 75A</v>
      </c>
      <c r="F11" s="32" t="s">
        <v>127</v>
      </c>
      <c r="G11" s="39">
        <v>9620</v>
      </c>
      <c r="H11" s="43" t="s">
        <v>293</v>
      </c>
      <c r="J11" s="48" t="s">
        <v>211</v>
      </c>
      <c r="K11" s="48">
        <f t="shared" si="16"/>
        <v>39</v>
      </c>
      <c r="L11" s="51">
        <f t="shared" si="17"/>
        <v>49</v>
      </c>
      <c r="M11" s="52"/>
      <c r="N11" s="24"/>
      <c r="O11" s="54" t="s">
        <v>684</v>
      </c>
      <c r="P11" s="24">
        <f t="shared" si="18"/>
        <v>9</v>
      </c>
      <c r="Q11" s="55" t="str">
        <f t="shared" si="1"/>
        <v>PLS 32A</v>
      </c>
      <c r="R11" s="55" t="str">
        <f t="shared" si="2"/>
        <v>PCクランプ+T-ST 50A×25A</v>
      </c>
      <c r="S11" s="55" t="str">
        <f t="shared" si="3"/>
        <v>県道(N5) H950/W700</v>
      </c>
      <c r="T11" s="55" t="str">
        <f t="shared" si="4"/>
        <v>トランジションメカRL 30A×25A</v>
      </c>
      <c r="U11" s="55" t="str">
        <f t="shared" si="5"/>
        <v>PLS(露出) 32A</v>
      </c>
      <c r="V11" s="55" t="str">
        <f t="shared" si="6"/>
        <v>フレキケース 15A</v>
      </c>
      <c r="W11" s="55" t="str">
        <f t="shared" si="7"/>
        <v>二口ヒューズガス栓 HE・C兼用</v>
      </c>
      <c r="X11" s="55" t="str">
        <f t="shared" si="8"/>
        <v>ガス管仮設(PE管) 30A以下</v>
      </c>
      <c r="Y11" s="55" t="str">
        <f t="shared" si="9"/>
        <v>はつり工/T200     有筋 125A</v>
      </c>
      <c r="Z11" s="55" t="str">
        <f t="shared" si="10"/>
        <v>埋設BV 40A</v>
      </c>
      <c r="AA11" s="55" t="str">
        <f t="shared" si="11"/>
        <v>管塗装 100A以下</v>
      </c>
      <c r="AB11" s="55" t="str">
        <f t="shared" si="12"/>
        <v>メーターユニオン 32A</v>
      </c>
      <c r="AC11" s="55" t="str">
        <f t="shared" si="13"/>
        <v>立管支持金具 ステン 32A 木質</v>
      </c>
      <c r="AD11" s="55" t="str">
        <f t="shared" si="14"/>
        <v>トランジションメカRL 30A×25A</v>
      </c>
    </row>
    <row r="12" spans="1:34" ht="15" customHeight="1">
      <c r="A12" s="23">
        <f>COUNTIFS($H$3:H12,H12)</f>
        <v>5</v>
      </c>
      <c r="B12" s="23" t="str">
        <f t="shared" si="0"/>
        <v>供②05</v>
      </c>
      <c r="C12" s="24">
        <f t="shared" si="15"/>
        <v>10</v>
      </c>
      <c r="D12" s="27" t="str">
        <v>22-01-005</v>
      </c>
      <c r="E12" s="32" t="str">
        <v>PE 100A</v>
      </c>
      <c r="F12" s="32" t="s">
        <v>127</v>
      </c>
      <c r="G12" s="39">
        <v>17740</v>
      </c>
      <c r="H12" s="43" t="s">
        <v>293</v>
      </c>
      <c r="J12" s="48" t="s">
        <v>37</v>
      </c>
      <c r="K12" s="48">
        <f t="shared" si="16"/>
        <v>32</v>
      </c>
      <c r="L12" s="51">
        <f t="shared" si="17"/>
        <v>42</v>
      </c>
      <c r="M12" s="52"/>
      <c r="N12" s="24">
        <v>1</v>
      </c>
      <c r="O12" s="55" t="str">
        <f>VLOOKUP($O$10&amp;TEXT($N12,"00"),$B:$H,$P$1+1,0)</f>
        <v>労務費等 配管工</v>
      </c>
      <c r="P12" s="24">
        <f t="shared" si="18"/>
        <v>10</v>
      </c>
      <c r="Q12" s="55" t="str">
        <f t="shared" si="1"/>
        <v>PLS 40A</v>
      </c>
      <c r="R12" s="55" t="str">
        <f t="shared" si="2"/>
        <v>PCクランプ+T-ST 50A×32A</v>
      </c>
      <c r="S12" s="55" t="str">
        <f t="shared" si="3"/>
        <v>歩道 H800/W700</v>
      </c>
      <c r="T12" s="55" t="str">
        <f t="shared" si="4"/>
        <v>トランジションメカRS 30A×25A</v>
      </c>
      <c r="U12" s="55" t="str">
        <f t="shared" si="5"/>
        <v>PLS(露出) 40A</v>
      </c>
      <c r="V12" s="55" t="str">
        <f t="shared" si="6"/>
        <v>フレキケース 20・25A</v>
      </c>
      <c r="W12" s="55" t="str">
        <f t="shared" si="7"/>
        <v xml:space="preserve">可とう管ガス栓 </v>
      </c>
      <c r="X12" s="55" t="str">
        <f t="shared" si="8"/>
        <v>ガス管仮設(PE管) 50A以下</v>
      </c>
      <c r="Y12" s="55" t="str">
        <f t="shared" si="9"/>
        <v>はつり工/T300     有筋 125A</v>
      </c>
      <c r="Z12" s="55" t="str">
        <f t="shared" si="10"/>
        <v>埋設BV 50A</v>
      </c>
      <c r="AA12" s="55" t="str">
        <f t="shared" si="11"/>
        <v>継手塗装 25A以下</v>
      </c>
      <c r="AB12" s="55" t="str">
        <f t="shared" si="12"/>
        <v>メーターユニオン 40A</v>
      </c>
      <c r="AC12" s="55" t="str">
        <f t="shared" si="13"/>
        <v>立管支持金具 ステン 40A 木質</v>
      </c>
      <c r="AD12" s="55" t="str">
        <f t="shared" si="14"/>
        <v>トランジションメカRS 30A×25A</v>
      </c>
    </row>
    <row r="13" spans="1:34" ht="15" customHeight="1">
      <c r="A13" s="23">
        <f>COUNTIFS($H$3:H13,H13)</f>
        <v>6</v>
      </c>
      <c r="B13" s="23" t="str">
        <f t="shared" si="0"/>
        <v>供②06</v>
      </c>
      <c r="C13" s="24">
        <f t="shared" si="15"/>
        <v>11</v>
      </c>
      <c r="D13" s="27" t="str">
        <v>22-01-006</v>
      </c>
      <c r="E13" s="32" t="str">
        <v>PE 150A</v>
      </c>
      <c r="F13" s="32" t="s">
        <v>127</v>
      </c>
      <c r="G13" s="39">
        <v>27090</v>
      </c>
      <c r="H13" s="43" t="s">
        <v>293</v>
      </c>
      <c r="J13" s="48" t="s">
        <v>193</v>
      </c>
      <c r="K13" s="48">
        <f t="shared" si="16"/>
        <v>44</v>
      </c>
      <c r="L13" s="51">
        <f t="shared" si="17"/>
        <v>54</v>
      </c>
      <c r="M13" s="52"/>
      <c r="N13" s="24">
        <v>2</v>
      </c>
      <c r="O13" s="55" t="str">
        <f>VLOOKUP($O$10&amp;TEXT($N13,"00"),$B:$H,$P$1+1,0)</f>
        <v>労務費等 普通作業員</v>
      </c>
      <c r="P13" s="24">
        <f t="shared" si="18"/>
        <v>11</v>
      </c>
      <c r="Q13" s="55" t="str">
        <f t="shared" si="1"/>
        <v>PLS 50A</v>
      </c>
      <c r="R13" s="55" t="str">
        <f t="shared" si="2"/>
        <v>PCクランプ+T-ST 80A×25A</v>
      </c>
      <c r="S13" s="55" t="str">
        <f t="shared" si="3"/>
        <v>未舗装道 H1400/W700</v>
      </c>
      <c r="T13" s="55" t="str">
        <f t="shared" si="4"/>
        <v>継手 PLSM-S 20A</v>
      </c>
      <c r="U13" s="55" t="str">
        <f t="shared" si="5"/>
        <v>PLS(露出) 50A</v>
      </c>
      <c r="V13" s="55" t="str">
        <f t="shared" si="6"/>
        <v>片ねじソケット 10A</v>
      </c>
      <c r="W13" s="55" t="str">
        <f t="shared" si="7"/>
        <v>可とう管ガス栓 座金付</v>
      </c>
      <c r="X13" s="55" t="str">
        <f t="shared" si="8"/>
        <v>既設管分岐(露出) 鋼管×鋼管 20A</v>
      </c>
      <c r="Y13" s="55" t="str">
        <f t="shared" si="9"/>
        <v>はつり工/T150以下 無筋 75A</v>
      </c>
      <c r="Z13" s="55" t="str">
        <f t="shared" si="10"/>
        <v>埋設BV 80A</v>
      </c>
      <c r="AA13" s="55" t="str">
        <f t="shared" si="11"/>
        <v>継手塗装 50A以下</v>
      </c>
      <c r="AB13" s="55" t="str">
        <f t="shared" si="12"/>
        <v>メーターユニオン 50A</v>
      </c>
      <c r="AC13" s="55" t="str">
        <f t="shared" si="13"/>
        <v>立管支持金具 ステン 50A 木質</v>
      </c>
      <c r="AD13" s="55" t="str">
        <f t="shared" si="14"/>
        <v>トランジション片ねじ異径ソケット 25A×20A</v>
      </c>
    </row>
    <row r="14" spans="1:34" ht="15" customHeight="1">
      <c r="A14" s="23">
        <f>COUNTIFS($H$3:H14,H14)</f>
        <v>7</v>
      </c>
      <c r="B14" s="23" t="str">
        <f t="shared" si="0"/>
        <v>供②07</v>
      </c>
      <c r="C14" s="24">
        <f t="shared" si="15"/>
        <v>12</v>
      </c>
      <c r="D14" s="27" t="str">
        <v>22-02-001</v>
      </c>
      <c r="E14" s="32" t="str">
        <v>PLS 20A</v>
      </c>
      <c r="F14" s="32" t="s">
        <v>127</v>
      </c>
      <c r="G14" s="39">
        <v>5910</v>
      </c>
      <c r="H14" s="43" t="s">
        <v>293</v>
      </c>
      <c r="J14" s="48" t="s">
        <v>212</v>
      </c>
      <c r="K14" s="48">
        <f t="shared" si="16"/>
        <v>48</v>
      </c>
      <c r="L14" s="51">
        <f t="shared" si="17"/>
        <v>58</v>
      </c>
      <c r="M14" s="52"/>
      <c r="N14" s="24"/>
      <c r="O14" s="53" t="s">
        <v>686</v>
      </c>
      <c r="P14" s="24">
        <f t="shared" si="18"/>
        <v>12</v>
      </c>
      <c r="Q14" s="55" t="str">
        <f t="shared" si="1"/>
        <v>PLS 80A</v>
      </c>
      <c r="R14" s="55" t="str">
        <f t="shared" si="2"/>
        <v>PCクランプ+T-ST 80A×32A</v>
      </c>
      <c r="S14" s="55" t="str">
        <f t="shared" si="3"/>
        <v>未舗装道 H800/W700</v>
      </c>
      <c r="T14" s="55" t="str">
        <f t="shared" si="4"/>
        <v>継手 PLSM-S 25A</v>
      </c>
      <c r="U14" s="55" t="str">
        <f t="shared" si="5"/>
        <v>PLS(露出) 80A</v>
      </c>
      <c r="V14" s="55" t="str">
        <f t="shared" si="6"/>
        <v>片ねじソケット 15A</v>
      </c>
      <c r="W14" s="55" t="str">
        <f t="shared" si="7"/>
        <v>フレキ用ねじガス栓 10A</v>
      </c>
      <c r="X14" s="55" t="str">
        <f t="shared" si="8"/>
        <v>既設管分岐(露出) 鋼管×鋼管 25A</v>
      </c>
      <c r="Y14" s="55" t="str">
        <f t="shared" si="9"/>
        <v>はつり工/T200     無筋 75A</v>
      </c>
      <c r="Z14" s="55" t="str">
        <f t="shared" si="10"/>
        <v>埋設BV 100A</v>
      </c>
      <c r="AA14" s="55" t="str">
        <f t="shared" si="11"/>
        <v>継手塗装 100A以下</v>
      </c>
      <c r="AB14" s="55" t="str">
        <f t="shared" si="12"/>
        <v>メーターユニオン 80A</v>
      </c>
      <c r="AC14" s="55" t="str">
        <f t="shared" si="13"/>
        <v>立管支持金具 ステン 80A 木質</v>
      </c>
      <c r="AD14" s="55" t="str">
        <f t="shared" si="14"/>
        <v>トランジション片ねじ異径エルボ 25A×20A</v>
      </c>
    </row>
    <row r="15" spans="1:34" ht="15" customHeight="1">
      <c r="A15" s="23">
        <f>COUNTIFS($H$3:H15,H15)</f>
        <v>8</v>
      </c>
      <c r="B15" s="23" t="str">
        <f t="shared" si="0"/>
        <v>供②08</v>
      </c>
      <c r="C15" s="24">
        <f t="shared" si="15"/>
        <v>13</v>
      </c>
      <c r="D15" s="27" t="str">
        <v>22-02-002</v>
      </c>
      <c r="E15" s="32" t="str">
        <v>PLS 25A</v>
      </c>
      <c r="F15" s="32" t="s">
        <v>127</v>
      </c>
      <c r="G15" s="39">
        <v>6840</v>
      </c>
      <c r="H15" s="43" t="s">
        <v>293</v>
      </c>
      <c r="J15" s="48" t="s">
        <v>254</v>
      </c>
      <c r="K15" s="48">
        <f t="shared" si="16"/>
        <v>27</v>
      </c>
      <c r="L15" s="51">
        <f t="shared" si="17"/>
        <v>37</v>
      </c>
      <c r="M15" s="52"/>
      <c r="N15" s="24"/>
      <c r="O15" s="54" t="s">
        <v>685</v>
      </c>
      <c r="P15" s="24">
        <f t="shared" si="18"/>
        <v>13</v>
      </c>
      <c r="Q15" s="55" t="e">
        <f t="shared" si="1"/>
        <v>#N/A</v>
      </c>
      <c r="R15" s="55" t="str">
        <f t="shared" si="2"/>
        <v>PCクランプ+T-ST 80A×50A</v>
      </c>
      <c r="S15" s="55" t="str">
        <f t="shared" si="3"/>
        <v>CO舗装道 H1400/W700</v>
      </c>
      <c r="T15" s="55" t="str">
        <f t="shared" si="4"/>
        <v>継手 PLSM-S 32A</v>
      </c>
      <c r="U15" s="55" t="str">
        <f t="shared" si="5"/>
        <v>PLS(埋設) 20A以下</v>
      </c>
      <c r="V15" s="55" t="str">
        <f t="shared" si="6"/>
        <v>片ねじソケット 20A</v>
      </c>
      <c r="W15" s="55" t="str">
        <f t="shared" si="7"/>
        <v>フレキ用ねじガス栓 15A</v>
      </c>
      <c r="X15" s="55" t="str">
        <f t="shared" si="8"/>
        <v>既設管分岐(露出) 鋼管×鋼管 32A</v>
      </c>
      <c r="Y15" s="55" t="str">
        <f t="shared" si="9"/>
        <v>はつり工/T300     無筋 75A</v>
      </c>
      <c r="Z15" s="55" t="str">
        <f t="shared" si="10"/>
        <v>埋設BV 150A</v>
      </c>
      <c r="AA15" s="55" t="str">
        <f t="shared" si="11"/>
        <v>防食テープ巻 25A</v>
      </c>
      <c r="AB15" s="55" t="str">
        <f t="shared" si="12"/>
        <v>メーター撤去 6号まで</v>
      </c>
      <c r="AC15" s="55" t="str">
        <f t="shared" si="13"/>
        <v>タン付支持金具 ステン 20A RC</v>
      </c>
      <c r="AD15" s="55" t="str">
        <f t="shared" si="14"/>
        <v>PLSM-S 20A</v>
      </c>
    </row>
    <row r="16" spans="1:34" ht="15" customHeight="1">
      <c r="A16" s="23">
        <f>COUNTIFS($H$3:H16,H16)</f>
        <v>9</v>
      </c>
      <c r="B16" s="23" t="str">
        <f t="shared" si="0"/>
        <v>供②09</v>
      </c>
      <c r="C16" s="24">
        <f t="shared" si="15"/>
        <v>14</v>
      </c>
      <c r="D16" s="27" t="str">
        <v>22-02-003</v>
      </c>
      <c r="E16" s="32" t="str">
        <v>PLS 32A</v>
      </c>
      <c r="F16" s="32" t="s">
        <v>127</v>
      </c>
      <c r="G16" s="39">
        <v>8240</v>
      </c>
      <c r="H16" s="43" t="s">
        <v>293</v>
      </c>
      <c r="J16" s="48" t="s">
        <v>44</v>
      </c>
      <c r="K16" s="48">
        <f t="shared" si="16"/>
        <v>32</v>
      </c>
      <c r="L16" s="51">
        <f t="shared" si="17"/>
        <v>42</v>
      </c>
      <c r="M16" s="52"/>
      <c r="N16" s="24">
        <v>1</v>
      </c>
      <c r="O16" s="55" t="str">
        <f>VLOOKUP($O$14&amp;TEXT($N16,"00"),$B:$H,$P$1+1,0)</f>
        <v>一般管理費</v>
      </c>
      <c r="P16" s="24">
        <f t="shared" si="18"/>
        <v>14</v>
      </c>
      <c r="Q16" s="55" t="e">
        <f t="shared" si="1"/>
        <v>#N/A</v>
      </c>
      <c r="R16" s="55" t="str">
        <f t="shared" si="2"/>
        <v>溶接S+T-ST 25A</v>
      </c>
      <c r="S16" s="55" t="str">
        <f t="shared" si="3"/>
        <v>CO舗装道 H800/W700</v>
      </c>
      <c r="T16" s="55" t="str">
        <f t="shared" si="4"/>
        <v>継手 PLSM-S 40A</v>
      </c>
      <c r="U16" s="55" t="str">
        <f t="shared" si="5"/>
        <v>PLS(埋設) 25A</v>
      </c>
      <c r="V16" s="55" t="str">
        <f t="shared" si="6"/>
        <v>片ねじソケット 25A</v>
      </c>
      <c r="W16" s="55" t="str">
        <f t="shared" si="7"/>
        <v>フレキ用ねじガス栓 20A</v>
      </c>
      <c r="X16" s="55" t="str">
        <f t="shared" si="8"/>
        <v>既設管分岐(露出) 鋼管×鋼管 40A</v>
      </c>
      <c r="Y16" s="55" t="str">
        <f t="shared" si="9"/>
        <v>はつり工/T150以下 無筋 125A</v>
      </c>
      <c r="Z16" s="55" t="str">
        <f t="shared" si="10"/>
        <v>露出BV(フランジ) 25A</v>
      </c>
      <c r="AA16" s="55" t="str">
        <f t="shared" si="11"/>
        <v>防食テープ巻 32A</v>
      </c>
      <c r="AB16" s="55" t="str">
        <f t="shared" si="12"/>
        <v>メーター撤去 10号</v>
      </c>
      <c r="AC16" s="55" t="str">
        <f t="shared" si="13"/>
        <v>タン付支持金具 ステン 25A RC</v>
      </c>
      <c r="AD16" s="55" t="str">
        <f t="shared" si="14"/>
        <v>PLSM-S 25A</v>
      </c>
    </row>
    <row r="17" spans="1:30" ht="15" customHeight="1">
      <c r="A17" s="23">
        <f>COUNTIFS($H$3:H17,H17)</f>
        <v>10</v>
      </c>
      <c r="B17" s="23" t="str">
        <f t="shared" si="0"/>
        <v>供②10</v>
      </c>
      <c r="C17" s="24">
        <f t="shared" si="15"/>
        <v>15</v>
      </c>
      <c r="D17" s="27" t="str">
        <v>22-02-004</v>
      </c>
      <c r="E17" s="32" t="str">
        <v>PLS 40A</v>
      </c>
      <c r="F17" s="32" t="s">
        <v>127</v>
      </c>
      <c r="G17" s="39">
        <v>9240</v>
      </c>
      <c r="H17" s="43" t="s">
        <v>293</v>
      </c>
      <c r="J17" s="48" t="s">
        <v>278</v>
      </c>
      <c r="K17" s="48">
        <f t="shared" si="16"/>
        <v>24</v>
      </c>
      <c r="L17" s="51">
        <f t="shared" si="17"/>
        <v>34</v>
      </c>
      <c r="M17" s="52"/>
      <c r="N17" s="24">
        <v>2</v>
      </c>
      <c r="O17" s="56" t="str">
        <f>VLOOKUP($O$14&amp;TEXT($N17,"00"),$B:$H,$P$1+1,0)</f>
        <v>事務費</v>
      </c>
      <c r="P17" s="24">
        <f t="shared" si="18"/>
        <v>15</v>
      </c>
      <c r="Q17" s="55" t="e">
        <f t="shared" si="1"/>
        <v>#N/A</v>
      </c>
      <c r="R17" s="55" t="str">
        <f t="shared" si="2"/>
        <v>溶接S+T-ST 32A</v>
      </c>
      <c r="S17" s="55" t="str">
        <f t="shared" si="3"/>
        <v>伏越工(鞘管含)</v>
      </c>
      <c r="T17" s="55" t="str">
        <f t="shared" si="4"/>
        <v>継手 PLSM-S 50A</v>
      </c>
      <c r="U17" s="55" t="str">
        <f t="shared" si="5"/>
        <v>PLS(埋設) 32A</v>
      </c>
      <c r="V17" s="55" t="str">
        <f t="shared" si="6"/>
        <v>片ねじソケット 30A</v>
      </c>
      <c r="W17" s="55" t="str">
        <f t="shared" si="7"/>
        <v>フレキ用ねじガス栓 25A</v>
      </c>
      <c r="X17" s="55" t="str">
        <f t="shared" si="8"/>
        <v>ガス栓撤去/一般ガス栓 32A以下</v>
      </c>
      <c r="Y17" s="55" t="str">
        <f t="shared" si="9"/>
        <v>はつり工/T200     無筋 125A</v>
      </c>
      <c r="Z17" s="55" t="str">
        <f t="shared" si="10"/>
        <v>露出BV(フランジ) 32A</v>
      </c>
      <c r="AA17" s="55" t="str">
        <f t="shared" si="11"/>
        <v>防食テープ巻 40A</v>
      </c>
      <c r="AB17" s="55" t="str">
        <f t="shared" si="12"/>
        <v>メーター撤去 16号</v>
      </c>
      <c r="AC17" s="55" t="str">
        <f t="shared" si="13"/>
        <v>タン付支持金具 ステン 32A RC</v>
      </c>
      <c r="AD17" s="55" t="str">
        <f t="shared" si="14"/>
        <v>PLSM-S 32A</v>
      </c>
    </row>
    <row r="18" spans="1:30" ht="15" customHeight="1">
      <c r="A18" s="23">
        <f>COUNTIFS($H$3:H18,H18)</f>
        <v>11</v>
      </c>
      <c r="B18" s="23" t="str">
        <f t="shared" si="0"/>
        <v>供②11</v>
      </c>
      <c r="C18" s="24">
        <f t="shared" si="15"/>
        <v>16</v>
      </c>
      <c r="D18" s="27" t="str">
        <v>22-02-005</v>
      </c>
      <c r="E18" s="32" t="str">
        <v>PLS 50A</v>
      </c>
      <c r="F18" s="32" t="s">
        <v>127</v>
      </c>
      <c r="G18" s="39">
        <v>12050</v>
      </c>
      <c r="H18" s="43" t="s">
        <v>293</v>
      </c>
      <c r="J18" s="48" t="s">
        <v>121</v>
      </c>
      <c r="K18" s="48">
        <f t="shared" si="16"/>
        <v>30</v>
      </c>
      <c r="L18" s="51">
        <f t="shared" si="17"/>
        <v>40</v>
      </c>
      <c r="M18" s="52"/>
      <c r="N18" s="24"/>
      <c r="O18" s="57" t="s">
        <v>247</v>
      </c>
      <c r="P18" s="24">
        <f t="shared" si="18"/>
        <v>16</v>
      </c>
      <c r="Q18" s="55" t="e">
        <f t="shared" si="1"/>
        <v>#N/A</v>
      </c>
      <c r="R18" s="55" t="str">
        <f t="shared" si="2"/>
        <v>溶接S+T-ST 50A</v>
      </c>
      <c r="S18" s="55" t="str">
        <f t="shared" si="3"/>
        <v>ハンドオーガー：ガス単独</v>
      </c>
      <c r="T18" s="55" t="str">
        <f t="shared" si="4"/>
        <v>継手 PLSM-S 80A</v>
      </c>
      <c r="U18" s="55" t="str">
        <f t="shared" si="5"/>
        <v>PLS(埋設) 40A</v>
      </c>
      <c r="V18" s="55" t="str">
        <f t="shared" si="6"/>
        <v>分岐チーズ 10A</v>
      </c>
      <c r="W18" s="55" t="str">
        <f t="shared" si="7"/>
        <v>フレキ用ねじガス栓 10A 大容量型検査孔付</v>
      </c>
      <c r="X18" s="55" t="str">
        <f t="shared" si="8"/>
        <v>ガス栓撤去/一般ガス栓 50A以下</v>
      </c>
      <c r="Y18" s="55" t="str">
        <f t="shared" si="9"/>
        <v>はつり工/T300     無筋 125A</v>
      </c>
      <c r="Z18" s="55" t="str">
        <f t="shared" si="10"/>
        <v>露出BV(フランジ) 40A</v>
      </c>
      <c r="AA18" s="55" t="str">
        <f t="shared" si="11"/>
        <v>防食テープ巻 50A</v>
      </c>
      <c r="AB18" s="55" t="str">
        <f t="shared" si="12"/>
        <v>メーター撤去 25号</v>
      </c>
      <c r="AC18" s="55" t="str">
        <f t="shared" si="13"/>
        <v>タン付支持金具 ステン 40A RC</v>
      </c>
      <c r="AD18" s="55" t="str">
        <f t="shared" si="14"/>
        <v>PLSM-S 40A</v>
      </c>
    </row>
    <row r="19" spans="1:30" ht="15" customHeight="1">
      <c r="A19" s="23">
        <f>COUNTIFS($H$3:H19,H19)</f>
        <v>12</v>
      </c>
      <c r="B19" s="23" t="str">
        <f t="shared" si="0"/>
        <v>供②12</v>
      </c>
      <c r="C19" s="24">
        <f t="shared" si="15"/>
        <v>17</v>
      </c>
      <c r="D19" s="27" t="str">
        <v>22-02-006</v>
      </c>
      <c r="E19" s="32" t="s">
        <v>283</v>
      </c>
      <c r="F19" s="32" t="s">
        <v>127</v>
      </c>
      <c r="G19" s="39">
        <v>18620</v>
      </c>
      <c r="H19" s="43" t="s">
        <v>293</v>
      </c>
      <c r="J19" s="48" t="s">
        <v>192</v>
      </c>
      <c r="K19" s="48">
        <f t="shared" si="16"/>
        <v>75</v>
      </c>
      <c r="L19" s="51">
        <f t="shared" si="17"/>
        <v>80</v>
      </c>
      <c r="M19" s="52"/>
      <c r="N19" s="24"/>
      <c r="O19" s="57"/>
      <c r="P19" s="24">
        <f t="shared" si="18"/>
        <v>17</v>
      </c>
      <c r="Q19" s="55" t="e">
        <f t="shared" si="1"/>
        <v>#N/A</v>
      </c>
      <c r="R19" s="55" t="str">
        <f t="shared" si="2"/>
        <v>溶接S+T-ST 80A</v>
      </c>
      <c r="S19" s="55" t="str">
        <f t="shared" si="3"/>
        <v>ハンドオーガー：ガス・水道併設</v>
      </c>
      <c r="T19" s="55" t="str">
        <f t="shared" si="4"/>
        <v>継手 PLSM-L 20A</v>
      </c>
      <c r="U19" s="55" t="str">
        <f t="shared" si="5"/>
        <v>PLS(埋設) 50A</v>
      </c>
      <c r="V19" s="55" t="str">
        <f t="shared" si="6"/>
        <v>分岐チーズ 15A</v>
      </c>
      <c r="W19" s="55" t="str">
        <f t="shared" si="7"/>
        <v>フレキ用ねじガス栓 15A 大容量型検査孔付</v>
      </c>
      <c r="X19" s="55" t="str">
        <f t="shared" si="8"/>
        <v xml:space="preserve">ガス栓撤去/BOXガス栓 </v>
      </c>
      <c r="Y19" s="55" t="str">
        <f t="shared" si="9"/>
        <v>はつり工/T150以下 ブロック 75A</v>
      </c>
      <c r="Z19" s="55" t="str">
        <f t="shared" si="10"/>
        <v>露出BV(フランジ) 50A</v>
      </c>
      <c r="AA19" s="55" t="str">
        <f t="shared" si="11"/>
        <v>防食テープ巻 80A</v>
      </c>
      <c r="AB19" s="55" t="str">
        <f t="shared" si="12"/>
        <v>メーター撤去 40号</v>
      </c>
      <c r="AC19" s="55" t="str">
        <f t="shared" si="13"/>
        <v>タン付支持金具 ステン 50A RC</v>
      </c>
      <c r="AD19" s="55" t="str">
        <f t="shared" si="14"/>
        <v>PLSM-S 50A</v>
      </c>
    </row>
    <row r="20" spans="1:30" ht="15" customHeight="1">
      <c r="A20" s="23">
        <f>COUNTIFS($H$3:H20,H20)</f>
        <v>3</v>
      </c>
      <c r="B20" s="23" t="str">
        <f t="shared" si="0"/>
        <v>区分03</v>
      </c>
      <c r="C20" s="24">
        <f t="shared" si="15"/>
        <v>18</v>
      </c>
      <c r="D20" s="27" t="s">
        <v>162</v>
      </c>
      <c r="E20" s="32" t="s">
        <v>118</v>
      </c>
      <c r="F20" s="32" t="s">
        <v>183</v>
      </c>
      <c r="G20" s="39" t="s">
        <v>290</v>
      </c>
      <c r="H20" s="43" t="s">
        <v>187</v>
      </c>
      <c r="J20" s="48" t="s">
        <v>296</v>
      </c>
      <c r="K20" s="48">
        <f t="shared" si="16"/>
        <v>2</v>
      </c>
      <c r="L20" s="51">
        <f t="shared" si="17"/>
        <v>12</v>
      </c>
      <c r="M20" s="52"/>
      <c r="N20" s="24"/>
      <c r="P20" s="24">
        <f t="shared" si="18"/>
        <v>18</v>
      </c>
      <c r="Q20" s="55" t="e">
        <f t="shared" si="1"/>
        <v>#N/A</v>
      </c>
      <c r="R20" s="55" t="str">
        <f t="shared" si="2"/>
        <v>溶接S+T-ST 25A(溶接作業を除く)</v>
      </c>
      <c r="S20" s="55" t="str">
        <f t="shared" si="3"/>
        <v>ハンドオーガー：ガス・水道・下水道併設</v>
      </c>
      <c r="T20" s="55" t="str">
        <f t="shared" si="4"/>
        <v>継手 PLSM-L 25A</v>
      </c>
      <c r="U20" s="55" t="str">
        <f t="shared" si="5"/>
        <v>PLS(埋設) 80A</v>
      </c>
      <c r="V20" s="55" t="str">
        <f t="shared" si="6"/>
        <v>分岐チーズ 20A</v>
      </c>
      <c r="W20" s="55" t="str">
        <f t="shared" si="7"/>
        <v>フレキ用ねじガス栓 20A 大容量型検査孔付</v>
      </c>
      <c r="X20" s="55" t="str">
        <f t="shared" si="8"/>
        <v>ガス栓移設/一般ガス栓 32A以下</v>
      </c>
      <c r="Y20" s="55" t="str">
        <f t="shared" si="9"/>
        <v>はつり工/T200     ブロック 75A</v>
      </c>
      <c r="Z20" s="55" t="str">
        <f t="shared" si="10"/>
        <v>露出BV(フランジ) 80A</v>
      </c>
      <c r="AA20" s="55" t="str">
        <f t="shared" si="11"/>
        <v>防食テープ巻 100A</v>
      </c>
      <c r="AB20" s="55" t="str">
        <f t="shared" si="12"/>
        <v>メーター撤去 65号･100号</v>
      </c>
      <c r="AC20" s="55" t="str">
        <f t="shared" si="13"/>
        <v>タン付支持金具 ステン 80A RC</v>
      </c>
      <c r="AD20" s="55" t="str">
        <f t="shared" si="14"/>
        <v>PLSM-S 80A</v>
      </c>
    </row>
    <row r="21" spans="1:30" ht="15" customHeight="1">
      <c r="A21" s="23">
        <f>COUNTIFS($H$3:H21,H21)</f>
        <v>1</v>
      </c>
      <c r="B21" s="23" t="str">
        <f t="shared" si="0"/>
        <v>供③01</v>
      </c>
      <c r="C21" s="24">
        <f t="shared" si="15"/>
        <v>19</v>
      </c>
      <c r="D21" s="27" t="s">
        <v>324</v>
      </c>
      <c r="E21" s="32" t="str">
        <v>EF-ST 50A×30A</v>
      </c>
      <c r="F21" s="32" t="s">
        <v>49</v>
      </c>
      <c r="G21" s="39">
        <v>18260</v>
      </c>
      <c r="H21" s="43" t="s">
        <v>86</v>
      </c>
      <c r="J21" s="48" t="s">
        <v>686</v>
      </c>
      <c r="K21" s="48">
        <f t="shared" si="16"/>
        <v>2</v>
      </c>
      <c r="L21" s="51">
        <f t="shared" si="17"/>
        <v>12</v>
      </c>
      <c r="N21" s="24"/>
      <c r="P21" s="24">
        <f t="shared" si="18"/>
        <v>19</v>
      </c>
      <c r="Q21" s="55" t="e">
        <f t="shared" si="1"/>
        <v>#N/A</v>
      </c>
      <c r="R21" s="55" t="str">
        <f t="shared" si="2"/>
        <v>溶接S+T-ST 32A(溶接作業を除く)</v>
      </c>
      <c r="S21" s="55" t="str">
        <f t="shared" si="3"/>
        <v>鞘管(一箇所当たり)</v>
      </c>
      <c r="T21" s="55" t="str">
        <f t="shared" si="4"/>
        <v>継手 PLSM-L 32A</v>
      </c>
      <c r="U21" s="55" t="str">
        <f t="shared" si="5"/>
        <v>PE管 25A</v>
      </c>
      <c r="V21" s="55" t="str">
        <f t="shared" si="6"/>
        <v>分岐異径チーズ 15A×10A</v>
      </c>
      <c r="W21" s="55" t="str">
        <f t="shared" si="7"/>
        <v>フレキ用ねじガス栓 25A 大容量型検査孔付</v>
      </c>
      <c r="X21" s="55" t="str">
        <f t="shared" si="8"/>
        <v>ガス栓移設/一般ガス栓 50A以下</v>
      </c>
      <c r="Y21" s="55" t="str">
        <f t="shared" si="9"/>
        <v>はつり工/T300     ブロック 75A</v>
      </c>
      <c r="Z21" s="55" t="str">
        <f t="shared" si="10"/>
        <v>露出BV(フランジ) 100A</v>
      </c>
      <c r="AA21" s="55" t="str">
        <f t="shared" si="11"/>
        <v>デンゾー巻 25A</v>
      </c>
      <c r="AB21" s="55" t="str">
        <f t="shared" si="12"/>
        <v>メーター移設 6号まで</v>
      </c>
      <c r="AC21" s="55" t="str">
        <f t="shared" si="13"/>
        <v>タン付支持金具 ステン 20A 木質</v>
      </c>
      <c r="AD21" s="55" t="str">
        <f t="shared" si="14"/>
        <v>PLSM-L 20A</v>
      </c>
    </row>
    <row r="22" spans="1:30" ht="15" customHeight="1">
      <c r="A22" s="23">
        <f>COUNTIFS($H$3:H22,H22)</f>
        <v>2</v>
      </c>
      <c r="B22" s="23" t="str">
        <f t="shared" si="0"/>
        <v>供③02</v>
      </c>
      <c r="C22" s="24">
        <f t="shared" si="15"/>
        <v>20</v>
      </c>
      <c r="D22" s="27" t="s">
        <v>173</v>
      </c>
      <c r="E22" s="32" t="str">
        <v>EF-ST 75A×30A</v>
      </c>
      <c r="F22" s="32" t="s">
        <v>49</v>
      </c>
      <c r="G22" s="39">
        <v>21440</v>
      </c>
      <c r="H22" s="43" t="s">
        <v>86</v>
      </c>
      <c r="J22" s="49" t="s">
        <v>3</v>
      </c>
      <c r="K22" s="49"/>
      <c r="L22" s="49"/>
      <c r="N22" s="24"/>
      <c r="P22" s="24">
        <f t="shared" si="18"/>
        <v>20</v>
      </c>
      <c r="Q22" s="55" t="e">
        <f t="shared" si="1"/>
        <v>#N/A</v>
      </c>
      <c r="R22" s="55" t="str">
        <f t="shared" si="2"/>
        <v>溶接S+T-ST 50A(溶接作業を除く)</v>
      </c>
      <c r="S22" s="55" t="str">
        <f t="shared" si="3"/>
        <v>磁気マーカー</v>
      </c>
      <c r="T22" s="55" t="str">
        <f t="shared" si="4"/>
        <v>継手 PLSM-L 40A</v>
      </c>
      <c r="U22" s="55" t="str">
        <f t="shared" si="5"/>
        <v>PE管 30A</v>
      </c>
      <c r="V22" s="55" t="str">
        <f t="shared" si="6"/>
        <v>分岐異径チーズ 20A×10A</v>
      </c>
      <c r="W22" s="55" t="str">
        <f t="shared" si="7"/>
        <v>壁埋込ガスコンセント(標準型･RC壁･長型･E付)</v>
      </c>
      <c r="X22" s="55" t="str">
        <f t="shared" si="8"/>
        <v xml:space="preserve">ガス栓移設/BOXガス栓 </v>
      </c>
      <c r="Y22" s="55" t="str">
        <f t="shared" si="9"/>
        <v>はつり工/T150以下 ブロック 125A</v>
      </c>
      <c r="Z22" s="55" t="str">
        <f t="shared" si="10"/>
        <v>露出BV(フランジ) 150A</v>
      </c>
      <c r="AA22" s="55" t="str">
        <f t="shared" si="11"/>
        <v>デンゾー巻 32A</v>
      </c>
      <c r="AB22" s="55" t="str">
        <f t="shared" si="12"/>
        <v>メーター移設 10号</v>
      </c>
      <c r="AC22" s="55" t="str">
        <f t="shared" si="13"/>
        <v>タン付支持金具 ステン 25A 木質</v>
      </c>
      <c r="AD22" s="55" t="str">
        <f t="shared" si="14"/>
        <v>PLSM-L 25A</v>
      </c>
    </row>
    <row r="23" spans="1:30" ht="15" customHeight="1">
      <c r="A23" s="23">
        <f>COUNTIFS($H$3:H23,H23)</f>
        <v>3</v>
      </c>
      <c r="B23" s="23" t="str">
        <f t="shared" si="0"/>
        <v>供③03</v>
      </c>
      <c r="C23" s="24">
        <f t="shared" si="15"/>
        <v>21</v>
      </c>
      <c r="D23" s="27" t="s">
        <v>394</v>
      </c>
      <c r="E23" s="32" t="str">
        <v>EF-ST 75A×50A</v>
      </c>
      <c r="F23" s="32" t="s">
        <v>49</v>
      </c>
      <c r="G23" s="39">
        <v>27210</v>
      </c>
      <c r="H23" s="43" t="s">
        <v>86</v>
      </c>
      <c r="J23" s="50"/>
      <c r="K23" s="50"/>
      <c r="L23" s="50"/>
      <c r="N23" s="24"/>
      <c r="P23" s="24">
        <f t="shared" si="18"/>
        <v>21</v>
      </c>
      <c r="Q23" s="55" t="e">
        <f t="shared" si="1"/>
        <v>#N/A</v>
      </c>
      <c r="R23" s="55" t="str">
        <f t="shared" si="2"/>
        <v>溶接S+T-ST 80A(溶接作業を除く)</v>
      </c>
      <c r="S23" s="55" t="str">
        <f t="shared" si="3"/>
        <v>交通誘導員(日額)</v>
      </c>
      <c r="T23" s="55" t="str">
        <f t="shared" si="4"/>
        <v>継手 PLSM-L 50A</v>
      </c>
      <c r="U23" s="55" t="str">
        <f t="shared" si="5"/>
        <v>PE管 50A</v>
      </c>
      <c r="V23" s="55" t="str">
        <f t="shared" si="6"/>
        <v>分岐異径チーズ 20A×15A</v>
      </c>
      <c r="W23" s="55" t="str">
        <f t="shared" si="7"/>
        <v xml:space="preserve">二口壁埋込ガスコンセント </v>
      </c>
      <c r="X23" s="55" t="str">
        <f t="shared" si="8"/>
        <v>切止め工事(メカ) PLSM-MTS Ca止め 25A</v>
      </c>
      <c r="Y23" s="55" t="str">
        <f t="shared" si="9"/>
        <v>はつり工/T200     ブロック 125A</v>
      </c>
      <c r="Z23" s="55" t="str">
        <f t="shared" si="10"/>
        <v>露出BV(ねじ) 25A</v>
      </c>
      <c r="AA23" s="55" t="str">
        <f t="shared" si="11"/>
        <v>デンゾー巻 40A</v>
      </c>
      <c r="AB23" s="55" t="str">
        <f t="shared" si="12"/>
        <v>メーター移設 16号</v>
      </c>
      <c r="AC23" s="55" t="str">
        <f t="shared" si="13"/>
        <v>タン付支持金具 ステン 32A 木質</v>
      </c>
      <c r="AD23" s="55" t="str">
        <f t="shared" si="14"/>
        <v>PLSM-L 32A</v>
      </c>
    </row>
    <row r="24" spans="1:30" ht="15" customHeight="1">
      <c r="A24" s="23">
        <f>COUNTIFS($H$3:H24,H24)</f>
        <v>4</v>
      </c>
      <c r="B24" s="23" t="str">
        <f t="shared" si="0"/>
        <v>供③04</v>
      </c>
      <c r="C24" s="24">
        <f t="shared" si="15"/>
        <v>22</v>
      </c>
      <c r="D24" s="27" t="s">
        <v>397</v>
      </c>
      <c r="E24" s="32" t="str">
        <v>EF-ST 100A×30A</v>
      </c>
      <c r="F24" s="32" t="s">
        <v>49</v>
      </c>
      <c r="G24" s="39">
        <v>33310</v>
      </c>
      <c r="H24" s="43" t="s">
        <v>86</v>
      </c>
      <c r="N24" s="24"/>
      <c r="P24" s="24">
        <f t="shared" si="18"/>
        <v>22</v>
      </c>
      <c r="Q24" s="55" t="e">
        <f t="shared" si="1"/>
        <v>#N/A</v>
      </c>
      <c r="R24" s="55" t="str">
        <f t="shared" si="2"/>
        <v>トランジションＳＴ取替 25A</v>
      </c>
      <c r="S24" s="55" t="str">
        <f t="shared" si="3"/>
        <v>交通誘導員</v>
      </c>
      <c r="T24" s="55" t="str">
        <f t="shared" si="4"/>
        <v>継手 PLSM-L 80A</v>
      </c>
      <c r="U24" s="55" t="str">
        <f t="shared" si="5"/>
        <v>PE管 75A</v>
      </c>
      <c r="V24" s="55" t="str">
        <f t="shared" si="6"/>
        <v>分岐異径チーズ 25A×15A</v>
      </c>
      <c r="W24" s="55" t="str">
        <f t="shared" si="7"/>
        <v xml:space="preserve">壁ケース型ガスコンセント </v>
      </c>
      <c r="X24" s="55" t="str">
        <f t="shared" si="8"/>
        <v>切止め工事(メカ) PLSM-MTS Ca止め 32A</v>
      </c>
      <c r="Y24" s="55" t="str">
        <f t="shared" si="9"/>
        <v>はつり工/T300     ブロック 125A</v>
      </c>
      <c r="Z24" s="55" t="str">
        <f t="shared" si="10"/>
        <v>露出BV(ねじ) 32A</v>
      </c>
      <c r="AA24" s="55" t="str">
        <f t="shared" si="11"/>
        <v>デンゾー巻 50A</v>
      </c>
      <c r="AB24" s="55" t="str">
        <f t="shared" si="12"/>
        <v>メーター移設 25号</v>
      </c>
      <c r="AC24" s="55" t="str">
        <f t="shared" si="13"/>
        <v>タン付支持金具 ステン 40A 木質</v>
      </c>
      <c r="AD24" s="55" t="str">
        <f t="shared" si="14"/>
        <v>PLSM-L 40A</v>
      </c>
    </row>
    <row r="25" spans="1:30" ht="15" customHeight="1">
      <c r="A25" s="23">
        <f>COUNTIFS($H$3:H25,H25)</f>
        <v>5</v>
      </c>
      <c r="B25" s="23" t="str">
        <f t="shared" si="0"/>
        <v>供③05</v>
      </c>
      <c r="C25" s="24">
        <f t="shared" si="15"/>
        <v>23</v>
      </c>
      <c r="D25" s="27" t="s">
        <v>386</v>
      </c>
      <c r="E25" s="32" t="str">
        <v>EF-ST 100A×50A</v>
      </c>
      <c r="F25" s="32" t="s">
        <v>49</v>
      </c>
      <c r="G25" s="39">
        <v>37160</v>
      </c>
      <c r="H25" s="43" t="s">
        <v>86</v>
      </c>
      <c r="N25" s="24"/>
      <c r="P25" s="24">
        <f t="shared" si="18"/>
        <v>23</v>
      </c>
      <c r="Q25" s="59" t="e">
        <f t="shared" si="1"/>
        <v>#N/A</v>
      </c>
      <c r="R25" s="55" t="str">
        <f t="shared" si="2"/>
        <v>トランジションＳＴ取替 32A</v>
      </c>
      <c r="S25" s="55" t="str">
        <f t="shared" si="3"/>
        <v>市道 H1400(m2)</v>
      </c>
      <c r="T25" s="55" t="str">
        <f t="shared" si="4"/>
        <v>継手 PLSM-T 20A</v>
      </c>
      <c r="U25" s="55" t="str">
        <f t="shared" si="5"/>
        <v>PE管 100A</v>
      </c>
      <c r="V25" s="55" t="str">
        <f t="shared" si="6"/>
        <v>分岐異径チーズ 25A×20A</v>
      </c>
      <c r="W25" s="55" t="str">
        <f t="shared" si="7"/>
        <v xml:space="preserve">床埋込コンセント </v>
      </c>
      <c r="X25" s="55" t="str">
        <f t="shared" si="8"/>
        <v>切止め工事(メカ) PLSM-MTS Ca止め 40A</v>
      </c>
      <c r="Y25" s="55" t="str">
        <f t="shared" si="9"/>
        <v>コア抜き/T150以下 50A</v>
      </c>
      <c r="Z25" s="55" t="str">
        <f t="shared" si="10"/>
        <v>露出BV(ねじ) 40A</v>
      </c>
      <c r="AA25" s="55" t="str">
        <f t="shared" si="11"/>
        <v>デンゾー巻 80A</v>
      </c>
      <c r="AB25" s="55" t="str">
        <f t="shared" si="12"/>
        <v>メーター移設 40号</v>
      </c>
      <c r="AC25" s="55" t="str">
        <f t="shared" si="13"/>
        <v>タン付支持金具 ステン 50A 木質</v>
      </c>
      <c r="AD25" s="55" t="str">
        <f t="shared" si="14"/>
        <v>PLSM-L 50A</v>
      </c>
    </row>
    <row r="26" spans="1:30" ht="15" customHeight="1">
      <c r="A26" s="23">
        <f>COUNTIFS($H$3:H26,H26)</f>
        <v>6</v>
      </c>
      <c r="B26" s="23" t="str">
        <f t="shared" si="0"/>
        <v>供③06</v>
      </c>
      <c r="C26" s="24">
        <f t="shared" si="15"/>
        <v>24</v>
      </c>
      <c r="D26" s="27" t="s">
        <v>289</v>
      </c>
      <c r="E26" s="32" t="str">
        <v>EF-ST 150A×30A</v>
      </c>
      <c r="F26" s="32" t="s">
        <v>49</v>
      </c>
      <c r="G26" s="39">
        <v>37970</v>
      </c>
      <c r="H26" s="43" t="s">
        <v>86</v>
      </c>
      <c r="N26" s="24"/>
      <c r="P26" s="24">
        <f t="shared" si="18"/>
        <v>24</v>
      </c>
      <c r="Q26" s="59" t="e">
        <f t="shared" si="1"/>
        <v>#N/A</v>
      </c>
      <c r="R26" s="55" t="str">
        <f t="shared" si="2"/>
        <v>トランジションＳＴ取替 50A</v>
      </c>
      <c r="S26" s="55" t="str">
        <f t="shared" si="3"/>
        <v>県道(N3) H1400(m2)</v>
      </c>
      <c r="T26" s="55" t="str">
        <f t="shared" si="4"/>
        <v>継手 PLSM-T 25A</v>
      </c>
      <c r="U26" s="55" t="str">
        <f t="shared" si="5"/>
        <v>PE管 150A</v>
      </c>
      <c r="V26" s="55" t="str">
        <f t="shared" si="6"/>
        <v>座付きエルボ 15A</v>
      </c>
      <c r="W26" s="55" t="str">
        <f t="shared" si="7"/>
        <v xml:space="preserve">床埋込ヒューズガス栓 </v>
      </c>
      <c r="X26" s="55" t="str">
        <f t="shared" si="8"/>
        <v>切止め工事(メカ) PLSM-MTS Ca止め 50A</v>
      </c>
      <c r="Y26" s="55" t="str">
        <f t="shared" si="9"/>
        <v>コア抜き/T200 50A</v>
      </c>
      <c r="Z26" s="55" t="str">
        <f t="shared" si="10"/>
        <v>露出BV(ねじ) 50A</v>
      </c>
      <c r="AA26" s="55" t="str">
        <f t="shared" si="11"/>
        <v>デンゾー巻 100A</v>
      </c>
      <c r="AB26" s="55" t="str">
        <f t="shared" si="12"/>
        <v>メーター移設 65号･100号</v>
      </c>
      <c r="AC26" s="55" t="str">
        <f t="shared" si="13"/>
        <v>タン付支持金具 ステン 80A 木質</v>
      </c>
      <c r="AD26" s="55" t="str">
        <f t="shared" si="14"/>
        <v>PLSM-L 80A</v>
      </c>
    </row>
    <row r="27" spans="1:30" ht="15" customHeight="1">
      <c r="A27" s="23">
        <f>COUNTIFS($H$3:H27,H27)</f>
        <v>7</v>
      </c>
      <c r="B27" s="23" t="str">
        <f t="shared" si="0"/>
        <v>供③07</v>
      </c>
      <c r="C27" s="24">
        <f t="shared" si="15"/>
        <v>25</v>
      </c>
      <c r="D27" s="27" t="s">
        <v>11</v>
      </c>
      <c r="E27" s="32" t="str">
        <v>EF-ST 150A×50A</v>
      </c>
      <c r="F27" s="32" t="s">
        <v>49</v>
      </c>
      <c r="G27" s="39">
        <v>42940</v>
      </c>
      <c r="H27" s="43" t="s">
        <v>86</v>
      </c>
      <c r="N27" s="24"/>
      <c r="P27" s="24">
        <f t="shared" si="18"/>
        <v>25</v>
      </c>
      <c r="Q27" s="59" t="e">
        <f t="shared" si="1"/>
        <v>#N/A</v>
      </c>
      <c r="R27" s="55" t="e">
        <f t="shared" si="2"/>
        <v>#N/A</v>
      </c>
      <c r="S27" s="55" t="str">
        <f t="shared" si="3"/>
        <v>県道(N4) H1400(m2)</v>
      </c>
      <c r="T27" s="55" t="str">
        <f t="shared" si="4"/>
        <v>継手 PLSM-T 32A</v>
      </c>
      <c r="U27" s="55" t="e">
        <f t="shared" si="5"/>
        <v>#N/A</v>
      </c>
      <c r="V27" s="55" t="str">
        <f t="shared" si="6"/>
        <v>台座付エルボ 15A</v>
      </c>
      <c r="W27" s="55" t="str">
        <f t="shared" si="7"/>
        <v xml:space="preserve">壁埋込ヒューズガス栓 </v>
      </c>
      <c r="X27" s="55" t="str">
        <f t="shared" si="8"/>
        <v>切止め工事(メカ) PLS-Pr止め 25A以下</v>
      </c>
      <c r="Y27" s="55" t="str">
        <f t="shared" si="9"/>
        <v>コア抜き/T300 50A</v>
      </c>
      <c r="Z27" s="55" t="str">
        <f t="shared" si="10"/>
        <v>露出BV(ねじ) 80A</v>
      </c>
      <c r="AA27" s="55" t="str">
        <f t="shared" si="11"/>
        <v>防食＋デンゾー巻 25A</v>
      </c>
      <c r="AB27" s="55" t="e">
        <f t="shared" si="12"/>
        <v>#N/A</v>
      </c>
      <c r="AC27" s="55" t="str">
        <f t="shared" si="13"/>
        <v>サドルバンド ステン 20A</v>
      </c>
      <c r="AD27" s="55" t="str">
        <f t="shared" si="14"/>
        <v>PLSM-T 20A</v>
      </c>
    </row>
    <row r="28" spans="1:30" ht="15" customHeight="1">
      <c r="A28" s="23">
        <f>COUNTIFS($H$3:H28,H28)</f>
        <v>8</v>
      </c>
      <c r="B28" s="23" t="str">
        <f t="shared" si="0"/>
        <v>供③08</v>
      </c>
      <c r="C28" s="24">
        <f t="shared" si="15"/>
        <v>26</v>
      </c>
      <c r="D28" s="27" t="s">
        <v>297</v>
      </c>
      <c r="E28" s="32" t="str">
        <v>EF-ST 150A×75A</v>
      </c>
      <c r="F28" s="32" t="s">
        <v>49</v>
      </c>
      <c r="G28" s="39">
        <v>75030</v>
      </c>
      <c r="H28" s="43" t="s">
        <v>86</v>
      </c>
      <c r="N28" s="24"/>
      <c r="P28" s="24">
        <f t="shared" si="18"/>
        <v>26</v>
      </c>
      <c r="Q28" s="59" t="e">
        <f t="shared" si="1"/>
        <v>#N/A</v>
      </c>
      <c r="R28" s="55" t="e">
        <f t="shared" si="2"/>
        <v>#N/A</v>
      </c>
      <c r="S28" s="55" t="str">
        <f t="shared" si="3"/>
        <v>県道(N5) H1400(m2)</v>
      </c>
      <c r="T28" s="55" t="str">
        <f t="shared" si="4"/>
        <v>継手 PLSM-T 40A</v>
      </c>
      <c r="U28" s="55" t="e">
        <f t="shared" si="5"/>
        <v>#N/A</v>
      </c>
      <c r="V28" s="55" t="str">
        <f t="shared" si="6"/>
        <v>台座付エルボ 20A</v>
      </c>
      <c r="W28" s="55" t="str">
        <f t="shared" si="7"/>
        <v xml:space="preserve">取替用ヒューズガス栓(G57/58) </v>
      </c>
      <c r="X28" s="55" t="str">
        <f t="shared" si="8"/>
        <v>切止め工事(メカ) PLS-Pr止め 32A</v>
      </c>
      <c r="Y28" s="55" t="str">
        <f t="shared" si="9"/>
        <v>コア抜き/T150以下 75A</v>
      </c>
      <c r="Z28" s="55" t="str">
        <f t="shared" si="10"/>
        <v>弁筐 H300/B-1</v>
      </c>
      <c r="AA28" s="55" t="str">
        <f t="shared" si="11"/>
        <v>防食＋デンゾー巻 32A</v>
      </c>
      <c r="AB28" s="55" t="e">
        <f t="shared" si="12"/>
        <v>#N/A</v>
      </c>
      <c r="AC28" s="55" t="str">
        <f t="shared" si="13"/>
        <v>サドルバンド ステン 25A</v>
      </c>
      <c r="AD28" s="55" t="str">
        <f t="shared" si="14"/>
        <v>PLSM-T 25A</v>
      </c>
    </row>
    <row r="29" spans="1:30" ht="15" customHeight="1">
      <c r="A29" s="23">
        <f>COUNTIFS($H$3:H29,H29)</f>
        <v>9</v>
      </c>
      <c r="B29" s="23" t="str">
        <f t="shared" si="0"/>
        <v>供③09</v>
      </c>
      <c r="C29" s="24">
        <f t="shared" si="15"/>
        <v>27</v>
      </c>
      <c r="D29" s="27" t="str">
        <v>23-02-001</v>
      </c>
      <c r="E29" s="32" t="str">
        <v>PCクランプ+T-ST 50A×25A</v>
      </c>
      <c r="F29" s="32" t="s">
        <v>49</v>
      </c>
      <c r="G29" s="39">
        <v>28790</v>
      </c>
      <c r="H29" s="43" t="s">
        <v>86</v>
      </c>
      <c r="N29" s="24"/>
      <c r="P29" s="24">
        <f t="shared" si="18"/>
        <v>27</v>
      </c>
      <c r="Q29" s="59" t="e">
        <f t="shared" si="1"/>
        <v>#N/A</v>
      </c>
      <c r="R29" s="55" t="e">
        <f t="shared" si="2"/>
        <v>#N/A</v>
      </c>
      <c r="S29" s="55" t="str">
        <f t="shared" si="3"/>
        <v>歩道 H1400(m2)</v>
      </c>
      <c r="T29" s="55" t="str">
        <f t="shared" si="4"/>
        <v>継手 PLSM-T 50A</v>
      </c>
      <c r="U29" s="55" t="e">
        <f t="shared" si="5"/>
        <v>#N/A</v>
      </c>
      <c r="V29" s="55" t="str">
        <f t="shared" si="6"/>
        <v>分岐ネジ継手 15A</v>
      </c>
      <c r="W29" s="55" t="str">
        <f t="shared" si="7"/>
        <v xml:space="preserve">取替用ヒューズガス栓(G56) </v>
      </c>
      <c r="X29" s="55" t="str">
        <f t="shared" si="8"/>
        <v>切止め工事(メカ) PLS-Pr止め 50A</v>
      </c>
      <c r="Y29" s="55" t="str">
        <f t="shared" si="9"/>
        <v>コア抜き/T200 75A</v>
      </c>
      <c r="Z29" s="55" t="str">
        <f t="shared" si="10"/>
        <v>弁筐 H600/浅層埋設</v>
      </c>
      <c r="AA29" s="55" t="str">
        <f t="shared" si="11"/>
        <v>防食＋デンゾー巻 40A</v>
      </c>
      <c r="AB29" s="55" t="e">
        <f t="shared" si="12"/>
        <v>#N/A</v>
      </c>
      <c r="AC29" s="55" t="str">
        <f t="shared" si="13"/>
        <v>ハンディブラケット ステン 150㎜</v>
      </c>
      <c r="AD29" s="55" t="str">
        <f t="shared" si="14"/>
        <v>PLSM-T 32A</v>
      </c>
    </row>
    <row r="30" spans="1:30" ht="15" customHeight="1">
      <c r="A30" s="23">
        <f>COUNTIFS($H$3:H30,H30)</f>
        <v>10</v>
      </c>
      <c r="B30" s="23" t="str">
        <f t="shared" si="0"/>
        <v>供③10</v>
      </c>
      <c r="C30" s="24">
        <f t="shared" si="15"/>
        <v>28</v>
      </c>
      <c r="D30" s="27" t="s">
        <v>8</v>
      </c>
      <c r="E30" s="32" t="str">
        <v>PCクランプ+T-ST 50A×32A</v>
      </c>
      <c r="F30" s="32" t="s">
        <v>49</v>
      </c>
      <c r="G30" s="39">
        <v>28010</v>
      </c>
      <c r="H30" s="43" t="s">
        <v>86</v>
      </c>
      <c r="N30" s="24"/>
      <c r="P30" s="24">
        <f t="shared" si="18"/>
        <v>28</v>
      </c>
      <c r="Q30" s="59" t="e">
        <f t="shared" si="1"/>
        <v>#N/A</v>
      </c>
      <c r="R30" s="55" t="e">
        <f t="shared" si="2"/>
        <v>#N/A</v>
      </c>
      <c r="S30" s="55" t="str">
        <f t="shared" si="3"/>
        <v>市道 H800(m2)</v>
      </c>
      <c r="T30" s="55" t="str">
        <f t="shared" si="4"/>
        <v>継手 PLSM-T 80A</v>
      </c>
      <c r="U30" s="55" t="e">
        <f t="shared" si="5"/>
        <v>#N/A</v>
      </c>
      <c r="V30" s="55" t="str">
        <f t="shared" si="6"/>
        <v>壁貫通カバー 10A･15A</v>
      </c>
      <c r="W30" s="55" t="str">
        <f t="shared" si="7"/>
        <v xml:space="preserve">取替用ヒューズガス栓(床) </v>
      </c>
      <c r="X30" s="55" t="str">
        <f t="shared" si="8"/>
        <v>切止め工事(メカ) PLS-Pr止め 80A</v>
      </c>
      <c r="Y30" s="55" t="str">
        <f t="shared" si="9"/>
        <v>コア抜き/T300 75A</v>
      </c>
      <c r="Z30" s="55" t="e">
        <f t="shared" si="10"/>
        <v>#N/A</v>
      </c>
      <c r="AA30" s="55" t="str">
        <f t="shared" si="11"/>
        <v>防食＋デンゾー巻 50A</v>
      </c>
      <c r="AB30" s="55" t="e">
        <f t="shared" si="12"/>
        <v>#N/A</v>
      </c>
      <c r="AC30" s="55" t="str">
        <f t="shared" si="13"/>
        <v>ハンディブラケット ステン 200㎜</v>
      </c>
      <c r="AD30" s="55" t="str">
        <f t="shared" si="14"/>
        <v>PLSM-T 40A</v>
      </c>
    </row>
    <row r="31" spans="1:30" ht="15" customHeight="1">
      <c r="A31" s="23">
        <f>COUNTIFS($H$3:H31,H31)</f>
        <v>11</v>
      </c>
      <c r="B31" s="23" t="str">
        <f t="shared" si="0"/>
        <v>供③11</v>
      </c>
      <c r="C31" s="24">
        <f t="shared" si="15"/>
        <v>29</v>
      </c>
      <c r="D31" s="27" t="str">
        <v>23-02-003</v>
      </c>
      <c r="E31" s="32" t="str">
        <v>PCクランプ+T-ST 80A×25A</v>
      </c>
      <c r="F31" s="32" t="s">
        <v>49</v>
      </c>
      <c r="G31" s="39">
        <v>34110</v>
      </c>
      <c r="H31" s="43" t="s">
        <v>86</v>
      </c>
      <c r="N31" s="24"/>
      <c r="P31" s="24">
        <f t="shared" si="18"/>
        <v>29</v>
      </c>
      <c r="Q31" s="59" t="e">
        <f t="shared" si="1"/>
        <v>#N/A</v>
      </c>
      <c r="R31" s="55" t="e">
        <f t="shared" si="2"/>
        <v>#N/A</v>
      </c>
      <c r="S31" s="55" t="str">
        <f t="shared" si="3"/>
        <v>県道(N3)H900(m2)</v>
      </c>
      <c r="T31" s="55" t="str">
        <f t="shared" si="4"/>
        <v>継手 EF-RS 30A×25A</v>
      </c>
      <c r="U31" s="55" t="e">
        <f t="shared" si="5"/>
        <v>#N/A</v>
      </c>
      <c r="V31" s="55" t="str">
        <f t="shared" si="6"/>
        <v>片ねじエルボ 10A</v>
      </c>
      <c r="W31" s="55" t="str">
        <f t="shared" si="7"/>
        <v>中間ガス栓 15A</v>
      </c>
      <c r="X31" s="55" t="str">
        <f t="shared" si="8"/>
        <v>切止め工事(白) AP-Ca止め 20A</v>
      </c>
      <c r="Y31" s="55" t="str">
        <f t="shared" si="9"/>
        <v>コア抜き/T150以下 125A</v>
      </c>
      <c r="Z31" s="55" t="e">
        <f t="shared" si="10"/>
        <v>#N/A</v>
      </c>
      <c r="AA31" s="55" t="str">
        <f t="shared" si="11"/>
        <v>防食＋デンゾー巻 80A</v>
      </c>
      <c r="AB31" s="55" t="e">
        <f t="shared" si="12"/>
        <v>#N/A</v>
      </c>
      <c r="AC31" s="55" t="str">
        <f t="shared" si="13"/>
        <v>ハンディブラケット ステン 300㎜</v>
      </c>
      <c r="AD31" s="55" t="str">
        <f t="shared" si="14"/>
        <v>PLSM-T 50A</v>
      </c>
    </row>
    <row r="32" spans="1:30" ht="15" customHeight="1">
      <c r="A32" s="23">
        <f>COUNTIFS($H$3:H32,H32)</f>
        <v>12</v>
      </c>
      <c r="B32" s="23" t="str">
        <f t="shared" si="0"/>
        <v>供③12</v>
      </c>
      <c r="C32" s="24">
        <f t="shared" si="15"/>
        <v>30</v>
      </c>
      <c r="D32" s="27" t="s">
        <v>52</v>
      </c>
      <c r="E32" s="32" t="str">
        <v>PCクランプ+T-ST 80A×32A</v>
      </c>
      <c r="F32" s="32" t="s">
        <v>49</v>
      </c>
      <c r="G32" s="39">
        <v>35800</v>
      </c>
      <c r="H32" s="43" t="s">
        <v>86</v>
      </c>
      <c r="N32" s="24"/>
      <c r="P32" s="24">
        <f t="shared" si="18"/>
        <v>30</v>
      </c>
      <c r="Q32" s="59" t="e">
        <f t="shared" si="1"/>
        <v>#N/A</v>
      </c>
      <c r="R32" s="55" t="e">
        <f t="shared" si="2"/>
        <v>#N/A</v>
      </c>
      <c r="S32" s="55" t="str">
        <f t="shared" si="3"/>
        <v>県道(N4) H900(m2)</v>
      </c>
      <c r="T32" s="55" t="str">
        <f t="shared" si="4"/>
        <v>継手 EF-RS 50A×30A</v>
      </c>
      <c r="U32" s="55" t="e">
        <f t="shared" si="5"/>
        <v>#N/A</v>
      </c>
      <c r="V32" s="55" t="str">
        <f t="shared" si="6"/>
        <v>片ねじエルボ 15A</v>
      </c>
      <c r="W32" s="55" t="str">
        <f t="shared" si="7"/>
        <v>中間ガス栓 20A</v>
      </c>
      <c r="X32" s="55" t="str">
        <f t="shared" si="8"/>
        <v>切止め工事(白) AP-Ca止め 25A</v>
      </c>
      <c r="Y32" s="55" t="str">
        <f t="shared" si="9"/>
        <v>コア抜き/T200 125A</v>
      </c>
      <c r="Z32" s="55" t="e">
        <f t="shared" si="10"/>
        <v>#N/A</v>
      </c>
      <c r="AA32" s="55" t="str">
        <f t="shared" si="11"/>
        <v>防食＋デンゾー巻 100A</v>
      </c>
      <c r="AB32" s="55" t="e">
        <f t="shared" si="12"/>
        <v>#N/A</v>
      </c>
      <c r="AC32" s="55" t="str">
        <f t="shared" si="13"/>
        <v>ハンディブラケット ステン 400㎜</v>
      </c>
      <c r="AD32" s="55" t="str">
        <f t="shared" si="14"/>
        <v>PLSM-T 80A</v>
      </c>
    </row>
    <row r="33" spans="1:30" ht="15" customHeight="1">
      <c r="A33" s="23">
        <f>COUNTIFS($H$3:H33,H33)</f>
        <v>13</v>
      </c>
      <c r="B33" s="23" t="str">
        <f t="shared" si="0"/>
        <v>供③13</v>
      </c>
      <c r="C33" s="24">
        <f t="shared" si="15"/>
        <v>31</v>
      </c>
      <c r="D33" s="27" t="str">
        <v>23-02-005</v>
      </c>
      <c r="E33" s="32" t="str">
        <v>PCクランプ+T-ST 80A×50A</v>
      </c>
      <c r="F33" s="32" t="s">
        <v>49</v>
      </c>
      <c r="G33" s="39">
        <v>41430</v>
      </c>
      <c r="H33" s="43" t="s">
        <v>86</v>
      </c>
      <c r="N33" s="24"/>
      <c r="P33" s="24">
        <f t="shared" si="18"/>
        <v>31</v>
      </c>
      <c r="Q33" s="59" t="e">
        <f t="shared" si="1"/>
        <v>#N/A</v>
      </c>
      <c r="R33" s="55" t="e">
        <f t="shared" si="2"/>
        <v>#N/A</v>
      </c>
      <c r="S33" s="55" t="str">
        <f t="shared" si="3"/>
        <v>県道(N5) H950(m2)</v>
      </c>
      <c r="T33" s="55" t="str">
        <f t="shared" si="4"/>
        <v>継手 EF-CA 25A</v>
      </c>
      <c r="U33" s="55" t="e">
        <f t="shared" si="5"/>
        <v>#N/A</v>
      </c>
      <c r="V33" s="55" t="str">
        <f t="shared" si="6"/>
        <v>FP用分岐サドル 15A･20A</v>
      </c>
      <c r="W33" s="55" t="str">
        <f t="shared" si="7"/>
        <v>中間ガス栓 25A</v>
      </c>
      <c r="X33" s="55" t="str">
        <f t="shared" si="8"/>
        <v>切止め工事(白) AP-Ca止め 32A</v>
      </c>
      <c r="Y33" s="55" t="str">
        <f t="shared" si="9"/>
        <v>コア抜き/T300 125A</v>
      </c>
      <c r="Z33" s="55" t="e">
        <f t="shared" si="10"/>
        <v>#N/A</v>
      </c>
      <c r="AA33" s="55" t="str">
        <f t="shared" si="11"/>
        <v>防食シート＋防食テープ巻 50Aまで</v>
      </c>
      <c r="AB33" s="55" t="e">
        <f t="shared" si="12"/>
        <v>#N/A</v>
      </c>
      <c r="AC33" s="55" t="e">
        <f t="shared" si="13"/>
        <v>#N/A</v>
      </c>
      <c r="AD33" s="55" t="str">
        <f t="shared" si="14"/>
        <v>継手 EF-RS 30A×25A</v>
      </c>
    </row>
    <row r="34" spans="1:30" ht="15" customHeight="1">
      <c r="A34" s="23">
        <f>COUNTIFS($H$3:H34,H34)</f>
        <v>14</v>
      </c>
      <c r="B34" s="23" t="str">
        <f t="shared" si="0"/>
        <v>供③14</v>
      </c>
      <c r="C34" s="24">
        <f t="shared" si="15"/>
        <v>32</v>
      </c>
      <c r="D34" s="27" t="str">
        <v>23-03-001</v>
      </c>
      <c r="E34" s="32" t="s">
        <v>91</v>
      </c>
      <c r="F34" s="32" t="s">
        <v>49</v>
      </c>
      <c r="G34" s="39">
        <v>20770</v>
      </c>
      <c r="H34" s="43" t="s">
        <v>86</v>
      </c>
      <c r="N34" s="24"/>
      <c r="P34" s="24">
        <f t="shared" si="18"/>
        <v>32</v>
      </c>
      <c r="Q34" s="59" t="e">
        <f t="shared" si="1"/>
        <v>#N/A</v>
      </c>
      <c r="R34" s="55" t="e">
        <f t="shared" si="2"/>
        <v>#N/A</v>
      </c>
      <c r="S34" s="55" t="str">
        <f t="shared" si="3"/>
        <v>歩道 H800(m2)</v>
      </c>
      <c r="T34" s="55" t="str">
        <f t="shared" si="4"/>
        <v>継手 EF-CA 30A</v>
      </c>
      <c r="U34" s="55" t="e">
        <f t="shared" si="5"/>
        <v>#N/A</v>
      </c>
      <c r="V34" s="55" t="str">
        <f t="shared" si="6"/>
        <v>両メカソケット 10A</v>
      </c>
      <c r="W34" s="55" t="str">
        <f t="shared" si="7"/>
        <v>中間ガス栓 32A</v>
      </c>
      <c r="X34" s="55" t="str">
        <f t="shared" si="8"/>
        <v>切止め工事(白) AP-Ca止め 40A</v>
      </c>
      <c r="Y34" s="55" t="str">
        <f t="shared" si="9"/>
        <v>溝はつり工事 30×30㎜</v>
      </c>
      <c r="Z34" s="55" t="e">
        <f t="shared" si="10"/>
        <v>#N/A</v>
      </c>
      <c r="AA34" s="55" t="str">
        <f t="shared" si="11"/>
        <v>防食シート＋防食テープ巻 100Aまで</v>
      </c>
      <c r="AB34" s="55" t="e">
        <f t="shared" si="12"/>
        <v>#N/A</v>
      </c>
      <c r="AC34" s="55" t="e">
        <f t="shared" si="13"/>
        <v>#N/A</v>
      </c>
      <c r="AD34" s="55" t="str">
        <f t="shared" si="14"/>
        <v>継手 EF-RS 50A×30A</v>
      </c>
    </row>
    <row r="35" spans="1:30" ht="15" customHeight="1">
      <c r="A35" s="23">
        <f>COUNTIFS($H$3:H35,H35)</f>
        <v>15</v>
      </c>
      <c r="B35" s="23" t="str">
        <f t="shared" si="0"/>
        <v>供③15</v>
      </c>
      <c r="C35" s="24">
        <f t="shared" si="15"/>
        <v>33</v>
      </c>
      <c r="D35" s="27" t="str">
        <v>23-03-002</v>
      </c>
      <c r="E35" s="32" t="s">
        <v>317</v>
      </c>
      <c r="F35" s="32" t="s">
        <v>49</v>
      </c>
      <c r="G35" s="39">
        <v>22510</v>
      </c>
      <c r="H35" s="43" t="s">
        <v>86</v>
      </c>
      <c r="N35" s="24"/>
      <c r="P35" s="24">
        <f t="shared" si="18"/>
        <v>33</v>
      </c>
      <c r="Q35" s="59" t="e">
        <f t="shared" si="1"/>
        <v>#N/A</v>
      </c>
      <c r="R35" s="55" t="e">
        <f t="shared" si="2"/>
        <v>#N/A</v>
      </c>
      <c r="S35" s="55" t="str">
        <f t="shared" si="3"/>
        <v>未舗装道 H1400(m2)</v>
      </c>
      <c r="T35" s="55" t="str">
        <f t="shared" si="4"/>
        <v>継手 EF-CA 50A</v>
      </c>
      <c r="U35" s="55" t="e">
        <f t="shared" si="5"/>
        <v>#N/A</v>
      </c>
      <c r="V35" s="55" t="str">
        <f t="shared" si="6"/>
        <v>両メカソケット 15A</v>
      </c>
      <c r="W35" s="55" t="e">
        <f t="shared" si="7"/>
        <v>#N/A</v>
      </c>
      <c r="X35" s="55" t="str">
        <f t="shared" si="8"/>
        <v>切止め工事(白) AP-Ca止め 50A</v>
      </c>
      <c r="Y35" s="55" t="str">
        <f t="shared" si="9"/>
        <v>溝はつり工事 50×50㎜</v>
      </c>
      <c r="Z35" s="55" t="e">
        <f t="shared" si="10"/>
        <v>#N/A</v>
      </c>
      <c r="AA35" s="55" t="e">
        <f t="shared" si="11"/>
        <v>#N/A</v>
      </c>
      <c r="AB35" s="55" t="e">
        <f t="shared" si="12"/>
        <v>#N/A</v>
      </c>
      <c r="AC35" s="55" t="e">
        <f t="shared" si="13"/>
        <v>#N/A</v>
      </c>
      <c r="AD35" s="55" t="str">
        <f t="shared" si="14"/>
        <v>PE管分岐 EF-T 25A</v>
      </c>
    </row>
    <row r="36" spans="1:30" ht="15" customHeight="1">
      <c r="A36" s="23">
        <f>COUNTIFS($H$3:H36,H36)</f>
        <v>16</v>
      </c>
      <c r="B36" s="23" t="str">
        <f t="shared" si="0"/>
        <v>供③16</v>
      </c>
      <c r="C36" s="24">
        <f t="shared" si="15"/>
        <v>34</v>
      </c>
      <c r="D36" s="27" t="str">
        <v>23-03-003</v>
      </c>
      <c r="E36" s="32" t="s">
        <v>415</v>
      </c>
      <c r="F36" s="32" t="s">
        <v>49</v>
      </c>
      <c r="G36" s="39">
        <v>32160</v>
      </c>
      <c r="H36" s="43" t="s">
        <v>86</v>
      </c>
      <c r="N36" s="24"/>
      <c r="O36" s="58"/>
      <c r="P36" s="24">
        <f t="shared" si="18"/>
        <v>34</v>
      </c>
      <c r="Q36" s="59" t="e">
        <f t="shared" si="1"/>
        <v>#N/A</v>
      </c>
      <c r="R36" s="55" t="e">
        <f t="shared" si="2"/>
        <v>#N/A</v>
      </c>
      <c r="S36" s="55" t="str">
        <f t="shared" si="3"/>
        <v>未舗装道 H800(m2)</v>
      </c>
      <c r="T36" s="55" t="str">
        <f t="shared" si="4"/>
        <v>継手 PLA-S 20A</v>
      </c>
      <c r="U36" s="55" t="e">
        <f t="shared" si="5"/>
        <v>#N/A</v>
      </c>
      <c r="V36" s="55" t="str">
        <f t="shared" si="6"/>
        <v>両メカソケット 20A</v>
      </c>
      <c r="W36" s="55" t="e">
        <f t="shared" si="7"/>
        <v>#N/A</v>
      </c>
      <c r="X36" s="55" t="str">
        <f t="shared" si="8"/>
        <v>切止め工事(白) AP-Ca止め 80A</v>
      </c>
      <c r="Y36" s="55" t="str">
        <f t="shared" si="9"/>
        <v>溝はつり工事 75×75㎜</v>
      </c>
      <c r="Z36" s="55" t="e">
        <f t="shared" si="10"/>
        <v>#N/A</v>
      </c>
      <c r="AA36" s="55" t="e">
        <f t="shared" si="11"/>
        <v>#N/A</v>
      </c>
      <c r="AB36" s="55" t="e">
        <f t="shared" si="12"/>
        <v>#N/A</v>
      </c>
      <c r="AC36" s="55" t="e">
        <f t="shared" si="13"/>
        <v>#N/A</v>
      </c>
      <c r="AD36" s="55" t="str">
        <f t="shared" si="14"/>
        <v>PE管分岐 EF-T 30A</v>
      </c>
    </row>
    <row r="37" spans="1:30" ht="15" customHeight="1">
      <c r="A37" s="23">
        <f>COUNTIFS($H$3:H37,H37)</f>
        <v>17</v>
      </c>
      <c r="B37" s="23" t="str">
        <f t="shared" si="0"/>
        <v>供③17</v>
      </c>
      <c r="C37" s="24">
        <f t="shared" si="15"/>
        <v>35</v>
      </c>
      <c r="D37" s="27" t="s">
        <v>225</v>
      </c>
      <c r="E37" s="32" t="s">
        <v>417</v>
      </c>
      <c r="F37" s="32" t="s">
        <v>49</v>
      </c>
      <c r="G37" s="39">
        <v>54230</v>
      </c>
      <c r="H37" s="43" t="s">
        <v>86</v>
      </c>
      <c r="N37" s="24"/>
      <c r="O37" s="58"/>
      <c r="P37" s="24">
        <f t="shared" si="18"/>
        <v>35</v>
      </c>
      <c r="Q37" s="59" t="e">
        <f t="shared" si="1"/>
        <v>#N/A</v>
      </c>
      <c r="R37" s="59" t="e">
        <f t="shared" si="2"/>
        <v>#N/A</v>
      </c>
      <c r="S37" s="55" t="str">
        <f t="shared" si="3"/>
        <v>CO舗装道 H1400(m2)</v>
      </c>
      <c r="T37" s="55" t="str">
        <f t="shared" si="4"/>
        <v>継手 PLA-S 25A</v>
      </c>
      <c r="U37" s="59" t="e">
        <f t="shared" si="5"/>
        <v>#N/A</v>
      </c>
      <c r="V37" s="55" t="str">
        <f t="shared" si="6"/>
        <v>両メカソケット 25A</v>
      </c>
      <c r="W37" s="55" t="e">
        <f t="shared" si="7"/>
        <v>#N/A</v>
      </c>
      <c r="X37" s="55" t="str">
        <f t="shared" si="8"/>
        <v>切止め工事(白) Pr･Ca止め 20A以下</v>
      </c>
      <c r="Y37" s="55" t="str">
        <f t="shared" si="9"/>
        <v>溝はつり工事 100×100㎜</v>
      </c>
      <c r="Z37" s="55" t="e">
        <f t="shared" si="10"/>
        <v>#N/A</v>
      </c>
      <c r="AA37" s="55" t="e">
        <f t="shared" si="11"/>
        <v>#N/A</v>
      </c>
      <c r="AB37" s="59" t="e">
        <f t="shared" si="12"/>
        <v>#N/A</v>
      </c>
      <c r="AC37" s="55" t="e">
        <f t="shared" si="13"/>
        <v>#N/A</v>
      </c>
      <c r="AD37" s="55" t="str">
        <f t="shared" si="14"/>
        <v>PE管分岐 EF-T 50A</v>
      </c>
    </row>
    <row r="38" spans="1:30" ht="15" customHeight="1">
      <c r="A38" s="23">
        <f>COUNTIFS($H$3:H38,H38)</f>
        <v>18</v>
      </c>
      <c r="B38" s="23" t="str">
        <f t="shared" si="0"/>
        <v>供③18</v>
      </c>
      <c r="C38" s="24">
        <f t="shared" si="15"/>
        <v>36</v>
      </c>
      <c r="D38" s="27" t="s">
        <v>399</v>
      </c>
      <c r="E38" s="32" t="s">
        <v>419</v>
      </c>
      <c r="F38" s="32" t="s">
        <v>49</v>
      </c>
      <c r="G38" s="39">
        <v>13900</v>
      </c>
      <c r="H38" s="43" t="s">
        <v>86</v>
      </c>
      <c r="N38" s="24"/>
      <c r="O38" s="58"/>
      <c r="P38" s="24">
        <f t="shared" si="18"/>
        <v>36</v>
      </c>
      <c r="Q38" s="59" t="e">
        <f t="shared" si="1"/>
        <v>#N/A</v>
      </c>
      <c r="R38" s="59" t="e">
        <f t="shared" si="2"/>
        <v>#N/A</v>
      </c>
      <c r="S38" s="55" t="str">
        <f t="shared" si="3"/>
        <v>CO舗装道 H800(m2)</v>
      </c>
      <c r="T38" s="55" t="str">
        <f t="shared" si="4"/>
        <v>継手 PLA-S 32A</v>
      </c>
      <c r="U38" s="59" t="e">
        <f t="shared" si="5"/>
        <v>#N/A</v>
      </c>
      <c r="V38" s="55" t="str">
        <f t="shared" si="6"/>
        <v>両メカソケット 25A×20A</v>
      </c>
      <c r="W38" s="55" t="e">
        <f t="shared" si="7"/>
        <v>#N/A</v>
      </c>
      <c r="X38" s="55" t="str">
        <f t="shared" si="8"/>
        <v>切止め工事(白) Pr･Ca止め 25A</v>
      </c>
      <c r="Y38" s="55" t="str">
        <f t="shared" si="9"/>
        <v>面はつり T=30㎜以下</v>
      </c>
      <c r="Z38" s="55" t="e">
        <f t="shared" si="10"/>
        <v>#N/A</v>
      </c>
      <c r="AA38" s="55" t="e">
        <f t="shared" si="11"/>
        <v>#N/A</v>
      </c>
      <c r="AB38" s="59" t="e">
        <f t="shared" si="12"/>
        <v>#N/A</v>
      </c>
      <c r="AC38" s="55" t="e">
        <f t="shared" si="13"/>
        <v>#N/A</v>
      </c>
      <c r="AD38" s="55" t="str">
        <f t="shared" si="14"/>
        <v>PE管分岐 EF-T 75A</v>
      </c>
    </row>
    <row r="39" spans="1:30" ht="15" customHeight="1">
      <c r="A39" s="23">
        <f>COUNTIFS($H$3:H39,H39)</f>
        <v>19</v>
      </c>
      <c r="B39" s="23" t="str">
        <f t="shared" si="0"/>
        <v>供③19</v>
      </c>
      <c r="C39" s="24">
        <f t="shared" si="15"/>
        <v>37</v>
      </c>
      <c r="D39" s="27" t="s">
        <v>216</v>
      </c>
      <c r="E39" s="32" t="s">
        <v>406</v>
      </c>
      <c r="F39" s="32" t="s">
        <v>49</v>
      </c>
      <c r="G39" s="39">
        <v>15250</v>
      </c>
      <c r="H39" s="43" t="s">
        <v>86</v>
      </c>
      <c r="N39" s="24"/>
      <c r="O39" s="58"/>
      <c r="P39" s="24">
        <f t="shared" si="18"/>
        <v>37</v>
      </c>
      <c r="Q39" s="59" t="e">
        <f t="shared" si="1"/>
        <v>#N/A</v>
      </c>
      <c r="R39" s="59" t="e">
        <f t="shared" si="2"/>
        <v>#N/A</v>
      </c>
      <c r="S39" s="55" t="str">
        <f t="shared" si="3"/>
        <v>掘削/人力・転用土(ｍ)</v>
      </c>
      <c r="T39" s="55" t="str">
        <f t="shared" si="4"/>
        <v>継手 PLA-S 40A</v>
      </c>
      <c r="U39" s="59" t="e">
        <f t="shared" si="5"/>
        <v>#N/A</v>
      </c>
      <c r="V39" s="55" t="str">
        <f t="shared" si="6"/>
        <v>フレキヘッダー 2P</v>
      </c>
      <c r="W39" s="55" t="e">
        <f t="shared" si="7"/>
        <v>#N/A</v>
      </c>
      <c r="X39" s="55" t="str">
        <f t="shared" si="8"/>
        <v>切止め工事(白) Pr･Ca止め 32A</v>
      </c>
      <c r="Y39" s="55" t="str">
        <f t="shared" si="9"/>
        <v xml:space="preserve">ＣＯカッター </v>
      </c>
      <c r="Z39" s="55" t="e">
        <f t="shared" si="10"/>
        <v>#N/A</v>
      </c>
      <c r="AA39" s="55" t="e">
        <f t="shared" si="11"/>
        <v>#N/A</v>
      </c>
      <c r="AB39" s="59" t="e">
        <f t="shared" si="12"/>
        <v>#N/A</v>
      </c>
      <c r="AC39" s="55" t="e">
        <f t="shared" si="13"/>
        <v>#N/A</v>
      </c>
      <c r="AD39" s="55" t="str">
        <f t="shared" si="14"/>
        <v>PE管分岐 EF-RT 30A×25A</v>
      </c>
    </row>
    <row r="40" spans="1:30" ht="15" customHeight="1">
      <c r="A40" s="23">
        <f>COUNTIFS($H$3:H40,H40)</f>
        <v>20</v>
      </c>
      <c r="B40" s="23" t="str">
        <f t="shared" si="0"/>
        <v>供③20</v>
      </c>
      <c r="C40" s="24">
        <f t="shared" si="15"/>
        <v>38</v>
      </c>
      <c r="D40" s="27" t="s">
        <v>136</v>
      </c>
      <c r="E40" s="32" t="s">
        <v>420</v>
      </c>
      <c r="F40" s="32" t="s">
        <v>49</v>
      </c>
      <c r="G40" s="39">
        <v>24790</v>
      </c>
      <c r="H40" s="43" t="s">
        <v>86</v>
      </c>
      <c r="N40" s="24"/>
      <c r="O40" s="58"/>
      <c r="P40" s="24">
        <f t="shared" si="18"/>
        <v>38</v>
      </c>
      <c r="Q40" s="59" t="e">
        <f t="shared" si="1"/>
        <v>#N/A</v>
      </c>
      <c r="R40" s="59" t="e">
        <f t="shared" si="2"/>
        <v>#N/A</v>
      </c>
      <c r="S40" s="55" t="str">
        <f t="shared" si="3"/>
        <v>掘削/人力・入替(ｍ)</v>
      </c>
      <c r="T40" s="55" t="str">
        <f t="shared" si="4"/>
        <v>PE管分岐 EF-T 25A</v>
      </c>
      <c r="U40" s="59" t="e">
        <f t="shared" si="5"/>
        <v>#N/A</v>
      </c>
      <c r="V40" s="55" t="str">
        <f t="shared" si="6"/>
        <v>フレキヘッダー 3P</v>
      </c>
      <c r="W40" s="55" t="e">
        <f t="shared" si="7"/>
        <v>#N/A</v>
      </c>
      <c r="X40" s="55" t="str">
        <f t="shared" si="8"/>
        <v>切止め工事(白) Pr･Ca止め 40A</v>
      </c>
      <c r="Y40" s="55" t="str">
        <f t="shared" si="9"/>
        <v xml:space="preserve">ＡＳカッター </v>
      </c>
      <c r="Z40" s="59" t="e">
        <f t="shared" si="10"/>
        <v>#N/A</v>
      </c>
      <c r="AA40" s="55" t="e">
        <f t="shared" si="11"/>
        <v>#N/A</v>
      </c>
      <c r="AB40" s="59" t="e">
        <f t="shared" si="12"/>
        <v>#N/A</v>
      </c>
      <c r="AC40" s="55" t="e">
        <f t="shared" si="13"/>
        <v>#N/A</v>
      </c>
      <c r="AD40" s="55" t="str">
        <f t="shared" si="14"/>
        <v>PE管分岐 EF-SD 50A×25A</v>
      </c>
    </row>
    <row r="41" spans="1:30" ht="15" customHeight="1">
      <c r="A41" s="23">
        <f>COUNTIFS($H$3:H41,H41)</f>
        <v>21</v>
      </c>
      <c r="B41" s="23" t="str">
        <f t="shared" si="0"/>
        <v>供③21</v>
      </c>
      <c r="C41" s="24">
        <f t="shared" si="15"/>
        <v>39</v>
      </c>
      <c r="D41" s="27" t="s">
        <v>402</v>
      </c>
      <c r="E41" s="32" t="s">
        <v>421</v>
      </c>
      <c r="F41" s="32" t="s">
        <v>49</v>
      </c>
      <c r="G41" s="39">
        <v>43370</v>
      </c>
      <c r="H41" s="43" t="s">
        <v>86</v>
      </c>
      <c r="N41" s="24"/>
      <c r="O41" s="58"/>
      <c r="P41" s="24">
        <f t="shared" si="18"/>
        <v>39</v>
      </c>
      <c r="Q41" s="59" t="e">
        <f t="shared" si="1"/>
        <v>#N/A</v>
      </c>
      <c r="R41" s="59" t="e">
        <f t="shared" si="2"/>
        <v>#N/A</v>
      </c>
      <c r="S41" s="55" t="str">
        <f t="shared" si="3"/>
        <v>掘削/機械・転用土(ｍ)</v>
      </c>
      <c r="T41" s="55" t="str">
        <f t="shared" si="4"/>
        <v>PE管分岐 EF-T 30A</v>
      </c>
      <c r="U41" s="59" t="e">
        <f t="shared" si="5"/>
        <v>#N/A</v>
      </c>
      <c r="V41" s="55" t="str">
        <f t="shared" si="6"/>
        <v>フレキヘッダー 5P</v>
      </c>
      <c r="W41" s="55" t="e">
        <f t="shared" si="7"/>
        <v>#N/A</v>
      </c>
      <c r="X41" s="55" t="str">
        <f t="shared" si="8"/>
        <v>切止め工事(白) Pr･Ca止め 50A</v>
      </c>
      <c r="Y41" s="55" t="str">
        <f t="shared" si="9"/>
        <v>ＣＯはつり 人力施工</v>
      </c>
      <c r="Z41" s="59" t="e">
        <f t="shared" si="10"/>
        <v>#N/A</v>
      </c>
      <c r="AA41" s="55" t="e">
        <f t="shared" si="11"/>
        <v>#N/A</v>
      </c>
      <c r="AB41" s="59" t="e">
        <f t="shared" si="12"/>
        <v>#N/A</v>
      </c>
      <c r="AC41" s="55" t="e">
        <f t="shared" si="13"/>
        <v>#N/A</v>
      </c>
      <c r="AD41" s="55" t="str">
        <f t="shared" si="14"/>
        <v>PE管分岐 EF-SD 50A×30A</v>
      </c>
    </row>
    <row r="42" spans="1:30" ht="15" customHeight="1">
      <c r="A42" s="23">
        <f>COUNTIFS($H$3:H42,H42)</f>
        <v>22</v>
      </c>
      <c r="B42" s="23" t="str">
        <f t="shared" si="0"/>
        <v>供③22</v>
      </c>
      <c r="C42" s="24">
        <f t="shared" si="15"/>
        <v>40</v>
      </c>
      <c r="D42" s="27" t="str">
        <v>10-10-001</v>
      </c>
      <c r="E42" s="32" t="s">
        <v>237</v>
      </c>
      <c r="F42" s="32" t="s">
        <v>49</v>
      </c>
      <c r="G42" s="39">
        <v>13620</v>
      </c>
      <c r="H42" s="43" t="s">
        <v>86</v>
      </c>
      <c r="N42" s="24"/>
      <c r="O42" s="58"/>
      <c r="P42" s="24">
        <f t="shared" si="18"/>
        <v>40</v>
      </c>
      <c r="Q42" s="59" t="e">
        <f t="shared" si="1"/>
        <v>#N/A</v>
      </c>
      <c r="R42" s="59" t="e">
        <f t="shared" si="2"/>
        <v>#N/A</v>
      </c>
      <c r="S42" s="55" t="str">
        <f t="shared" si="3"/>
        <v>掘削/機械・入替(ｍ)</v>
      </c>
      <c r="T42" s="55" t="str">
        <f t="shared" si="4"/>
        <v>PE管分岐 EF-T 50A</v>
      </c>
      <c r="U42" s="59" t="e">
        <f t="shared" si="5"/>
        <v>#N/A</v>
      </c>
      <c r="V42" s="55" t="e">
        <f t="shared" si="6"/>
        <v>#N/A</v>
      </c>
      <c r="W42" s="55" t="e">
        <f t="shared" si="7"/>
        <v>#N/A</v>
      </c>
      <c r="X42" s="55" t="str">
        <f t="shared" si="8"/>
        <v>切止め工事(白) Pr･Ca止め 80A</v>
      </c>
      <c r="Y42" s="55" t="str">
        <f t="shared" si="9"/>
        <v>ＣＯ復旧 人力施工</v>
      </c>
      <c r="Z42" s="59" t="e">
        <f t="shared" si="10"/>
        <v>#N/A</v>
      </c>
      <c r="AA42" s="55" t="e">
        <f t="shared" si="11"/>
        <v>#N/A</v>
      </c>
      <c r="AB42" s="59" t="e">
        <f t="shared" si="12"/>
        <v>#N/A</v>
      </c>
      <c r="AC42" s="55" t="e">
        <f t="shared" si="13"/>
        <v>#N/A</v>
      </c>
      <c r="AD42" s="55" t="str">
        <f t="shared" si="14"/>
        <v>PE管分岐 EF-SD 75A×25A</v>
      </c>
    </row>
    <row r="43" spans="1:30" ht="15" customHeight="1">
      <c r="A43" s="23">
        <f>COUNTIFS($H$3:H43,H43)</f>
        <v>23</v>
      </c>
      <c r="B43" s="23" t="str">
        <f t="shared" si="0"/>
        <v>供③23</v>
      </c>
      <c r="C43" s="24">
        <f t="shared" si="15"/>
        <v>41</v>
      </c>
      <c r="D43" s="27" t="str">
        <v>10-10-002</v>
      </c>
      <c r="E43" s="32" t="s">
        <v>360</v>
      </c>
      <c r="F43" s="32" t="s">
        <v>49</v>
      </c>
      <c r="G43" s="39">
        <v>12850</v>
      </c>
      <c r="H43" s="43" t="s">
        <v>86</v>
      </c>
      <c r="N43" s="24"/>
      <c r="O43" s="58"/>
      <c r="P43" s="24">
        <f t="shared" si="18"/>
        <v>41</v>
      </c>
      <c r="Q43" s="59" t="e">
        <f t="shared" si="1"/>
        <v>#N/A</v>
      </c>
      <c r="R43" s="59" t="e">
        <f t="shared" si="2"/>
        <v>#N/A</v>
      </c>
      <c r="S43" s="55" t="str">
        <f t="shared" si="3"/>
        <v>掘削/人力・転用土(m3)</v>
      </c>
      <c r="T43" s="55" t="str">
        <f t="shared" si="4"/>
        <v>PE管分岐 EF-T 75A</v>
      </c>
      <c r="U43" s="59" t="e">
        <f t="shared" si="5"/>
        <v>#N/A</v>
      </c>
      <c r="V43" s="55" t="e">
        <f t="shared" si="6"/>
        <v>#N/A</v>
      </c>
      <c r="W43" s="55" t="e">
        <f t="shared" si="7"/>
        <v>#N/A</v>
      </c>
      <c r="X43" s="55" t="str">
        <f t="shared" si="8"/>
        <v>切止め工事(EF) 25A</v>
      </c>
      <c r="Y43" s="55" t="str">
        <f t="shared" si="9"/>
        <v>掘削/人力・転用土(ｍ)</v>
      </c>
      <c r="Z43" s="59" t="e">
        <f t="shared" si="10"/>
        <v>#N/A</v>
      </c>
      <c r="AA43" s="55" t="e">
        <f t="shared" si="11"/>
        <v>#N/A</v>
      </c>
      <c r="AB43" s="59" t="e">
        <f t="shared" si="12"/>
        <v>#N/A</v>
      </c>
      <c r="AC43" s="55" t="e">
        <f t="shared" si="13"/>
        <v>#N/A</v>
      </c>
      <c r="AD43" s="55" t="str">
        <f t="shared" si="14"/>
        <v>PE管分岐 EF-SD 75A×30A</v>
      </c>
    </row>
    <row r="44" spans="1:30" ht="15" customHeight="1">
      <c r="A44" s="23">
        <f>COUNTIFS($H$3:H44,H44)</f>
        <v>24</v>
      </c>
      <c r="B44" s="23" t="str">
        <f t="shared" si="0"/>
        <v>供③24</v>
      </c>
      <c r="C44" s="24">
        <f t="shared" si="15"/>
        <v>42</v>
      </c>
      <c r="D44" s="27" t="str">
        <v>10-10-003</v>
      </c>
      <c r="E44" s="32" t="s">
        <v>422</v>
      </c>
      <c r="F44" s="32" t="s">
        <v>49</v>
      </c>
      <c r="G44" s="39">
        <v>20510</v>
      </c>
      <c r="H44" s="43" t="s">
        <v>86</v>
      </c>
      <c r="N44" s="24"/>
      <c r="O44" s="58"/>
      <c r="P44" s="24">
        <f t="shared" si="18"/>
        <v>42</v>
      </c>
      <c r="Q44" s="59" t="e">
        <f t="shared" si="1"/>
        <v>#N/A</v>
      </c>
      <c r="R44" s="59" t="e">
        <f t="shared" si="2"/>
        <v>#N/A</v>
      </c>
      <c r="S44" s="55" t="str">
        <f t="shared" si="3"/>
        <v>掘削/人力・入替(m3)</v>
      </c>
      <c r="T44" s="55" t="str">
        <f t="shared" si="4"/>
        <v>PE管分岐 EF-RT 30A×25A</v>
      </c>
      <c r="U44" s="59" t="e">
        <f t="shared" si="5"/>
        <v>#N/A</v>
      </c>
      <c r="V44" s="55" t="e">
        <f t="shared" si="6"/>
        <v>#N/A</v>
      </c>
      <c r="W44" s="55" t="e">
        <f t="shared" si="7"/>
        <v>#N/A</v>
      </c>
      <c r="X44" s="55" t="str">
        <f t="shared" si="8"/>
        <v>切止め工事(EF) 30A</v>
      </c>
      <c r="Y44" s="55" t="str">
        <f t="shared" si="9"/>
        <v>掘削/人力・入替(ｍ)</v>
      </c>
      <c r="Z44" s="59" t="e">
        <f t="shared" si="10"/>
        <v>#N/A</v>
      </c>
      <c r="AA44" s="55" t="e">
        <f t="shared" si="11"/>
        <v>#N/A</v>
      </c>
      <c r="AB44" s="59" t="e">
        <f t="shared" si="12"/>
        <v>#N/A</v>
      </c>
      <c r="AC44" s="59" t="e">
        <f t="shared" si="13"/>
        <v>#N/A</v>
      </c>
      <c r="AD44" s="55" t="str">
        <f t="shared" si="14"/>
        <v>PE管分岐 EF-SD 75A×50A</v>
      </c>
    </row>
    <row r="45" spans="1:30" ht="15" customHeight="1">
      <c r="A45" s="23">
        <f>COUNTIFS($H$3:H45,H45)</f>
        <v>4</v>
      </c>
      <c r="B45" s="23" t="str">
        <f t="shared" si="0"/>
        <v>区分04</v>
      </c>
      <c r="C45" s="24">
        <f t="shared" si="15"/>
        <v>43</v>
      </c>
      <c r="D45" s="27" t="s">
        <v>162</v>
      </c>
      <c r="E45" s="32" t="s">
        <v>132</v>
      </c>
      <c r="F45" s="32" t="s">
        <v>183</v>
      </c>
      <c r="G45" s="39" t="s">
        <v>290</v>
      </c>
      <c r="H45" s="43" t="s">
        <v>187</v>
      </c>
      <c r="N45" s="24"/>
      <c r="O45" s="58"/>
      <c r="P45" s="24">
        <f t="shared" si="18"/>
        <v>43</v>
      </c>
      <c r="Q45" s="59" t="e">
        <f t="shared" si="1"/>
        <v>#N/A</v>
      </c>
      <c r="R45" s="59" t="e">
        <f t="shared" si="2"/>
        <v>#N/A</v>
      </c>
      <c r="S45" s="55" t="str">
        <f t="shared" si="3"/>
        <v>掘削/機械・転用土(m3)</v>
      </c>
      <c r="T45" s="55" t="str">
        <f t="shared" si="4"/>
        <v>PE管分岐 EF-SD 50A×25A</v>
      </c>
      <c r="U45" s="59" t="e">
        <f t="shared" si="5"/>
        <v>#N/A</v>
      </c>
      <c r="V45" s="55" t="e">
        <f t="shared" si="6"/>
        <v>#N/A</v>
      </c>
      <c r="W45" s="59" t="e">
        <f t="shared" si="7"/>
        <v>#N/A</v>
      </c>
      <c r="X45" s="55" t="str">
        <f t="shared" si="8"/>
        <v>切止め工事(EF) 50A</v>
      </c>
      <c r="Y45" s="55" t="str">
        <f t="shared" si="9"/>
        <v>掘削/機械・転用土(ｍ)</v>
      </c>
      <c r="Z45" s="59" t="e">
        <f t="shared" si="10"/>
        <v>#N/A</v>
      </c>
      <c r="AA45" s="59" t="e">
        <f t="shared" si="11"/>
        <v>#N/A</v>
      </c>
      <c r="AB45" s="59" t="e">
        <f t="shared" si="12"/>
        <v>#N/A</v>
      </c>
      <c r="AC45" s="59" t="e">
        <f t="shared" si="13"/>
        <v>#N/A</v>
      </c>
      <c r="AD45" s="55" t="str">
        <f t="shared" si="14"/>
        <v>PE管分岐 EF-SD 100A×25A</v>
      </c>
    </row>
    <row r="46" spans="1:30" ht="15" customHeight="1">
      <c r="A46" s="23">
        <f>COUNTIFS($H$3:H46,H46)</f>
        <v>1</v>
      </c>
      <c r="B46" s="23" t="str">
        <f t="shared" si="0"/>
        <v>供④01</v>
      </c>
      <c r="C46" s="24">
        <f t="shared" si="15"/>
        <v>44</v>
      </c>
      <c r="D46" s="27" t="str">
        <v>24-01-001</v>
      </c>
      <c r="E46" s="32" t="str">
        <v>市道 H1400/W700</v>
      </c>
      <c r="F46" s="32" t="s">
        <v>127</v>
      </c>
      <c r="G46" s="39">
        <v>29050</v>
      </c>
      <c r="H46" s="43" t="s">
        <v>63</v>
      </c>
      <c r="N46" s="24"/>
      <c r="O46" s="58"/>
      <c r="P46" s="24">
        <f t="shared" si="18"/>
        <v>44</v>
      </c>
      <c r="Q46" s="59" t="e">
        <f t="shared" si="1"/>
        <v>#N/A</v>
      </c>
      <c r="R46" s="59" t="e">
        <f t="shared" si="2"/>
        <v>#N/A</v>
      </c>
      <c r="S46" s="55" t="str">
        <f t="shared" si="3"/>
        <v>掘削/機械・入替(m3)</v>
      </c>
      <c r="T46" s="55" t="str">
        <f t="shared" si="4"/>
        <v>PE管分岐 EF-SD 50A×30A</v>
      </c>
      <c r="U46" s="59" t="e">
        <f t="shared" si="5"/>
        <v>#N/A</v>
      </c>
      <c r="V46" s="55" t="e">
        <f t="shared" si="6"/>
        <v>#N/A</v>
      </c>
      <c r="W46" s="59" t="e">
        <f t="shared" si="7"/>
        <v>#N/A</v>
      </c>
      <c r="X46" s="55" t="str">
        <f t="shared" si="8"/>
        <v>切止め工事(サーチ2箇所止め) 25A</v>
      </c>
      <c r="Y46" s="55" t="str">
        <f t="shared" si="9"/>
        <v>掘削/機械・入替(ｍ)</v>
      </c>
      <c r="Z46" s="59" t="e">
        <f t="shared" si="10"/>
        <v>#N/A</v>
      </c>
      <c r="AA46" s="59" t="e">
        <f t="shared" si="11"/>
        <v>#N/A</v>
      </c>
      <c r="AB46" s="59" t="e">
        <f t="shared" si="12"/>
        <v>#N/A</v>
      </c>
      <c r="AC46" s="59" t="e">
        <f t="shared" si="13"/>
        <v>#N/A</v>
      </c>
      <c r="AD46" s="55" t="str">
        <f t="shared" si="14"/>
        <v>PE管分岐 EF-SD 100A×30A</v>
      </c>
    </row>
    <row r="47" spans="1:30" ht="15" customHeight="1">
      <c r="A47" s="23">
        <f>COUNTIFS($H$3:H47,H47)</f>
        <v>2</v>
      </c>
      <c r="B47" s="23" t="str">
        <f t="shared" si="0"/>
        <v>供④02</v>
      </c>
      <c r="C47" s="24">
        <f t="shared" si="15"/>
        <v>45</v>
      </c>
      <c r="D47" s="27" t="str">
        <v>24-01-002</v>
      </c>
      <c r="E47" s="32" t="str">
        <v>県道(N3) H1400/W700</v>
      </c>
      <c r="F47" s="32" t="s">
        <v>127</v>
      </c>
      <c r="G47" s="39">
        <v>31490</v>
      </c>
      <c r="H47" s="43" t="s">
        <v>63</v>
      </c>
      <c r="N47" s="24"/>
      <c r="O47" s="58"/>
      <c r="P47" s="24">
        <f t="shared" si="18"/>
        <v>45</v>
      </c>
      <c r="Q47" s="59" t="e">
        <f t="shared" si="1"/>
        <v>#N/A</v>
      </c>
      <c r="R47" s="59" t="e">
        <f t="shared" si="2"/>
        <v>#N/A</v>
      </c>
      <c r="S47" s="55" t="e">
        <f t="shared" si="3"/>
        <v>#N/A</v>
      </c>
      <c r="T47" s="55" t="str">
        <f t="shared" si="4"/>
        <v>PE管分岐 EF-SD 75A×25A</v>
      </c>
      <c r="U47" s="59" t="e">
        <f t="shared" si="5"/>
        <v>#N/A</v>
      </c>
      <c r="V47" s="55" t="e">
        <f t="shared" si="6"/>
        <v>#N/A</v>
      </c>
      <c r="W47" s="59" t="e">
        <f t="shared" si="7"/>
        <v>#N/A</v>
      </c>
      <c r="X47" s="55" t="e">
        <f t="shared" si="8"/>
        <v>#N/A</v>
      </c>
      <c r="Y47" s="55" t="str">
        <f t="shared" si="9"/>
        <v>掘削/人力・転用土(m3)</v>
      </c>
      <c r="Z47" s="59" t="e">
        <f t="shared" si="10"/>
        <v>#N/A</v>
      </c>
      <c r="AA47" s="59" t="e">
        <f t="shared" si="11"/>
        <v>#N/A</v>
      </c>
      <c r="AB47" s="59" t="e">
        <f t="shared" si="12"/>
        <v>#N/A</v>
      </c>
      <c r="AC47" s="59" t="e">
        <f t="shared" si="13"/>
        <v>#N/A</v>
      </c>
      <c r="AD47" s="55" t="str">
        <f t="shared" si="14"/>
        <v>PE管分岐 EF-SD 100A×50A</v>
      </c>
    </row>
    <row r="48" spans="1:30" ht="15" customHeight="1">
      <c r="A48" s="23">
        <f>COUNTIFS($H$3:H48,H48)</f>
        <v>3</v>
      </c>
      <c r="B48" s="23" t="str">
        <f t="shared" si="0"/>
        <v>供④03</v>
      </c>
      <c r="C48" s="24">
        <f t="shared" si="15"/>
        <v>46</v>
      </c>
      <c r="D48" s="27" t="str">
        <v>24-01-003</v>
      </c>
      <c r="E48" s="32" t="str">
        <v>県道(N4) H1400/W700</v>
      </c>
      <c r="F48" s="32" t="s">
        <v>127</v>
      </c>
      <c r="G48" s="39">
        <v>31360</v>
      </c>
      <c r="H48" s="43" t="s">
        <v>63</v>
      </c>
      <c r="N48" s="24"/>
      <c r="O48" s="58"/>
      <c r="P48" s="24">
        <f t="shared" si="18"/>
        <v>46</v>
      </c>
      <c r="Q48" s="59" t="e">
        <f t="shared" si="1"/>
        <v>#N/A</v>
      </c>
      <c r="R48" s="59" t="e">
        <f t="shared" si="2"/>
        <v>#N/A</v>
      </c>
      <c r="S48" s="55" t="e">
        <f t="shared" si="3"/>
        <v>#N/A</v>
      </c>
      <c r="T48" s="55" t="str">
        <f t="shared" si="4"/>
        <v>PE管分岐 EF-SD 75A×30A</v>
      </c>
      <c r="U48" s="59" t="e">
        <f t="shared" si="5"/>
        <v>#N/A</v>
      </c>
      <c r="V48" s="55" t="e">
        <f t="shared" si="6"/>
        <v>#N/A</v>
      </c>
      <c r="W48" s="59" t="e">
        <f t="shared" si="7"/>
        <v>#N/A</v>
      </c>
      <c r="X48" s="55" t="e">
        <f t="shared" si="8"/>
        <v>#N/A</v>
      </c>
      <c r="Y48" s="55" t="str">
        <f t="shared" si="9"/>
        <v>掘削/人力・入替(m3)</v>
      </c>
      <c r="Z48" s="59" t="e">
        <f t="shared" si="10"/>
        <v>#N/A</v>
      </c>
      <c r="AA48" s="59" t="e">
        <f t="shared" si="11"/>
        <v>#N/A</v>
      </c>
      <c r="AB48" s="59" t="e">
        <f t="shared" si="12"/>
        <v>#N/A</v>
      </c>
      <c r="AC48" s="59" t="e">
        <f t="shared" si="13"/>
        <v>#N/A</v>
      </c>
      <c r="AD48" s="55" t="str">
        <f t="shared" si="14"/>
        <v>PE管分岐 EF-SD 150A×25A</v>
      </c>
    </row>
    <row r="49" spans="1:30" ht="15" customHeight="1">
      <c r="A49" s="23">
        <f>COUNTIFS($H$3:H49,H49)</f>
        <v>4</v>
      </c>
      <c r="B49" s="23" t="str">
        <f t="shared" si="0"/>
        <v>供④04</v>
      </c>
      <c r="C49" s="24">
        <f t="shared" si="15"/>
        <v>47</v>
      </c>
      <c r="D49" s="27" t="str">
        <v>24-01-004</v>
      </c>
      <c r="E49" s="32" t="str">
        <v>県道(N5) H1400/W700</v>
      </c>
      <c r="F49" s="32" t="s">
        <v>127</v>
      </c>
      <c r="G49" s="39">
        <v>31460</v>
      </c>
      <c r="H49" s="43" t="s">
        <v>63</v>
      </c>
      <c r="N49" s="24"/>
      <c r="O49" s="58"/>
      <c r="P49" s="24">
        <f t="shared" si="18"/>
        <v>47</v>
      </c>
      <c r="Q49" s="59" t="e">
        <f t="shared" si="1"/>
        <v>#N/A</v>
      </c>
      <c r="R49" s="59" t="e">
        <f t="shared" si="2"/>
        <v>#N/A</v>
      </c>
      <c r="S49" s="55" t="e">
        <f t="shared" si="3"/>
        <v>#N/A</v>
      </c>
      <c r="T49" s="55" t="str">
        <f t="shared" si="4"/>
        <v>PE管分岐 EF-SD 75A×50A</v>
      </c>
      <c r="U49" s="59" t="e">
        <f t="shared" si="5"/>
        <v>#N/A</v>
      </c>
      <c r="V49" s="55" t="e">
        <f t="shared" si="6"/>
        <v>#N/A</v>
      </c>
      <c r="W49" s="59" t="e">
        <f t="shared" si="7"/>
        <v>#N/A</v>
      </c>
      <c r="X49" s="55" t="e">
        <f t="shared" si="8"/>
        <v>#N/A</v>
      </c>
      <c r="Y49" s="55" t="str">
        <f t="shared" si="9"/>
        <v>掘削/機械・転用土(m3)</v>
      </c>
      <c r="Z49" s="59" t="e">
        <f t="shared" si="10"/>
        <v>#N/A</v>
      </c>
      <c r="AA49" s="59" t="e">
        <f t="shared" si="11"/>
        <v>#N/A</v>
      </c>
      <c r="AB49" s="59" t="e">
        <f t="shared" si="12"/>
        <v>#N/A</v>
      </c>
      <c r="AC49" s="59" t="e">
        <f t="shared" si="13"/>
        <v>#N/A</v>
      </c>
      <c r="AD49" s="55" t="str">
        <f t="shared" si="14"/>
        <v>PE管分岐 EF-SD 150A×30A</v>
      </c>
    </row>
    <row r="50" spans="1:30" ht="15" customHeight="1">
      <c r="A50" s="23">
        <f>COUNTIFS($H$3:H50,H50)</f>
        <v>5</v>
      </c>
      <c r="B50" s="23" t="str">
        <f t="shared" si="0"/>
        <v>供④05</v>
      </c>
      <c r="C50" s="24">
        <f t="shared" si="15"/>
        <v>48</v>
      </c>
      <c r="D50" s="27" t="str">
        <v>24-01-005</v>
      </c>
      <c r="E50" s="32" t="str">
        <v>歩道 H1400/W700</v>
      </c>
      <c r="F50" s="32" t="s">
        <v>127</v>
      </c>
      <c r="G50" s="39">
        <v>30560</v>
      </c>
      <c r="H50" s="43" t="s">
        <v>63</v>
      </c>
      <c r="N50" s="24"/>
      <c r="O50" s="58"/>
      <c r="P50" s="24">
        <f t="shared" si="18"/>
        <v>48</v>
      </c>
      <c r="Q50" s="59" t="e">
        <f t="shared" si="1"/>
        <v>#N/A</v>
      </c>
      <c r="R50" s="59" t="e">
        <f t="shared" si="2"/>
        <v>#N/A</v>
      </c>
      <c r="S50" s="55" t="e">
        <f t="shared" si="3"/>
        <v>#N/A</v>
      </c>
      <c r="T50" s="55" t="str">
        <f t="shared" si="4"/>
        <v>PE管分岐 EF-SD 100A×25A</v>
      </c>
      <c r="U50" s="59" t="e">
        <f t="shared" si="5"/>
        <v>#N/A</v>
      </c>
      <c r="V50" s="55" t="e">
        <f t="shared" si="6"/>
        <v>#N/A</v>
      </c>
      <c r="W50" s="59" t="e">
        <f t="shared" si="7"/>
        <v>#N/A</v>
      </c>
      <c r="X50" s="55" t="e">
        <f t="shared" si="8"/>
        <v>#N/A</v>
      </c>
      <c r="Y50" s="55" t="str">
        <f t="shared" si="9"/>
        <v>掘削/機械・入替(m3)</v>
      </c>
      <c r="Z50" s="59" t="e">
        <f t="shared" si="10"/>
        <v>#N/A</v>
      </c>
      <c r="AA50" s="59" t="e">
        <f t="shared" si="11"/>
        <v>#N/A</v>
      </c>
      <c r="AB50" s="59" t="e">
        <f t="shared" si="12"/>
        <v>#N/A</v>
      </c>
      <c r="AC50" s="59" t="e">
        <f t="shared" si="13"/>
        <v>#N/A</v>
      </c>
      <c r="AD50" s="55" t="str">
        <f t="shared" si="14"/>
        <v>PE管分岐 EF-SD 150A×50A</v>
      </c>
    </row>
    <row r="51" spans="1:30" ht="15" customHeight="1">
      <c r="A51" s="23">
        <f>COUNTIFS($H$3:H51,H51)</f>
        <v>6</v>
      </c>
      <c r="B51" s="23" t="str">
        <f t="shared" si="0"/>
        <v>供④06</v>
      </c>
      <c r="C51" s="24">
        <f t="shared" si="15"/>
        <v>49</v>
      </c>
      <c r="D51" s="27" t="str">
        <v>24-01-006</v>
      </c>
      <c r="E51" s="32" t="str">
        <v>市道 H800/W700</v>
      </c>
      <c r="F51" s="32" t="s">
        <v>127</v>
      </c>
      <c r="G51" s="39">
        <v>20140</v>
      </c>
      <c r="H51" s="43" t="s">
        <v>63</v>
      </c>
      <c r="N51" s="24"/>
      <c r="O51" s="58"/>
      <c r="P51" s="24">
        <f t="shared" si="18"/>
        <v>49</v>
      </c>
      <c r="Q51" s="59" t="e">
        <f t="shared" si="1"/>
        <v>#N/A</v>
      </c>
      <c r="R51" s="59" t="e">
        <f t="shared" si="2"/>
        <v>#N/A</v>
      </c>
      <c r="S51" s="55" t="e">
        <f t="shared" si="3"/>
        <v>#N/A</v>
      </c>
      <c r="T51" s="55" t="str">
        <f t="shared" si="4"/>
        <v>PE管分岐 EF-SD 100A×30A</v>
      </c>
      <c r="U51" s="59" t="e">
        <f t="shared" si="5"/>
        <v>#N/A</v>
      </c>
      <c r="V51" s="55" t="e">
        <f t="shared" si="6"/>
        <v>#N/A</v>
      </c>
      <c r="W51" s="59" t="e">
        <f t="shared" si="7"/>
        <v>#N/A</v>
      </c>
      <c r="X51" s="55" t="e">
        <f t="shared" si="8"/>
        <v>#N/A</v>
      </c>
      <c r="Y51" s="55" t="e">
        <f t="shared" si="9"/>
        <v>#N/A</v>
      </c>
      <c r="Z51" s="59" t="e">
        <f t="shared" si="10"/>
        <v>#N/A</v>
      </c>
      <c r="AA51" s="59" t="e">
        <f t="shared" si="11"/>
        <v>#N/A</v>
      </c>
      <c r="AB51" s="59" t="e">
        <f t="shared" si="12"/>
        <v>#N/A</v>
      </c>
      <c r="AC51" s="59" t="e">
        <f t="shared" si="13"/>
        <v>#N/A</v>
      </c>
      <c r="AD51" s="55" t="str">
        <f t="shared" si="14"/>
        <v>PE管分岐 EF-SD 150A×75A</v>
      </c>
    </row>
    <row r="52" spans="1:30" ht="15" customHeight="1">
      <c r="A52" s="23">
        <f>COUNTIFS($H$3:H52,H52)</f>
        <v>7</v>
      </c>
      <c r="B52" s="23" t="str">
        <f t="shared" si="0"/>
        <v>供④07</v>
      </c>
      <c r="C52" s="24">
        <f t="shared" si="15"/>
        <v>50</v>
      </c>
      <c r="D52" s="27" t="str">
        <v>24-01-007</v>
      </c>
      <c r="E52" s="32" t="str">
        <v>県道(N3) H900/W700</v>
      </c>
      <c r="F52" s="32" t="s">
        <v>127</v>
      </c>
      <c r="G52" s="39">
        <v>22770</v>
      </c>
      <c r="H52" s="43" t="s">
        <v>63</v>
      </c>
      <c r="N52" s="24"/>
      <c r="O52" s="58"/>
      <c r="P52" s="24">
        <f t="shared" si="18"/>
        <v>50</v>
      </c>
      <c r="Q52" s="59" t="e">
        <f t="shared" si="1"/>
        <v>#N/A</v>
      </c>
      <c r="R52" s="59" t="e">
        <f t="shared" si="2"/>
        <v>#N/A</v>
      </c>
      <c r="S52" s="55" t="e">
        <f t="shared" si="3"/>
        <v>#N/A</v>
      </c>
      <c r="T52" s="55" t="str">
        <f t="shared" si="4"/>
        <v>PE管分岐 EF-SD 100A×50A</v>
      </c>
      <c r="U52" s="59" t="e">
        <f t="shared" si="5"/>
        <v>#N/A</v>
      </c>
      <c r="V52" s="59" t="e">
        <f t="shared" si="6"/>
        <v>#N/A</v>
      </c>
      <c r="W52" s="59" t="e">
        <f t="shared" si="7"/>
        <v>#N/A</v>
      </c>
      <c r="X52" s="55" t="e">
        <f t="shared" si="8"/>
        <v>#N/A</v>
      </c>
      <c r="Y52" s="55" t="e">
        <f t="shared" si="9"/>
        <v>#N/A</v>
      </c>
      <c r="Z52" s="59" t="e">
        <f t="shared" si="10"/>
        <v>#N/A</v>
      </c>
      <c r="AA52" s="59" t="e">
        <f t="shared" si="11"/>
        <v>#N/A</v>
      </c>
      <c r="AB52" s="59" t="e">
        <f t="shared" si="12"/>
        <v>#N/A</v>
      </c>
      <c r="AC52" s="59" t="e">
        <f t="shared" si="13"/>
        <v>#N/A</v>
      </c>
      <c r="AD52" s="55" t="str">
        <f t="shared" si="14"/>
        <v>PE管分岐 EF-ST 200A×30A</v>
      </c>
    </row>
    <row r="53" spans="1:30" ht="15" customHeight="1">
      <c r="A53" s="23">
        <f>COUNTIFS($H$3:H53,H53)</f>
        <v>8</v>
      </c>
      <c r="B53" s="23" t="str">
        <f t="shared" si="0"/>
        <v>供④08</v>
      </c>
      <c r="C53" s="24">
        <f t="shared" si="15"/>
        <v>51</v>
      </c>
      <c r="D53" s="27" t="str">
        <v>24-01-008</v>
      </c>
      <c r="E53" s="32" t="str">
        <v>県道(N4) H900/W700</v>
      </c>
      <c r="F53" s="32" t="s">
        <v>127</v>
      </c>
      <c r="G53" s="39">
        <v>22450</v>
      </c>
      <c r="H53" s="43" t="s">
        <v>63</v>
      </c>
      <c r="N53" s="24"/>
      <c r="O53" s="58"/>
      <c r="P53" s="24">
        <f t="shared" si="18"/>
        <v>51</v>
      </c>
      <c r="Q53" s="59" t="e">
        <f t="shared" si="1"/>
        <v>#N/A</v>
      </c>
      <c r="R53" s="59" t="e">
        <f t="shared" si="2"/>
        <v>#N/A</v>
      </c>
      <c r="S53" s="55" t="e">
        <f t="shared" si="3"/>
        <v>#N/A</v>
      </c>
      <c r="T53" s="55" t="str">
        <f t="shared" si="4"/>
        <v>PE管分岐 EF-SD 150A×25A</v>
      </c>
      <c r="U53" s="59" t="e">
        <f t="shared" si="5"/>
        <v>#N/A</v>
      </c>
      <c r="V53" s="59" t="e">
        <f t="shared" si="6"/>
        <v>#N/A</v>
      </c>
      <c r="W53" s="59" t="e">
        <f t="shared" si="7"/>
        <v>#N/A</v>
      </c>
      <c r="X53" s="55" t="e">
        <f t="shared" si="8"/>
        <v>#N/A</v>
      </c>
      <c r="Y53" s="55" t="e">
        <f t="shared" si="9"/>
        <v>#N/A</v>
      </c>
      <c r="Z53" s="59" t="e">
        <f t="shared" si="10"/>
        <v>#N/A</v>
      </c>
      <c r="AA53" s="59" t="e">
        <f t="shared" si="11"/>
        <v>#N/A</v>
      </c>
      <c r="AB53" s="59" t="e">
        <f t="shared" si="12"/>
        <v>#N/A</v>
      </c>
      <c r="AC53" s="59" t="e">
        <f t="shared" si="13"/>
        <v>#N/A</v>
      </c>
      <c r="AD53" s="55" t="str">
        <f t="shared" si="14"/>
        <v>PE管分岐 EF-ST 200A×50A</v>
      </c>
    </row>
    <row r="54" spans="1:30" ht="15" customHeight="1">
      <c r="A54" s="23">
        <f>COUNTIFS($H$3:H54,H54)</f>
        <v>9</v>
      </c>
      <c r="B54" s="23" t="str">
        <f t="shared" si="0"/>
        <v>供④09</v>
      </c>
      <c r="C54" s="24">
        <f t="shared" si="15"/>
        <v>52</v>
      </c>
      <c r="D54" s="27" t="str">
        <v>24-01-009</v>
      </c>
      <c r="E54" s="32" t="str">
        <v>県道(N5) H950/W700</v>
      </c>
      <c r="F54" s="32" t="s">
        <v>127</v>
      </c>
      <c r="G54" s="39">
        <v>23550</v>
      </c>
      <c r="H54" s="43" t="s">
        <v>63</v>
      </c>
      <c r="N54" s="24"/>
      <c r="O54" s="58"/>
      <c r="P54" s="24">
        <f t="shared" si="18"/>
        <v>52</v>
      </c>
      <c r="Q54" s="59" t="e">
        <f t="shared" si="1"/>
        <v>#N/A</v>
      </c>
      <c r="R54" s="59" t="e">
        <f t="shared" si="2"/>
        <v>#N/A</v>
      </c>
      <c r="S54" s="55" t="e">
        <f t="shared" si="3"/>
        <v>#N/A</v>
      </c>
      <c r="T54" s="55" t="str">
        <f t="shared" si="4"/>
        <v>PE管分岐 EF-SD 150A×30A</v>
      </c>
      <c r="U54" s="59" t="e">
        <f t="shared" si="5"/>
        <v>#N/A</v>
      </c>
      <c r="V54" s="59" t="e">
        <f t="shared" si="6"/>
        <v>#N/A</v>
      </c>
      <c r="W54" s="59" t="e">
        <f t="shared" si="7"/>
        <v>#N/A</v>
      </c>
      <c r="X54" s="55" t="e">
        <f t="shared" si="8"/>
        <v>#N/A</v>
      </c>
      <c r="Y54" s="55" t="e">
        <f t="shared" si="9"/>
        <v>#N/A</v>
      </c>
      <c r="Z54" s="59" t="e">
        <f t="shared" si="10"/>
        <v>#N/A</v>
      </c>
      <c r="AA54" s="59" t="e">
        <f t="shared" si="11"/>
        <v>#N/A</v>
      </c>
      <c r="AB54" s="59" t="e">
        <f t="shared" si="12"/>
        <v>#N/A</v>
      </c>
      <c r="AC54" s="59" t="e">
        <f t="shared" si="13"/>
        <v>#N/A</v>
      </c>
      <c r="AD54" s="55" t="str">
        <f t="shared" si="14"/>
        <v>継手 EF-CA 25A</v>
      </c>
    </row>
    <row r="55" spans="1:30" ht="15" customHeight="1">
      <c r="A55" s="23">
        <f>COUNTIFS($H$3:H55,H55)</f>
        <v>10</v>
      </c>
      <c r="B55" s="23" t="str">
        <f t="shared" si="0"/>
        <v>供④10</v>
      </c>
      <c r="C55" s="24">
        <f t="shared" si="15"/>
        <v>53</v>
      </c>
      <c r="D55" s="27" t="str">
        <v>24-01-010</v>
      </c>
      <c r="E55" s="32" t="str">
        <v>歩道 H800/W700</v>
      </c>
      <c r="F55" s="32" t="s">
        <v>127</v>
      </c>
      <c r="G55" s="39">
        <v>19910</v>
      </c>
      <c r="H55" s="43" t="s">
        <v>63</v>
      </c>
      <c r="N55" s="24"/>
      <c r="O55" s="58"/>
      <c r="P55" s="24">
        <f t="shared" si="18"/>
        <v>53</v>
      </c>
      <c r="Q55" s="59" t="e">
        <f t="shared" si="1"/>
        <v>#N/A</v>
      </c>
      <c r="R55" s="59" t="e">
        <f t="shared" si="2"/>
        <v>#N/A</v>
      </c>
      <c r="S55" s="55" t="e">
        <f t="shared" si="3"/>
        <v>#N/A</v>
      </c>
      <c r="T55" s="55" t="str">
        <f t="shared" si="4"/>
        <v>PE管分岐 EF-SD 150A×50A</v>
      </c>
      <c r="U55" s="59" t="e">
        <f t="shared" si="5"/>
        <v>#N/A</v>
      </c>
      <c r="V55" s="59" t="e">
        <f t="shared" si="6"/>
        <v>#N/A</v>
      </c>
      <c r="W55" s="59" t="e">
        <f t="shared" si="7"/>
        <v>#N/A</v>
      </c>
      <c r="X55" s="55" t="e">
        <f t="shared" si="8"/>
        <v>#N/A</v>
      </c>
      <c r="Y55" s="55" t="e">
        <f t="shared" si="9"/>
        <v>#N/A</v>
      </c>
      <c r="Z55" s="59" t="e">
        <f t="shared" si="10"/>
        <v>#N/A</v>
      </c>
      <c r="AA55" s="59" t="e">
        <f t="shared" si="11"/>
        <v>#N/A</v>
      </c>
      <c r="AB55" s="59" t="e">
        <f t="shared" si="12"/>
        <v>#N/A</v>
      </c>
      <c r="AC55" s="59" t="e">
        <f t="shared" si="13"/>
        <v>#N/A</v>
      </c>
      <c r="AD55" s="55" t="str">
        <f t="shared" si="14"/>
        <v>継手 EF-CA 30A</v>
      </c>
    </row>
    <row r="56" spans="1:30" ht="15" customHeight="1">
      <c r="A56" s="23">
        <f>COUNTIFS($H$3:H56,H56)</f>
        <v>11</v>
      </c>
      <c r="B56" s="23" t="str">
        <f t="shared" si="0"/>
        <v>供④11</v>
      </c>
      <c r="C56" s="24">
        <f t="shared" si="15"/>
        <v>54</v>
      </c>
      <c r="D56" s="27" t="str">
        <v>24-03-001</v>
      </c>
      <c r="E56" s="32" t="str">
        <v>未舗装道 H1400/W700</v>
      </c>
      <c r="F56" s="32" t="s">
        <v>127</v>
      </c>
      <c r="G56" s="39">
        <v>25420</v>
      </c>
      <c r="H56" s="43" t="s">
        <v>63</v>
      </c>
      <c r="N56" s="24"/>
      <c r="O56" s="58"/>
      <c r="P56" s="24">
        <f t="shared" si="18"/>
        <v>54</v>
      </c>
      <c r="Q56" s="59" t="e">
        <f t="shared" si="1"/>
        <v>#N/A</v>
      </c>
      <c r="R56" s="59" t="e">
        <f t="shared" si="2"/>
        <v>#N/A</v>
      </c>
      <c r="S56" s="55" t="e">
        <f t="shared" si="3"/>
        <v>#N/A</v>
      </c>
      <c r="T56" s="55" t="str">
        <f t="shared" si="4"/>
        <v>PE管分岐 EF-SD 150A×75A</v>
      </c>
      <c r="U56" s="59" t="e">
        <f t="shared" si="5"/>
        <v>#N/A</v>
      </c>
      <c r="V56" s="59" t="e">
        <f t="shared" si="6"/>
        <v>#N/A</v>
      </c>
      <c r="W56" s="59" t="e">
        <f t="shared" si="7"/>
        <v>#N/A</v>
      </c>
      <c r="X56" s="55" t="e">
        <f t="shared" si="8"/>
        <v>#N/A</v>
      </c>
      <c r="Y56" s="55" t="e">
        <f t="shared" si="9"/>
        <v>#N/A</v>
      </c>
      <c r="Z56" s="59" t="e">
        <f t="shared" si="10"/>
        <v>#N/A</v>
      </c>
      <c r="AA56" s="59" t="e">
        <f t="shared" si="11"/>
        <v>#N/A</v>
      </c>
      <c r="AB56" s="59" t="e">
        <f t="shared" si="12"/>
        <v>#N/A</v>
      </c>
      <c r="AC56" s="59" t="e">
        <f t="shared" si="13"/>
        <v>#N/A</v>
      </c>
      <c r="AD56" s="55" t="str">
        <f t="shared" si="14"/>
        <v>継手 EF-CA 50A</v>
      </c>
    </row>
    <row r="57" spans="1:30" ht="15" customHeight="1">
      <c r="A57" s="23">
        <f>COUNTIFS($H$3:H57,H57)</f>
        <v>12</v>
      </c>
      <c r="B57" s="23" t="str">
        <f t="shared" si="0"/>
        <v>供④12</v>
      </c>
      <c r="C57" s="24">
        <f t="shared" si="15"/>
        <v>55</v>
      </c>
      <c r="D57" s="27" t="str">
        <v>24-03-002</v>
      </c>
      <c r="E57" s="32" t="str">
        <v>未舗装道 H800/W700</v>
      </c>
      <c r="F57" s="32" t="s">
        <v>127</v>
      </c>
      <c r="G57" s="39">
        <v>14080</v>
      </c>
      <c r="H57" s="43" t="s">
        <v>63</v>
      </c>
      <c r="N57" s="24"/>
      <c r="O57" s="58"/>
      <c r="P57" s="24">
        <f t="shared" si="18"/>
        <v>55</v>
      </c>
      <c r="Q57" s="59" t="e">
        <f t="shared" si="1"/>
        <v>#N/A</v>
      </c>
      <c r="R57" s="59" t="e">
        <f t="shared" si="2"/>
        <v>#N/A</v>
      </c>
      <c r="S57" s="59" t="e">
        <f t="shared" si="3"/>
        <v>#N/A</v>
      </c>
      <c r="T57" s="55" t="str">
        <f t="shared" si="4"/>
        <v>PE管分岐 EF-ST 200A×30A</v>
      </c>
      <c r="U57" s="59" t="e">
        <f t="shared" si="5"/>
        <v>#N/A</v>
      </c>
      <c r="V57" s="59" t="e">
        <f t="shared" si="6"/>
        <v>#N/A</v>
      </c>
      <c r="W57" s="59" t="e">
        <f t="shared" si="7"/>
        <v>#N/A</v>
      </c>
      <c r="X57" s="59" t="e">
        <f t="shared" si="8"/>
        <v>#N/A</v>
      </c>
      <c r="Y57" s="55" t="e">
        <f t="shared" si="9"/>
        <v>#N/A</v>
      </c>
      <c r="Z57" s="59" t="e">
        <f t="shared" si="10"/>
        <v>#N/A</v>
      </c>
      <c r="AA57" s="59" t="e">
        <f t="shared" si="11"/>
        <v>#N/A</v>
      </c>
      <c r="AB57" s="59" t="e">
        <f t="shared" si="12"/>
        <v>#N/A</v>
      </c>
      <c r="AC57" s="59" t="e">
        <f t="shared" si="13"/>
        <v>#N/A</v>
      </c>
      <c r="AD57" s="55" t="str">
        <f t="shared" si="14"/>
        <v>継手 PLA-S 20A</v>
      </c>
    </row>
    <row r="58" spans="1:30" ht="15" customHeight="1">
      <c r="A58" s="23">
        <f>COUNTIFS($H$3:H58,H58)</f>
        <v>13</v>
      </c>
      <c r="B58" s="23" t="str">
        <f t="shared" si="0"/>
        <v>供④13</v>
      </c>
      <c r="C58" s="24">
        <f t="shared" si="15"/>
        <v>56</v>
      </c>
      <c r="D58" s="27" t="str">
        <v>24-03-003</v>
      </c>
      <c r="E58" s="32" t="str">
        <v>CO舗装道 H1400/W700</v>
      </c>
      <c r="F58" s="32" t="s">
        <v>127</v>
      </c>
      <c r="G58" s="39">
        <v>36090</v>
      </c>
      <c r="H58" s="43" t="s">
        <v>63</v>
      </c>
      <c r="N58" s="24"/>
      <c r="O58" s="58"/>
      <c r="P58" s="24">
        <f t="shared" si="18"/>
        <v>56</v>
      </c>
      <c r="Q58" s="59" t="e">
        <f t="shared" si="1"/>
        <v>#N/A</v>
      </c>
      <c r="R58" s="59" t="e">
        <f t="shared" si="2"/>
        <v>#N/A</v>
      </c>
      <c r="S58" s="59" t="e">
        <f t="shared" si="3"/>
        <v>#N/A</v>
      </c>
      <c r="T58" s="55" t="str">
        <f t="shared" si="4"/>
        <v>PE管分岐 EF-ST 200A×50A</v>
      </c>
      <c r="U58" s="59" t="e">
        <f t="shared" si="5"/>
        <v>#N/A</v>
      </c>
      <c r="V58" s="59" t="e">
        <f t="shared" si="6"/>
        <v>#N/A</v>
      </c>
      <c r="W58" s="59" t="e">
        <f t="shared" si="7"/>
        <v>#N/A</v>
      </c>
      <c r="X58" s="59" t="e">
        <f t="shared" si="8"/>
        <v>#N/A</v>
      </c>
      <c r="Y58" s="55" t="e">
        <f t="shared" si="9"/>
        <v>#N/A</v>
      </c>
      <c r="Z58" s="59" t="e">
        <f t="shared" si="10"/>
        <v>#N/A</v>
      </c>
      <c r="AA58" s="59" t="e">
        <f t="shared" si="11"/>
        <v>#N/A</v>
      </c>
      <c r="AB58" s="59" t="e">
        <f t="shared" si="12"/>
        <v>#N/A</v>
      </c>
      <c r="AC58" s="59" t="e">
        <f t="shared" si="13"/>
        <v>#N/A</v>
      </c>
      <c r="AD58" s="55" t="str">
        <f t="shared" si="14"/>
        <v>継手 PLA-S 25A</v>
      </c>
    </row>
    <row r="59" spans="1:30" ht="15" customHeight="1">
      <c r="A59" s="23">
        <f>COUNTIFS($H$3:H59,H59)</f>
        <v>14</v>
      </c>
      <c r="B59" s="23" t="str">
        <f t="shared" si="0"/>
        <v>供④14</v>
      </c>
      <c r="C59" s="24">
        <f t="shared" si="15"/>
        <v>57</v>
      </c>
      <c r="D59" s="27" t="str">
        <v>24-03-004</v>
      </c>
      <c r="E59" s="32" t="str">
        <v>CO舗装道 H800/W700</v>
      </c>
      <c r="F59" s="32" t="s">
        <v>127</v>
      </c>
      <c r="G59" s="39">
        <v>25390</v>
      </c>
      <c r="H59" s="43" t="s">
        <v>63</v>
      </c>
      <c r="N59" s="24"/>
      <c r="O59" s="58"/>
      <c r="P59" s="24">
        <f t="shared" si="18"/>
        <v>57</v>
      </c>
      <c r="Q59" s="59" t="e">
        <f t="shared" si="1"/>
        <v>#N/A</v>
      </c>
      <c r="R59" s="59" t="e">
        <f t="shared" si="2"/>
        <v>#N/A</v>
      </c>
      <c r="S59" s="59" t="e">
        <f t="shared" si="3"/>
        <v>#N/A</v>
      </c>
      <c r="T59" s="55" t="str">
        <f t="shared" si="4"/>
        <v>鋼管分岐 PLSM-T/S 20A</v>
      </c>
      <c r="U59" s="59" t="e">
        <f t="shared" si="5"/>
        <v>#N/A</v>
      </c>
      <c r="V59" s="59" t="e">
        <f t="shared" si="6"/>
        <v>#N/A</v>
      </c>
      <c r="W59" s="59" t="e">
        <f t="shared" si="7"/>
        <v>#N/A</v>
      </c>
      <c r="X59" s="59" t="e">
        <f t="shared" si="8"/>
        <v>#N/A</v>
      </c>
      <c r="Y59" s="55" t="e">
        <f t="shared" si="9"/>
        <v>#N/A</v>
      </c>
      <c r="Z59" s="59" t="e">
        <f t="shared" si="10"/>
        <v>#N/A</v>
      </c>
      <c r="AA59" s="59" t="e">
        <f t="shared" si="11"/>
        <v>#N/A</v>
      </c>
      <c r="AB59" s="59" t="e">
        <f t="shared" si="12"/>
        <v>#N/A</v>
      </c>
      <c r="AC59" s="59" t="e">
        <f t="shared" si="13"/>
        <v>#N/A</v>
      </c>
      <c r="AD59" s="55" t="str">
        <f t="shared" si="14"/>
        <v>継手 PLA-S 32A</v>
      </c>
    </row>
    <row r="60" spans="1:30" ht="15" customHeight="1">
      <c r="A60" s="23">
        <f>COUNTIFS($H$3:H60,H60)</f>
        <v>15</v>
      </c>
      <c r="B60" s="23" t="str">
        <f t="shared" si="0"/>
        <v>供④15</v>
      </c>
      <c r="C60" s="24">
        <f t="shared" si="15"/>
        <v>58</v>
      </c>
      <c r="D60" s="27" t="str">
        <v>24-06-001</v>
      </c>
      <c r="E60" s="32" t="str">
        <v>伏越工(鞘管含)</v>
      </c>
      <c r="F60" s="32" t="s">
        <v>49</v>
      </c>
      <c r="G60" s="39">
        <v>7150</v>
      </c>
      <c r="H60" s="43" t="s">
        <v>63</v>
      </c>
      <c r="N60" s="24"/>
      <c r="O60" s="58"/>
      <c r="P60" s="24">
        <f t="shared" si="18"/>
        <v>58</v>
      </c>
      <c r="Q60" s="59" t="e">
        <f t="shared" si="1"/>
        <v>#N/A</v>
      </c>
      <c r="R60" s="59" t="e">
        <f t="shared" si="2"/>
        <v>#N/A</v>
      </c>
      <c r="S60" s="59" t="e">
        <f t="shared" si="3"/>
        <v>#N/A</v>
      </c>
      <c r="T60" s="55" t="str">
        <f t="shared" si="4"/>
        <v>鋼管分岐 PLSM-T/S 25A</v>
      </c>
      <c r="U60" s="59" t="e">
        <f t="shared" si="5"/>
        <v>#N/A</v>
      </c>
      <c r="V60" s="59" t="e">
        <f t="shared" si="6"/>
        <v>#N/A</v>
      </c>
      <c r="W60" s="59" t="e">
        <f t="shared" si="7"/>
        <v>#N/A</v>
      </c>
      <c r="X60" s="59" t="e">
        <f t="shared" si="8"/>
        <v>#N/A</v>
      </c>
      <c r="Y60" s="55" t="e">
        <f t="shared" si="9"/>
        <v>#N/A</v>
      </c>
      <c r="Z60" s="59" t="e">
        <f t="shared" si="10"/>
        <v>#N/A</v>
      </c>
      <c r="AA60" s="59" t="e">
        <f t="shared" si="11"/>
        <v>#N/A</v>
      </c>
      <c r="AB60" s="59" t="e">
        <f t="shared" si="12"/>
        <v>#N/A</v>
      </c>
      <c r="AC60" s="59" t="e">
        <f t="shared" si="13"/>
        <v>#N/A</v>
      </c>
      <c r="AD60" s="55" t="str">
        <f t="shared" si="14"/>
        <v>継手 PLA-S 40A</v>
      </c>
    </row>
    <row r="61" spans="1:30" ht="15" customHeight="1">
      <c r="A61" s="23">
        <f>COUNTIFS($H$3:H61,H61)</f>
        <v>16</v>
      </c>
      <c r="B61" s="23" t="str">
        <f t="shared" si="0"/>
        <v>供④16</v>
      </c>
      <c r="C61" s="24">
        <f t="shared" si="15"/>
        <v>59</v>
      </c>
      <c r="D61" s="27" t="str">
        <v>24-06-002</v>
      </c>
      <c r="E61" s="32" t="s">
        <v>143</v>
      </c>
      <c r="F61" s="32" t="s">
        <v>110</v>
      </c>
      <c r="G61" s="39">
        <v>32190</v>
      </c>
      <c r="H61" s="43" t="s">
        <v>63</v>
      </c>
      <c r="N61" s="24"/>
      <c r="O61" s="58"/>
      <c r="P61" s="24">
        <f t="shared" si="18"/>
        <v>59</v>
      </c>
      <c r="Q61" s="59" t="e">
        <f t="shared" si="1"/>
        <v>#N/A</v>
      </c>
      <c r="R61" s="59" t="e">
        <f t="shared" si="2"/>
        <v>#N/A</v>
      </c>
      <c r="S61" s="59" t="e">
        <f t="shared" si="3"/>
        <v>#N/A</v>
      </c>
      <c r="T61" s="55" t="str">
        <f t="shared" si="4"/>
        <v>鋼管分岐 PLSM-T/S 32A</v>
      </c>
      <c r="U61" s="59" t="e">
        <f t="shared" si="5"/>
        <v>#N/A</v>
      </c>
      <c r="V61" s="59" t="e">
        <f t="shared" si="6"/>
        <v>#N/A</v>
      </c>
      <c r="W61" s="59" t="e">
        <f t="shared" si="7"/>
        <v>#N/A</v>
      </c>
      <c r="X61" s="59" t="e">
        <f t="shared" si="8"/>
        <v>#N/A</v>
      </c>
      <c r="Y61" s="59" t="e">
        <f t="shared" si="9"/>
        <v>#N/A</v>
      </c>
      <c r="Z61" s="59" t="e">
        <f t="shared" si="10"/>
        <v>#N/A</v>
      </c>
      <c r="AA61" s="59" t="e">
        <f t="shared" si="11"/>
        <v>#N/A</v>
      </c>
      <c r="AB61" s="59" t="e">
        <f t="shared" si="12"/>
        <v>#N/A</v>
      </c>
      <c r="AC61" s="59" t="e">
        <f t="shared" si="13"/>
        <v>#N/A</v>
      </c>
      <c r="AD61" s="55" t="str">
        <f t="shared" si="14"/>
        <v>遮断 PCクランプ 50A×32A</v>
      </c>
    </row>
    <row r="62" spans="1:30" ht="15" customHeight="1">
      <c r="A62" s="23">
        <f>COUNTIFS($H$3:H62,H62)</f>
        <v>17</v>
      </c>
      <c r="B62" s="23" t="str">
        <f t="shared" si="0"/>
        <v>供④17</v>
      </c>
      <c r="C62" s="24">
        <f t="shared" si="15"/>
        <v>60</v>
      </c>
      <c r="D62" s="27" t="str">
        <v>24-06-003</v>
      </c>
      <c r="E62" s="32" t="s">
        <v>60</v>
      </c>
      <c r="F62" s="32" t="s">
        <v>110</v>
      </c>
      <c r="G62" s="39">
        <v>22510</v>
      </c>
      <c r="H62" s="43" t="s">
        <v>63</v>
      </c>
      <c r="N62" s="24"/>
      <c r="O62" s="58"/>
      <c r="P62" s="24">
        <f t="shared" si="18"/>
        <v>60</v>
      </c>
      <c r="Q62" s="59" t="e">
        <f t="shared" si="1"/>
        <v>#N/A</v>
      </c>
      <c r="R62" s="59" t="e">
        <f t="shared" si="2"/>
        <v>#N/A</v>
      </c>
      <c r="S62" s="59" t="e">
        <f t="shared" si="3"/>
        <v>#N/A</v>
      </c>
      <c r="T62" s="55" t="str">
        <f t="shared" si="4"/>
        <v>鋼管分岐 PLSM-T/S 40A</v>
      </c>
      <c r="U62" s="59" t="e">
        <f t="shared" si="5"/>
        <v>#N/A</v>
      </c>
      <c r="V62" s="59" t="e">
        <f t="shared" si="6"/>
        <v>#N/A</v>
      </c>
      <c r="W62" s="59" t="e">
        <f t="shared" si="7"/>
        <v>#N/A</v>
      </c>
      <c r="X62" s="59" t="e">
        <f t="shared" si="8"/>
        <v>#N/A</v>
      </c>
      <c r="Y62" s="59" t="e">
        <f t="shared" si="9"/>
        <v>#N/A</v>
      </c>
      <c r="Z62" s="59" t="e">
        <f t="shared" si="10"/>
        <v>#N/A</v>
      </c>
      <c r="AA62" s="59" t="e">
        <f t="shared" si="11"/>
        <v>#N/A</v>
      </c>
      <c r="AB62" s="59" t="e">
        <f t="shared" si="12"/>
        <v>#N/A</v>
      </c>
      <c r="AC62" s="59" t="e">
        <f t="shared" si="13"/>
        <v>#N/A</v>
      </c>
      <c r="AD62" s="55" t="str">
        <f t="shared" si="14"/>
        <v>遮断 PCクランプ 80A×50A</v>
      </c>
    </row>
    <row r="63" spans="1:30" ht="15" customHeight="1">
      <c r="A63" s="23">
        <f>COUNTIFS($H$3:H63,H63)</f>
        <v>18</v>
      </c>
      <c r="B63" s="23" t="str">
        <f t="shared" si="0"/>
        <v>供④18</v>
      </c>
      <c r="C63" s="24">
        <f t="shared" si="15"/>
        <v>61</v>
      </c>
      <c r="D63" s="27" t="str">
        <v>24-06-004</v>
      </c>
      <c r="E63" s="32" t="s">
        <v>145</v>
      </c>
      <c r="F63" s="32" t="s">
        <v>110</v>
      </c>
      <c r="G63" s="39">
        <v>18930</v>
      </c>
      <c r="H63" s="43" t="s">
        <v>63</v>
      </c>
      <c r="N63" s="24"/>
      <c r="O63" s="58"/>
      <c r="P63" s="24">
        <f t="shared" si="18"/>
        <v>61</v>
      </c>
      <c r="Q63" s="59" t="e">
        <f t="shared" si="1"/>
        <v>#N/A</v>
      </c>
      <c r="R63" s="59" t="e">
        <f t="shared" si="2"/>
        <v>#N/A</v>
      </c>
      <c r="S63" s="59" t="e">
        <f t="shared" si="3"/>
        <v>#N/A</v>
      </c>
      <c r="T63" s="55" t="str">
        <f t="shared" si="4"/>
        <v>鋼管分岐 PLSM-T/S 50A</v>
      </c>
      <c r="U63" s="59" t="e">
        <f t="shared" si="5"/>
        <v>#N/A</v>
      </c>
      <c r="V63" s="59" t="e">
        <f t="shared" si="6"/>
        <v>#N/A</v>
      </c>
      <c r="W63" s="59" t="e">
        <f t="shared" si="7"/>
        <v>#N/A</v>
      </c>
      <c r="X63" s="59" t="e">
        <f t="shared" si="8"/>
        <v>#N/A</v>
      </c>
      <c r="Y63" s="59" t="e">
        <f t="shared" si="9"/>
        <v>#N/A</v>
      </c>
      <c r="Z63" s="59" t="e">
        <f t="shared" si="10"/>
        <v>#N/A</v>
      </c>
      <c r="AA63" s="59" t="e">
        <f t="shared" si="11"/>
        <v>#N/A</v>
      </c>
      <c r="AB63" s="59" t="e">
        <f t="shared" si="12"/>
        <v>#N/A</v>
      </c>
      <c r="AC63" s="59" t="e">
        <f t="shared" si="13"/>
        <v>#N/A</v>
      </c>
      <c r="AD63" s="55" t="str">
        <f t="shared" si="14"/>
        <v>遮断 溶接穿孔 50A</v>
      </c>
    </row>
    <row r="64" spans="1:30" ht="15" customHeight="1">
      <c r="A64" s="23">
        <f>COUNTIFS($H$3:H64,H64)</f>
        <v>19</v>
      </c>
      <c r="B64" s="23" t="str">
        <f t="shared" si="0"/>
        <v>供④19</v>
      </c>
      <c r="C64" s="24">
        <f t="shared" si="15"/>
        <v>62</v>
      </c>
      <c r="D64" s="27" t="str">
        <v>24-06-005</v>
      </c>
      <c r="E64" s="32" t="s">
        <v>424</v>
      </c>
      <c r="F64" s="32" t="s">
        <v>49</v>
      </c>
      <c r="G64" s="39">
        <v>1630</v>
      </c>
      <c r="H64" s="43" t="s">
        <v>63</v>
      </c>
      <c r="N64" s="24"/>
      <c r="O64" s="58"/>
      <c r="P64" s="24">
        <f t="shared" si="18"/>
        <v>62</v>
      </c>
      <c r="Q64" s="59" t="e">
        <f t="shared" si="1"/>
        <v>#N/A</v>
      </c>
      <c r="R64" s="59" t="e">
        <f t="shared" si="2"/>
        <v>#N/A</v>
      </c>
      <c r="S64" s="59" t="e">
        <f t="shared" si="3"/>
        <v>#N/A</v>
      </c>
      <c r="T64" s="55" t="str">
        <f t="shared" si="4"/>
        <v>鋼管分岐 PLSM-T/S 80A</v>
      </c>
      <c r="U64" s="59" t="e">
        <f t="shared" si="5"/>
        <v>#N/A</v>
      </c>
      <c r="V64" s="59" t="e">
        <f t="shared" si="6"/>
        <v>#N/A</v>
      </c>
      <c r="W64" s="59" t="e">
        <f t="shared" si="7"/>
        <v>#N/A</v>
      </c>
      <c r="X64" s="59" t="e">
        <f t="shared" si="8"/>
        <v>#N/A</v>
      </c>
      <c r="Y64" s="59" t="e">
        <f t="shared" si="9"/>
        <v>#N/A</v>
      </c>
      <c r="Z64" s="59" t="e">
        <f t="shared" si="10"/>
        <v>#N/A</v>
      </c>
      <c r="AA64" s="59" t="e">
        <f t="shared" si="11"/>
        <v>#N/A</v>
      </c>
      <c r="AB64" s="59" t="e">
        <f t="shared" si="12"/>
        <v>#N/A</v>
      </c>
      <c r="AC64" s="59" t="e">
        <f t="shared" si="13"/>
        <v>#N/A</v>
      </c>
      <c r="AD64" s="55" t="str">
        <f t="shared" si="14"/>
        <v>遮断 溶接穿孔 80A</v>
      </c>
    </row>
    <row r="65" spans="1:30" ht="15" customHeight="1">
      <c r="A65" s="23">
        <f>COUNTIFS($H$3:H65,H65)</f>
        <v>20</v>
      </c>
      <c r="B65" s="23" t="str">
        <f t="shared" si="0"/>
        <v>供④20</v>
      </c>
      <c r="C65" s="24">
        <f t="shared" si="15"/>
        <v>63</v>
      </c>
      <c r="D65" s="27" t="str">
        <v>24-06-006</v>
      </c>
      <c r="E65" s="32" t="s">
        <v>112</v>
      </c>
      <c r="F65" s="32" t="s">
        <v>49</v>
      </c>
      <c r="G65" s="39">
        <v>1800</v>
      </c>
      <c r="H65" s="43" t="s">
        <v>63</v>
      </c>
      <c r="N65" s="24"/>
      <c r="O65" s="58"/>
      <c r="P65" s="24">
        <f t="shared" si="18"/>
        <v>63</v>
      </c>
      <c r="Q65" s="59" t="e">
        <f t="shared" si="1"/>
        <v>#N/A</v>
      </c>
      <c r="R65" s="59" t="e">
        <f t="shared" si="2"/>
        <v>#N/A</v>
      </c>
      <c r="S65" s="59" t="e">
        <f t="shared" si="3"/>
        <v>#N/A</v>
      </c>
      <c r="T65" s="55" t="str">
        <f t="shared" si="4"/>
        <v>鋼管分岐 PLSM-T/S+T-MS 25A</v>
      </c>
      <c r="U65" s="59" t="e">
        <f t="shared" si="5"/>
        <v>#N/A</v>
      </c>
      <c r="V65" s="59" t="e">
        <f t="shared" si="6"/>
        <v>#N/A</v>
      </c>
      <c r="W65" s="59" t="e">
        <f t="shared" si="7"/>
        <v>#N/A</v>
      </c>
      <c r="X65" s="59" t="e">
        <f t="shared" si="8"/>
        <v>#N/A</v>
      </c>
      <c r="Y65" s="59" t="e">
        <f t="shared" si="9"/>
        <v>#N/A</v>
      </c>
      <c r="Z65" s="59" t="e">
        <f t="shared" si="10"/>
        <v>#N/A</v>
      </c>
      <c r="AA65" s="59" t="e">
        <f t="shared" si="11"/>
        <v>#N/A</v>
      </c>
      <c r="AB65" s="59" t="e">
        <f t="shared" si="12"/>
        <v>#N/A</v>
      </c>
      <c r="AC65" s="59" t="e">
        <f t="shared" si="13"/>
        <v>#N/A</v>
      </c>
      <c r="AD65" s="55" t="str">
        <f t="shared" si="14"/>
        <v>遮断 バイパスサドル 100A×50A</v>
      </c>
    </row>
    <row r="66" spans="1:30" ht="15" customHeight="1">
      <c r="A66" s="23">
        <f>COUNTIFS($H$3:H66,H66)</f>
        <v>21</v>
      </c>
      <c r="B66" s="23" t="str">
        <f t="shared" si="0"/>
        <v>供④21</v>
      </c>
      <c r="C66" s="24">
        <f t="shared" si="15"/>
        <v>64</v>
      </c>
      <c r="D66" s="27" t="str">
        <v>24-05-001</v>
      </c>
      <c r="E66" s="32" t="str">
        <v>交通誘導員(日額)</v>
      </c>
      <c r="F66" s="32" t="s">
        <v>88</v>
      </c>
      <c r="G66" s="39">
        <v>26500</v>
      </c>
      <c r="H66" s="43" t="s">
        <v>63</v>
      </c>
      <c r="N66" s="24"/>
      <c r="O66" s="58"/>
      <c r="P66" s="24">
        <f t="shared" si="18"/>
        <v>64</v>
      </c>
      <c r="Q66" s="59" t="e">
        <f t="shared" si="1"/>
        <v>#N/A</v>
      </c>
      <c r="R66" s="59" t="e">
        <f t="shared" si="2"/>
        <v>#N/A</v>
      </c>
      <c r="S66" s="59" t="e">
        <f t="shared" si="3"/>
        <v>#N/A</v>
      </c>
      <c r="T66" s="55" t="str">
        <f t="shared" si="4"/>
        <v>鋼管分岐 PLSM-T/S+T-MS 32A×30A</v>
      </c>
      <c r="U66" s="59" t="e">
        <f t="shared" si="5"/>
        <v>#N/A</v>
      </c>
      <c r="V66" s="59" t="e">
        <f t="shared" si="6"/>
        <v>#N/A</v>
      </c>
      <c r="W66" s="59" t="e">
        <f t="shared" si="7"/>
        <v>#N/A</v>
      </c>
      <c r="X66" s="59" t="e">
        <f t="shared" si="8"/>
        <v>#N/A</v>
      </c>
      <c r="Y66" s="59" t="e">
        <f t="shared" si="9"/>
        <v>#N/A</v>
      </c>
      <c r="Z66" s="59" t="e">
        <f t="shared" si="10"/>
        <v>#N/A</v>
      </c>
      <c r="AA66" s="59" t="e">
        <f t="shared" si="11"/>
        <v>#N/A</v>
      </c>
      <c r="AB66" s="59" t="e">
        <f t="shared" si="12"/>
        <v>#N/A</v>
      </c>
      <c r="AC66" s="59" t="e">
        <f t="shared" si="13"/>
        <v>#N/A</v>
      </c>
      <c r="AD66" s="55" t="str">
        <f t="shared" si="14"/>
        <v>遮断 バイパスサドル 150A×50A</v>
      </c>
    </row>
    <row r="67" spans="1:30" ht="15" customHeight="1">
      <c r="A67" s="23">
        <f>COUNTIFS($H$3:H67,H67)</f>
        <v>22</v>
      </c>
      <c r="B67" s="23" t="str">
        <f t="shared" ref="B67:B130" si="19">H67&amp;TEXT(A67,"00")</f>
        <v>供④22</v>
      </c>
      <c r="C67" s="24">
        <f t="shared" si="15"/>
        <v>65</v>
      </c>
      <c r="D67" s="27" t="str">
        <v>24-05-002</v>
      </c>
      <c r="E67" s="32" t="s">
        <v>150</v>
      </c>
      <c r="F67" s="32" t="s">
        <v>161</v>
      </c>
      <c r="G67" s="39">
        <v>3310</v>
      </c>
      <c r="H67" s="43" t="s">
        <v>63</v>
      </c>
      <c r="N67" s="24"/>
      <c r="O67" s="58"/>
      <c r="P67" s="24">
        <f t="shared" si="18"/>
        <v>65</v>
      </c>
      <c r="Q67" s="59" t="e">
        <f t="shared" ref="Q67:Q82" si="20">VLOOKUP($Q$1&amp;TEXT($P67,"00"),$B:$H,$P$1+1,0)</f>
        <v>#N/A</v>
      </c>
      <c r="R67" s="59" t="e">
        <f t="shared" ref="R67:R82" si="21">VLOOKUP($R$1&amp;TEXT($P67,"00"),$B:$H,$P$1+1,0)</f>
        <v>#N/A</v>
      </c>
      <c r="S67" s="59" t="e">
        <f t="shared" ref="S67:S82" si="22">VLOOKUP($S$1&amp;TEXT($P67,"00"),$B:$H,$P$1+1,0)</f>
        <v>#N/A</v>
      </c>
      <c r="T67" s="55" t="str">
        <f t="shared" ref="T67:T82" si="23">VLOOKUP($T$1&amp;TEXT($P67,"00"),$B:$H,$P$1+1,0)</f>
        <v>鋼管分岐 PLSM-T/S+T-MS 50A</v>
      </c>
      <c r="U67" s="59" t="e">
        <f t="shared" ref="U67:U82" si="24">VLOOKUP($U$1&amp;TEXT($P67,"00"),$B:$H,$P$1+1,0)</f>
        <v>#N/A</v>
      </c>
      <c r="V67" s="59" t="e">
        <f t="shared" ref="V67:V82" si="25">VLOOKUP($V$1&amp;TEXT($P67,"00"),$B:$H,$P$1+1,0)</f>
        <v>#N/A</v>
      </c>
      <c r="W67" s="59" t="e">
        <f t="shared" ref="W67:W82" si="26">VLOOKUP($W$1&amp;TEXT($P67,"00"),$B:$H,$P$1+1,0)</f>
        <v>#N/A</v>
      </c>
      <c r="X67" s="59" t="e">
        <f t="shared" ref="X67:X82" si="27">VLOOKUP($X$1&amp;TEXT($P67,"00"),$B:$H,$P$1+1,0)</f>
        <v>#N/A</v>
      </c>
      <c r="Y67" s="59" t="e">
        <f t="shared" ref="Y67:Y82" si="28">VLOOKUP($Y$1&amp;TEXT($P67,"00"),$B:$H,$P$1+1,0)</f>
        <v>#N/A</v>
      </c>
      <c r="Z67" s="59" t="e">
        <f t="shared" ref="Z67:Z82" si="29">VLOOKUP($Z$1&amp;TEXT($P67,"00"),$B:$H,$P$1+1,0)</f>
        <v>#N/A</v>
      </c>
      <c r="AA67" s="59" t="e">
        <f t="shared" ref="AA67:AA82" si="30">VLOOKUP($AA$1&amp;TEXT($P67,"00"),$B:$H,$P$1+1,0)</f>
        <v>#N/A</v>
      </c>
      <c r="AB67" s="59" t="e">
        <f t="shared" ref="AB67:AB82" si="31">VLOOKUP($AB$1&amp;TEXT($P67,"00"),$B:$H,$P$1+1,0)</f>
        <v>#N/A</v>
      </c>
      <c r="AC67" s="59" t="e">
        <f t="shared" ref="AC67:AC82" si="32">VLOOKUP($AC$1&amp;TEXT($P67,"00"),$B:$H,$P$1+1,0)</f>
        <v>#N/A</v>
      </c>
      <c r="AD67" s="55" t="str">
        <f t="shared" ref="AD67:AD82" si="33">VLOOKUP($AD$1&amp;TEXT($P67,"00"),$B:$H,$P$1+1,0)</f>
        <v>遮断 バイパスサドル 200A×50A</v>
      </c>
    </row>
    <row r="68" spans="1:30" ht="15" customHeight="1">
      <c r="A68" s="23">
        <f>COUNTIFS($H$3:H68,H68)</f>
        <v>23</v>
      </c>
      <c r="B68" s="23" t="str">
        <f t="shared" si="19"/>
        <v>供④23</v>
      </c>
      <c r="C68" s="24">
        <f t="shared" ref="C68:C131" si="34">C67+1</f>
        <v>66</v>
      </c>
      <c r="D68" s="27" t="str">
        <v>24-02-001</v>
      </c>
      <c r="E68" s="32" t="str">
        <v>市道 H1400(m2)</v>
      </c>
      <c r="F68" s="32" t="s">
        <v>74</v>
      </c>
      <c r="G68" s="39">
        <v>43170</v>
      </c>
      <c r="H68" s="43" t="s">
        <v>63</v>
      </c>
      <c r="N68" s="24"/>
      <c r="O68" s="58"/>
      <c r="P68" s="24">
        <f t="shared" ref="P68:P82" si="35">P67+1</f>
        <v>66</v>
      </c>
      <c r="Q68" s="59" t="e">
        <f t="shared" si="20"/>
        <v>#N/A</v>
      </c>
      <c r="R68" s="59" t="e">
        <f t="shared" si="21"/>
        <v>#N/A</v>
      </c>
      <c r="S68" s="59" t="e">
        <f t="shared" si="22"/>
        <v>#N/A</v>
      </c>
      <c r="T68" s="55" t="str">
        <f t="shared" si="23"/>
        <v>鋼管分岐 PLSM-T/S+T-MS 80A×75A</v>
      </c>
      <c r="U68" s="59" t="e">
        <f t="shared" si="24"/>
        <v>#N/A</v>
      </c>
      <c r="V68" s="59" t="e">
        <f t="shared" si="25"/>
        <v>#N/A</v>
      </c>
      <c r="W68" s="59" t="e">
        <f t="shared" si="26"/>
        <v>#N/A</v>
      </c>
      <c r="X68" s="59" t="e">
        <f t="shared" si="27"/>
        <v>#N/A</v>
      </c>
      <c r="Y68" s="59" t="e">
        <f t="shared" si="28"/>
        <v>#N/A</v>
      </c>
      <c r="Z68" s="59" t="e">
        <f t="shared" si="29"/>
        <v>#N/A</v>
      </c>
      <c r="AA68" s="59" t="e">
        <f t="shared" si="30"/>
        <v>#N/A</v>
      </c>
      <c r="AB68" s="59" t="e">
        <f t="shared" si="31"/>
        <v>#N/A</v>
      </c>
      <c r="AC68" s="59" t="e">
        <f t="shared" si="32"/>
        <v>#N/A</v>
      </c>
      <c r="AD68" s="55" t="str">
        <f t="shared" si="33"/>
        <v>鋼管分岐 PLSM-T/S 20A</v>
      </c>
    </row>
    <row r="69" spans="1:30" ht="15" customHeight="1">
      <c r="A69" s="23">
        <f>COUNTIFS($H$3:H69,H69)</f>
        <v>24</v>
      </c>
      <c r="B69" s="23" t="str">
        <f t="shared" si="19"/>
        <v>供④24</v>
      </c>
      <c r="C69" s="24">
        <f t="shared" si="34"/>
        <v>67</v>
      </c>
      <c r="D69" s="27" t="str">
        <v>24-02-002</v>
      </c>
      <c r="E69" s="32" t="str">
        <v>県道(N3) H1400(m2)</v>
      </c>
      <c r="F69" s="32" t="s">
        <v>74</v>
      </c>
      <c r="G69" s="39">
        <v>44320</v>
      </c>
      <c r="H69" s="43" t="s">
        <v>63</v>
      </c>
      <c r="N69" s="24"/>
      <c r="O69" s="58"/>
      <c r="P69" s="24">
        <f t="shared" si="35"/>
        <v>67</v>
      </c>
      <c r="Q69" s="59" t="e">
        <f t="shared" si="20"/>
        <v>#N/A</v>
      </c>
      <c r="R69" s="59" t="e">
        <f t="shared" si="21"/>
        <v>#N/A</v>
      </c>
      <c r="S69" s="59" t="e">
        <f t="shared" si="22"/>
        <v>#N/A</v>
      </c>
      <c r="T69" s="55" t="str">
        <f t="shared" si="23"/>
        <v>遮断 PCクランプ 50A×32A</v>
      </c>
      <c r="U69" s="59" t="e">
        <f t="shared" si="24"/>
        <v>#N/A</v>
      </c>
      <c r="V69" s="59" t="e">
        <f t="shared" si="25"/>
        <v>#N/A</v>
      </c>
      <c r="W69" s="59" t="e">
        <f t="shared" si="26"/>
        <v>#N/A</v>
      </c>
      <c r="X69" s="59" t="e">
        <f t="shared" si="27"/>
        <v>#N/A</v>
      </c>
      <c r="Y69" s="59" t="e">
        <f t="shared" si="28"/>
        <v>#N/A</v>
      </c>
      <c r="Z69" s="59" t="e">
        <f t="shared" si="29"/>
        <v>#N/A</v>
      </c>
      <c r="AA69" s="59" t="e">
        <f t="shared" si="30"/>
        <v>#N/A</v>
      </c>
      <c r="AB69" s="59" t="e">
        <f t="shared" si="31"/>
        <v>#N/A</v>
      </c>
      <c r="AC69" s="59" t="e">
        <f t="shared" si="32"/>
        <v>#N/A</v>
      </c>
      <c r="AD69" s="55" t="str">
        <f t="shared" si="33"/>
        <v>鋼管分岐 PLSM-T/S 25A</v>
      </c>
    </row>
    <row r="70" spans="1:30" ht="15" customHeight="1">
      <c r="A70" s="23">
        <f>COUNTIFS($H$3:H70,H70)</f>
        <v>25</v>
      </c>
      <c r="B70" s="23" t="str">
        <f t="shared" si="19"/>
        <v>供④25</v>
      </c>
      <c r="C70" s="24">
        <f t="shared" si="34"/>
        <v>68</v>
      </c>
      <c r="D70" s="27" t="str">
        <v>24-02-003</v>
      </c>
      <c r="E70" s="32" t="str">
        <v>県道(N4) H1400(m2)</v>
      </c>
      <c r="F70" s="32" t="s">
        <v>74</v>
      </c>
      <c r="G70" s="39">
        <v>44070</v>
      </c>
      <c r="H70" s="43" t="s">
        <v>63</v>
      </c>
      <c r="N70" s="24"/>
      <c r="O70" s="58"/>
      <c r="P70" s="24">
        <f t="shared" si="35"/>
        <v>68</v>
      </c>
      <c r="Q70" s="59" t="e">
        <f t="shared" si="20"/>
        <v>#N/A</v>
      </c>
      <c r="R70" s="59" t="e">
        <f t="shared" si="21"/>
        <v>#N/A</v>
      </c>
      <c r="S70" s="59" t="e">
        <f t="shared" si="22"/>
        <v>#N/A</v>
      </c>
      <c r="T70" s="55" t="str">
        <f t="shared" si="23"/>
        <v>遮断 PCクランプ 80A×50A</v>
      </c>
      <c r="U70" s="59" t="e">
        <f t="shared" si="24"/>
        <v>#N/A</v>
      </c>
      <c r="V70" s="59" t="e">
        <f t="shared" si="25"/>
        <v>#N/A</v>
      </c>
      <c r="W70" s="59" t="e">
        <f t="shared" si="26"/>
        <v>#N/A</v>
      </c>
      <c r="X70" s="59" t="e">
        <f t="shared" si="27"/>
        <v>#N/A</v>
      </c>
      <c r="Y70" s="59" t="e">
        <f t="shared" si="28"/>
        <v>#N/A</v>
      </c>
      <c r="Z70" s="59" t="e">
        <f t="shared" si="29"/>
        <v>#N/A</v>
      </c>
      <c r="AA70" s="59" t="e">
        <f t="shared" si="30"/>
        <v>#N/A</v>
      </c>
      <c r="AB70" s="59" t="e">
        <f t="shared" si="31"/>
        <v>#N/A</v>
      </c>
      <c r="AC70" s="59" t="e">
        <f t="shared" si="32"/>
        <v>#N/A</v>
      </c>
      <c r="AD70" s="55" t="str">
        <f t="shared" si="33"/>
        <v>鋼管分岐 PLSM-T/S 32A</v>
      </c>
    </row>
    <row r="71" spans="1:30" ht="15" customHeight="1">
      <c r="A71" s="23">
        <f>COUNTIFS($H$3:H71,H71)</f>
        <v>26</v>
      </c>
      <c r="B71" s="23" t="str">
        <f t="shared" si="19"/>
        <v>供④26</v>
      </c>
      <c r="C71" s="24">
        <f t="shared" si="34"/>
        <v>69</v>
      </c>
      <c r="D71" s="27" t="str">
        <v>24-02-004</v>
      </c>
      <c r="E71" s="32" t="str">
        <v>県道(N5) H1400(m2)</v>
      </c>
      <c r="F71" s="32" t="s">
        <v>74</v>
      </c>
      <c r="G71" s="39">
        <v>44310</v>
      </c>
      <c r="H71" s="43" t="s">
        <v>63</v>
      </c>
      <c r="N71" s="24"/>
      <c r="O71" s="58"/>
      <c r="P71" s="24">
        <f t="shared" si="35"/>
        <v>69</v>
      </c>
      <c r="Q71" s="59" t="e">
        <f t="shared" si="20"/>
        <v>#N/A</v>
      </c>
      <c r="R71" s="59" t="e">
        <f t="shared" si="21"/>
        <v>#N/A</v>
      </c>
      <c r="S71" s="59" t="e">
        <f t="shared" si="22"/>
        <v>#N/A</v>
      </c>
      <c r="T71" s="55" t="str">
        <f t="shared" si="23"/>
        <v>遮断 溶接穿孔 50A</v>
      </c>
      <c r="U71" s="59" t="e">
        <f t="shared" si="24"/>
        <v>#N/A</v>
      </c>
      <c r="V71" s="59" t="e">
        <f t="shared" si="25"/>
        <v>#N/A</v>
      </c>
      <c r="W71" s="59" t="e">
        <f t="shared" si="26"/>
        <v>#N/A</v>
      </c>
      <c r="X71" s="59" t="e">
        <f t="shared" si="27"/>
        <v>#N/A</v>
      </c>
      <c r="Y71" s="59" t="e">
        <f t="shared" si="28"/>
        <v>#N/A</v>
      </c>
      <c r="Z71" s="59" t="e">
        <f t="shared" si="29"/>
        <v>#N/A</v>
      </c>
      <c r="AA71" s="59" t="e">
        <f t="shared" si="30"/>
        <v>#N/A</v>
      </c>
      <c r="AB71" s="59" t="e">
        <f t="shared" si="31"/>
        <v>#N/A</v>
      </c>
      <c r="AC71" s="59" t="e">
        <f t="shared" si="32"/>
        <v>#N/A</v>
      </c>
      <c r="AD71" s="55" t="str">
        <f t="shared" si="33"/>
        <v>鋼管分岐 PLSM-T/S 40A</v>
      </c>
    </row>
    <row r="72" spans="1:30" ht="15" customHeight="1">
      <c r="A72" s="23">
        <f>COUNTIFS($H$3:H72,H72)</f>
        <v>27</v>
      </c>
      <c r="B72" s="23" t="str">
        <f t="shared" si="19"/>
        <v>供④27</v>
      </c>
      <c r="C72" s="24">
        <f t="shared" si="34"/>
        <v>70</v>
      </c>
      <c r="D72" s="27" t="str">
        <v>24-02-005</v>
      </c>
      <c r="E72" s="32" t="str">
        <v>歩道 H1400(m2)</v>
      </c>
      <c r="F72" s="32" t="s">
        <v>74</v>
      </c>
      <c r="G72" s="39">
        <v>42950</v>
      </c>
      <c r="H72" s="43" t="s">
        <v>63</v>
      </c>
      <c r="N72" s="24"/>
      <c r="O72" s="58"/>
      <c r="P72" s="24">
        <f t="shared" si="35"/>
        <v>70</v>
      </c>
      <c r="Q72" s="59" t="e">
        <f t="shared" si="20"/>
        <v>#N/A</v>
      </c>
      <c r="R72" s="59" t="e">
        <f t="shared" si="21"/>
        <v>#N/A</v>
      </c>
      <c r="S72" s="59" t="e">
        <f t="shared" si="22"/>
        <v>#N/A</v>
      </c>
      <c r="T72" s="55" t="str">
        <f t="shared" si="23"/>
        <v>遮断 溶接穿孔 80A</v>
      </c>
      <c r="U72" s="59" t="e">
        <f t="shared" si="24"/>
        <v>#N/A</v>
      </c>
      <c r="V72" s="59" t="e">
        <f t="shared" si="25"/>
        <v>#N/A</v>
      </c>
      <c r="W72" s="59" t="e">
        <f t="shared" si="26"/>
        <v>#N/A</v>
      </c>
      <c r="X72" s="59" t="e">
        <f t="shared" si="27"/>
        <v>#N/A</v>
      </c>
      <c r="Y72" s="59" t="e">
        <f t="shared" si="28"/>
        <v>#N/A</v>
      </c>
      <c r="Z72" s="59" t="e">
        <f t="shared" si="29"/>
        <v>#N/A</v>
      </c>
      <c r="AA72" s="59" t="e">
        <f t="shared" si="30"/>
        <v>#N/A</v>
      </c>
      <c r="AB72" s="59" t="e">
        <f t="shared" si="31"/>
        <v>#N/A</v>
      </c>
      <c r="AC72" s="59" t="e">
        <f t="shared" si="32"/>
        <v>#N/A</v>
      </c>
      <c r="AD72" s="55" t="str">
        <f t="shared" si="33"/>
        <v>鋼管分岐 PLSM-T/S 50A</v>
      </c>
    </row>
    <row r="73" spans="1:30" ht="15" customHeight="1">
      <c r="A73" s="23">
        <f>COUNTIFS($H$3:H73,H73)</f>
        <v>28</v>
      </c>
      <c r="B73" s="23" t="str">
        <f t="shared" si="19"/>
        <v>供④28</v>
      </c>
      <c r="C73" s="24">
        <f t="shared" si="34"/>
        <v>71</v>
      </c>
      <c r="D73" s="27" t="str">
        <v>24-02-006</v>
      </c>
      <c r="E73" s="32" t="str">
        <v>市道 H800(m2)</v>
      </c>
      <c r="F73" s="32" t="s">
        <v>74</v>
      </c>
      <c r="G73" s="39">
        <v>27890</v>
      </c>
      <c r="H73" s="43" t="s">
        <v>63</v>
      </c>
      <c r="N73" s="24"/>
      <c r="O73" s="58"/>
      <c r="P73" s="24">
        <f t="shared" si="35"/>
        <v>71</v>
      </c>
      <c r="Q73" s="59" t="e">
        <f t="shared" si="20"/>
        <v>#N/A</v>
      </c>
      <c r="R73" s="59" t="e">
        <f t="shared" si="21"/>
        <v>#N/A</v>
      </c>
      <c r="S73" s="59" t="e">
        <f t="shared" si="22"/>
        <v>#N/A</v>
      </c>
      <c r="T73" s="55" t="str">
        <f t="shared" si="23"/>
        <v>遮断 バイパスサドル 100A×50A</v>
      </c>
      <c r="U73" s="59" t="e">
        <f t="shared" si="24"/>
        <v>#N/A</v>
      </c>
      <c r="V73" s="59" t="e">
        <f t="shared" si="25"/>
        <v>#N/A</v>
      </c>
      <c r="W73" s="59" t="e">
        <f t="shared" si="26"/>
        <v>#N/A</v>
      </c>
      <c r="X73" s="59" t="e">
        <f t="shared" si="27"/>
        <v>#N/A</v>
      </c>
      <c r="Y73" s="59" t="e">
        <f t="shared" si="28"/>
        <v>#N/A</v>
      </c>
      <c r="Z73" s="59" t="e">
        <f t="shared" si="29"/>
        <v>#N/A</v>
      </c>
      <c r="AA73" s="59" t="e">
        <f t="shared" si="30"/>
        <v>#N/A</v>
      </c>
      <c r="AB73" s="59" t="e">
        <f t="shared" si="31"/>
        <v>#N/A</v>
      </c>
      <c r="AC73" s="59" t="e">
        <f t="shared" si="32"/>
        <v>#N/A</v>
      </c>
      <c r="AD73" s="55" t="str">
        <f t="shared" si="33"/>
        <v>鋼管分岐 PLSM-T/S 80A</v>
      </c>
    </row>
    <row r="74" spans="1:30" ht="15" customHeight="1">
      <c r="A74" s="23">
        <f>COUNTIFS($H$3:H74,H74)</f>
        <v>29</v>
      </c>
      <c r="B74" s="23" t="str">
        <f t="shared" si="19"/>
        <v>供④29</v>
      </c>
      <c r="C74" s="24">
        <f t="shared" si="34"/>
        <v>72</v>
      </c>
      <c r="D74" s="27" t="str">
        <v>24-02-007</v>
      </c>
      <c r="E74" s="32" t="str">
        <v>県道(N3)H900(m2)</v>
      </c>
      <c r="F74" s="32" t="s">
        <v>74</v>
      </c>
      <c r="G74" s="39">
        <v>31640</v>
      </c>
      <c r="H74" s="43" t="s">
        <v>63</v>
      </c>
      <c r="N74" s="24"/>
      <c r="O74" s="58"/>
      <c r="P74" s="24">
        <f t="shared" si="35"/>
        <v>72</v>
      </c>
      <c r="Q74" s="59" t="e">
        <f t="shared" si="20"/>
        <v>#N/A</v>
      </c>
      <c r="R74" s="59" t="e">
        <f t="shared" si="21"/>
        <v>#N/A</v>
      </c>
      <c r="S74" s="59" t="e">
        <f t="shared" si="22"/>
        <v>#N/A</v>
      </c>
      <c r="T74" s="55" t="str">
        <f t="shared" si="23"/>
        <v>遮断 バイパスサドル 150A×50A</v>
      </c>
      <c r="U74" s="59" t="e">
        <f t="shared" si="24"/>
        <v>#N/A</v>
      </c>
      <c r="V74" s="59" t="e">
        <f t="shared" si="25"/>
        <v>#N/A</v>
      </c>
      <c r="W74" s="59" t="e">
        <f t="shared" si="26"/>
        <v>#N/A</v>
      </c>
      <c r="X74" s="59" t="e">
        <f t="shared" si="27"/>
        <v>#N/A</v>
      </c>
      <c r="Y74" s="59" t="e">
        <f t="shared" si="28"/>
        <v>#N/A</v>
      </c>
      <c r="Z74" s="59" t="e">
        <f t="shared" si="29"/>
        <v>#N/A</v>
      </c>
      <c r="AA74" s="59" t="e">
        <f t="shared" si="30"/>
        <v>#N/A</v>
      </c>
      <c r="AB74" s="59" t="e">
        <f t="shared" si="31"/>
        <v>#N/A</v>
      </c>
      <c r="AC74" s="59" t="e">
        <f t="shared" si="32"/>
        <v>#N/A</v>
      </c>
      <c r="AD74" s="55" t="str">
        <f t="shared" si="33"/>
        <v>鋼管分岐 PLSM-T/S+T-MS 25A</v>
      </c>
    </row>
    <row r="75" spans="1:30" ht="15" customHeight="1">
      <c r="A75" s="23">
        <f>COUNTIFS($H$3:H75,H75)</f>
        <v>30</v>
      </c>
      <c r="B75" s="23" t="str">
        <f t="shared" si="19"/>
        <v>供④30</v>
      </c>
      <c r="C75" s="24">
        <f t="shared" si="34"/>
        <v>73</v>
      </c>
      <c r="D75" s="27" t="str">
        <v>24-02-008</v>
      </c>
      <c r="E75" s="32" t="str">
        <v>県道(N4) H900(m2)</v>
      </c>
      <c r="F75" s="32" t="s">
        <v>74</v>
      </c>
      <c r="G75" s="39">
        <v>31190</v>
      </c>
      <c r="H75" s="43" t="s">
        <v>63</v>
      </c>
      <c r="N75" s="24"/>
      <c r="O75" s="58"/>
      <c r="P75" s="24">
        <f t="shared" si="35"/>
        <v>73</v>
      </c>
      <c r="Q75" s="59" t="e">
        <f t="shared" si="20"/>
        <v>#N/A</v>
      </c>
      <c r="R75" s="59" t="e">
        <f t="shared" si="21"/>
        <v>#N/A</v>
      </c>
      <c r="S75" s="59" t="e">
        <f t="shared" si="22"/>
        <v>#N/A</v>
      </c>
      <c r="T75" s="55" t="str">
        <f t="shared" si="23"/>
        <v>遮断 バイパスサドル 200A×50A</v>
      </c>
      <c r="U75" s="59" t="e">
        <f t="shared" si="24"/>
        <v>#N/A</v>
      </c>
      <c r="V75" s="59" t="e">
        <f t="shared" si="25"/>
        <v>#N/A</v>
      </c>
      <c r="W75" s="59" t="e">
        <f t="shared" si="26"/>
        <v>#N/A</v>
      </c>
      <c r="X75" s="59" t="e">
        <f t="shared" si="27"/>
        <v>#N/A</v>
      </c>
      <c r="Y75" s="59" t="e">
        <f t="shared" si="28"/>
        <v>#N/A</v>
      </c>
      <c r="Z75" s="59" t="e">
        <f t="shared" si="29"/>
        <v>#N/A</v>
      </c>
      <c r="AA75" s="59" t="e">
        <f t="shared" si="30"/>
        <v>#N/A</v>
      </c>
      <c r="AB75" s="59" t="e">
        <f t="shared" si="31"/>
        <v>#N/A</v>
      </c>
      <c r="AC75" s="59" t="e">
        <f t="shared" si="32"/>
        <v>#N/A</v>
      </c>
      <c r="AD75" s="55" t="str">
        <f t="shared" si="33"/>
        <v>鋼管分岐 PLSM-T/S+T-MS 32A×30A</v>
      </c>
    </row>
    <row r="76" spans="1:30" ht="15" customHeight="1">
      <c r="A76" s="23">
        <f>COUNTIFS($H$3:H76,H76)</f>
        <v>31</v>
      </c>
      <c r="B76" s="23" t="str">
        <f t="shared" si="19"/>
        <v>供④31</v>
      </c>
      <c r="C76" s="24">
        <f t="shared" si="34"/>
        <v>74</v>
      </c>
      <c r="D76" s="27" t="str">
        <v>24-02-009</v>
      </c>
      <c r="E76" s="32" t="str">
        <v>県道(N5) H950(m2)</v>
      </c>
      <c r="F76" s="32" t="s">
        <v>74</v>
      </c>
      <c r="G76" s="39">
        <v>32870</v>
      </c>
      <c r="H76" s="43" t="s">
        <v>63</v>
      </c>
      <c r="N76" s="24"/>
      <c r="O76" s="58"/>
      <c r="P76" s="24">
        <f t="shared" si="35"/>
        <v>74</v>
      </c>
      <c r="Q76" s="59" t="e">
        <f t="shared" si="20"/>
        <v>#N/A</v>
      </c>
      <c r="R76" s="59" t="e">
        <f t="shared" si="21"/>
        <v>#N/A</v>
      </c>
      <c r="S76" s="59" t="e">
        <f t="shared" si="22"/>
        <v>#N/A</v>
      </c>
      <c r="T76" s="55" t="e">
        <f t="shared" si="23"/>
        <v>#N/A</v>
      </c>
      <c r="U76" s="59" t="e">
        <f t="shared" si="24"/>
        <v>#N/A</v>
      </c>
      <c r="V76" s="59" t="e">
        <f t="shared" si="25"/>
        <v>#N/A</v>
      </c>
      <c r="W76" s="59" t="e">
        <f t="shared" si="26"/>
        <v>#N/A</v>
      </c>
      <c r="X76" s="59" t="e">
        <f t="shared" si="27"/>
        <v>#N/A</v>
      </c>
      <c r="Y76" s="59" t="e">
        <f t="shared" si="28"/>
        <v>#N/A</v>
      </c>
      <c r="Z76" s="59" t="e">
        <f t="shared" si="29"/>
        <v>#N/A</v>
      </c>
      <c r="AA76" s="59" t="e">
        <f t="shared" si="30"/>
        <v>#N/A</v>
      </c>
      <c r="AB76" s="59" t="e">
        <f t="shared" si="31"/>
        <v>#N/A</v>
      </c>
      <c r="AC76" s="59" t="e">
        <f t="shared" si="32"/>
        <v>#N/A</v>
      </c>
      <c r="AD76" s="55" t="str">
        <f t="shared" si="33"/>
        <v>鋼管分岐 PLSM-T/S+T-MS 50A</v>
      </c>
    </row>
    <row r="77" spans="1:30" ht="15" customHeight="1">
      <c r="A77" s="23">
        <f>COUNTIFS($H$3:H77,H77)</f>
        <v>32</v>
      </c>
      <c r="B77" s="23" t="str">
        <f t="shared" si="19"/>
        <v>供④32</v>
      </c>
      <c r="C77" s="24">
        <f t="shared" si="34"/>
        <v>75</v>
      </c>
      <c r="D77" s="27" t="str">
        <v>24-02-010</v>
      </c>
      <c r="E77" s="32" t="str">
        <v>歩道 H800(m2)</v>
      </c>
      <c r="F77" s="32" t="s">
        <v>74</v>
      </c>
      <c r="G77" s="39">
        <v>27860</v>
      </c>
      <c r="H77" s="43" t="s">
        <v>63</v>
      </c>
      <c r="N77" s="24"/>
      <c r="O77" s="58"/>
      <c r="P77" s="24">
        <f t="shared" si="35"/>
        <v>75</v>
      </c>
      <c r="Q77" s="59" t="e">
        <f t="shared" si="20"/>
        <v>#N/A</v>
      </c>
      <c r="R77" s="59" t="e">
        <f t="shared" si="21"/>
        <v>#N/A</v>
      </c>
      <c r="S77" s="59" t="e">
        <f t="shared" si="22"/>
        <v>#N/A</v>
      </c>
      <c r="T77" s="55" t="e">
        <f t="shared" si="23"/>
        <v>#N/A</v>
      </c>
      <c r="U77" s="59" t="e">
        <f t="shared" si="24"/>
        <v>#N/A</v>
      </c>
      <c r="V77" s="59" t="e">
        <f t="shared" si="25"/>
        <v>#N/A</v>
      </c>
      <c r="W77" s="59" t="e">
        <f t="shared" si="26"/>
        <v>#N/A</v>
      </c>
      <c r="X77" s="59" t="e">
        <f t="shared" si="27"/>
        <v>#N/A</v>
      </c>
      <c r="Y77" s="59" t="e">
        <f t="shared" si="28"/>
        <v>#N/A</v>
      </c>
      <c r="Z77" s="59" t="e">
        <f t="shared" si="29"/>
        <v>#N/A</v>
      </c>
      <c r="AA77" s="59" t="e">
        <f t="shared" si="30"/>
        <v>#N/A</v>
      </c>
      <c r="AB77" s="59" t="e">
        <f t="shared" si="31"/>
        <v>#N/A</v>
      </c>
      <c r="AC77" s="59" t="e">
        <f t="shared" si="32"/>
        <v>#N/A</v>
      </c>
      <c r="AD77" s="55" t="str">
        <f t="shared" si="33"/>
        <v>鋼管分岐 PLSM-T/S+T-MS 80A×75A</v>
      </c>
    </row>
    <row r="78" spans="1:30" ht="15" customHeight="1">
      <c r="A78" s="23">
        <f>COUNTIFS($H$3:H78,H78)</f>
        <v>33</v>
      </c>
      <c r="B78" s="23" t="str">
        <f t="shared" si="19"/>
        <v>供④33</v>
      </c>
      <c r="C78" s="24">
        <f t="shared" si="34"/>
        <v>76</v>
      </c>
      <c r="D78" s="27" t="str">
        <v>24-04-001</v>
      </c>
      <c r="E78" s="32" t="str">
        <v>未舗装道 H1400(m2)</v>
      </c>
      <c r="F78" s="32" t="s">
        <v>74</v>
      </c>
      <c r="G78" s="39">
        <v>35330</v>
      </c>
      <c r="H78" s="43" t="s">
        <v>63</v>
      </c>
      <c r="N78" s="24"/>
      <c r="O78" s="58"/>
      <c r="P78" s="24">
        <f t="shared" si="35"/>
        <v>76</v>
      </c>
      <c r="Q78" s="59" t="e">
        <f t="shared" si="20"/>
        <v>#N/A</v>
      </c>
      <c r="R78" s="59" t="e">
        <f t="shared" si="21"/>
        <v>#N/A</v>
      </c>
      <c r="S78" s="59" t="e">
        <f t="shared" si="22"/>
        <v>#N/A</v>
      </c>
      <c r="T78" s="55" t="e">
        <f t="shared" si="23"/>
        <v>#N/A</v>
      </c>
      <c r="U78" s="59" t="e">
        <f t="shared" si="24"/>
        <v>#N/A</v>
      </c>
      <c r="V78" s="59" t="e">
        <f t="shared" si="25"/>
        <v>#N/A</v>
      </c>
      <c r="W78" s="59" t="e">
        <f t="shared" si="26"/>
        <v>#N/A</v>
      </c>
      <c r="X78" s="59" t="e">
        <f t="shared" si="27"/>
        <v>#N/A</v>
      </c>
      <c r="Y78" s="59" t="e">
        <f t="shared" si="28"/>
        <v>#N/A</v>
      </c>
      <c r="Z78" s="59" t="e">
        <f t="shared" si="29"/>
        <v>#N/A</v>
      </c>
      <c r="AA78" s="59" t="e">
        <f t="shared" si="30"/>
        <v>#N/A</v>
      </c>
      <c r="AB78" s="59" t="e">
        <f t="shared" si="31"/>
        <v>#N/A</v>
      </c>
      <c r="AC78" s="59" t="e">
        <f t="shared" si="32"/>
        <v>#N/A</v>
      </c>
      <c r="AD78" s="55" t="e">
        <f t="shared" si="33"/>
        <v>#N/A</v>
      </c>
    </row>
    <row r="79" spans="1:30" ht="15" customHeight="1">
      <c r="A79" s="23">
        <f>COUNTIFS($H$3:H79,H79)</f>
        <v>34</v>
      </c>
      <c r="B79" s="23" t="str">
        <f t="shared" si="19"/>
        <v>供④34</v>
      </c>
      <c r="C79" s="24">
        <f t="shared" si="34"/>
        <v>77</v>
      </c>
      <c r="D79" s="27" t="str">
        <v>24-04-002</v>
      </c>
      <c r="E79" s="32" t="str">
        <v>未舗装道 H800(m2)</v>
      </c>
      <c r="F79" s="32" t="s">
        <v>74</v>
      </c>
      <c r="G79" s="39">
        <v>20290</v>
      </c>
      <c r="H79" s="43" t="s">
        <v>63</v>
      </c>
      <c r="N79" s="24"/>
      <c r="O79" s="58"/>
      <c r="P79" s="24">
        <f t="shared" si="35"/>
        <v>77</v>
      </c>
      <c r="Q79" s="59" t="e">
        <f t="shared" si="20"/>
        <v>#N/A</v>
      </c>
      <c r="R79" s="59" t="e">
        <f t="shared" si="21"/>
        <v>#N/A</v>
      </c>
      <c r="S79" s="59" t="e">
        <f t="shared" si="22"/>
        <v>#N/A</v>
      </c>
      <c r="T79" s="55" t="e">
        <f t="shared" si="23"/>
        <v>#N/A</v>
      </c>
      <c r="U79" s="59" t="e">
        <f t="shared" si="24"/>
        <v>#N/A</v>
      </c>
      <c r="V79" s="59" t="e">
        <f t="shared" si="25"/>
        <v>#N/A</v>
      </c>
      <c r="W79" s="59" t="e">
        <f t="shared" si="26"/>
        <v>#N/A</v>
      </c>
      <c r="X79" s="59" t="e">
        <f t="shared" si="27"/>
        <v>#N/A</v>
      </c>
      <c r="Y79" s="59" t="e">
        <f t="shared" si="28"/>
        <v>#N/A</v>
      </c>
      <c r="Z79" s="59" t="e">
        <f t="shared" si="29"/>
        <v>#N/A</v>
      </c>
      <c r="AA79" s="59" t="e">
        <f t="shared" si="30"/>
        <v>#N/A</v>
      </c>
      <c r="AB79" s="59" t="e">
        <f t="shared" si="31"/>
        <v>#N/A</v>
      </c>
      <c r="AC79" s="59" t="e">
        <f t="shared" si="32"/>
        <v>#N/A</v>
      </c>
      <c r="AD79" s="55" t="e">
        <f t="shared" si="33"/>
        <v>#N/A</v>
      </c>
    </row>
    <row r="80" spans="1:30" ht="15" customHeight="1">
      <c r="A80" s="23">
        <f>COUNTIFS($H$3:H80,H80)</f>
        <v>35</v>
      </c>
      <c r="B80" s="23" t="str">
        <f t="shared" si="19"/>
        <v>供④35</v>
      </c>
      <c r="C80" s="24">
        <f t="shared" si="34"/>
        <v>78</v>
      </c>
      <c r="D80" s="27" t="str">
        <v>24-04-003</v>
      </c>
      <c r="E80" s="32" t="str">
        <v>CO舗装道 H1400(m2)</v>
      </c>
      <c r="F80" s="32" t="s">
        <v>74</v>
      </c>
      <c r="G80" s="39">
        <v>47150</v>
      </c>
      <c r="H80" s="43" t="s">
        <v>63</v>
      </c>
      <c r="N80" s="24"/>
      <c r="O80" s="58"/>
      <c r="P80" s="24">
        <f t="shared" si="35"/>
        <v>78</v>
      </c>
      <c r="Q80" s="59" t="e">
        <f t="shared" si="20"/>
        <v>#N/A</v>
      </c>
      <c r="R80" s="59" t="e">
        <f t="shared" si="21"/>
        <v>#N/A</v>
      </c>
      <c r="S80" s="59" t="e">
        <f t="shared" si="22"/>
        <v>#N/A</v>
      </c>
      <c r="T80" s="55" t="e">
        <f t="shared" si="23"/>
        <v>#N/A</v>
      </c>
      <c r="U80" s="59" t="e">
        <f t="shared" si="24"/>
        <v>#N/A</v>
      </c>
      <c r="V80" s="59" t="e">
        <f t="shared" si="25"/>
        <v>#N/A</v>
      </c>
      <c r="W80" s="59" t="e">
        <f t="shared" si="26"/>
        <v>#N/A</v>
      </c>
      <c r="X80" s="59" t="e">
        <f t="shared" si="27"/>
        <v>#N/A</v>
      </c>
      <c r="Y80" s="59" t="e">
        <f t="shared" si="28"/>
        <v>#N/A</v>
      </c>
      <c r="Z80" s="59" t="e">
        <f t="shared" si="29"/>
        <v>#N/A</v>
      </c>
      <c r="AA80" s="59" t="e">
        <f t="shared" si="30"/>
        <v>#N/A</v>
      </c>
      <c r="AB80" s="59" t="e">
        <f t="shared" si="31"/>
        <v>#N/A</v>
      </c>
      <c r="AC80" s="59" t="e">
        <f t="shared" si="32"/>
        <v>#N/A</v>
      </c>
      <c r="AD80" s="55" t="e">
        <f t="shared" si="33"/>
        <v>#N/A</v>
      </c>
    </row>
    <row r="81" spans="1:30" ht="15" customHeight="1">
      <c r="A81" s="23">
        <f>COUNTIFS($H$3:H81,H81)</f>
        <v>36</v>
      </c>
      <c r="B81" s="23" t="str">
        <f t="shared" si="19"/>
        <v>供④36</v>
      </c>
      <c r="C81" s="24">
        <f t="shared" si="34"/>
        <v>79</v>
      </c>
      <c r="D81" s="27" t="str">
        <v>24-04-004</v>
      </c>
      <c r="E81" s="32" t="str">
        <v>CO舗装道 H800(m2)</v>
      </c>
      <c r="F81" s="32" t="s">
        <v>74</v>
      </c>
      <c r="G81" s="39">
        <v>34310</v>
      </c>
      <c r="H81" s="43" t="s">
        <v>63</v>
      </c>
      <c r="N81" s="24"/>
      <c r="O81" s="58"/>
      <c r="P81" s="24">
        <f t="shared" si="35"/>
        <v>79</v>
      </c>
      <c r="Q81" s="59" t="e">
        <f t="shared" si="20"/>
        <v>#N/A</v>
      </c>
      <c r="R81" s="59" t="e">
        <f t="shared" si="21"/>
        <v>#N/A</v>
      </c>
      <c r="S81" s="59" t="e">
        <f t="shared" si="22"/>
        <v>#N/A</v>
      </c>
      <c r="T81" s="55" t="e">
        <f t="shared" si="23"/>
        <v>#N/A</v>
      </c>
      <c r="U81" s="59" t="e">
        <f t="shared" si="24"/>
        <v>#N/A</v>
      </c>
      <c r="V81" s="59" t="e">
        <f t="shared" si="25"/>
        <v>#N/A</v>
      </c>
      <c r="W81" s="59" t="e">
        <f t="shared" si="26"/>
        <v>#N/A</v>
      </c>
      <c r="X81" s="59" t="e">
        <f t="shared" si="27"/>
        <v>#N/A</v>
      </c>
      <c r="Y81" s="59" t="e">
        <f t="shared" si="28"/>
        <v>#N/A</v>
      </c>
      <c r="Z81" s="59" t="e">
        <f t="shared" si="29"/>
        <v>#N/A</v>
      </c>
      <c r="AA81" s="59" t="e">
        <f t="shared" si="30"/>
        <v>#N/A</v>
      </c>
      <c r="AB81" s="59" t="e">
        <f t="shared" si="31"/>
        <v>#N/A</v>
      </c>
      <c r="AC81" s="59" t="e">
        <f t="shared" si="32"/>
        <v>#N/A</v>
      </c>
      <c r="AD81" s="55" t="e">
        <f t="shared" si="33"/>
        <v>#N/A</v>
      </c>
    </row>
    <row r="82" spans="1:30" ht="15" customHeight="1">
      <c r="A82" s="23">
        <f>COUNTIFS($H$3:H82,H82)</f>
        <v>37</v>
      </c>
      <c r="B82" s="23" t="str">
        <f t="shared" si="19"/>
        <v>供④37</v>
      </c>
      <c r="C82" s="24">
        <f t="shared" si="34"/>
        <v>80</v>
      </c>
      <c r="D82" s="27" t="s">
        <v>404</v>
      </c>
      <c r="E82" s="32" t="s">
        <v>566</v>
      </c>
      <c r="F82" s="32" t="s">
        <v>127</v>
      </c>
      <c r="G82" s="39">
        <v>2370</v>
      </c>
      <c r="H82" s="43" t="s">
        <v>63</v>
      </c>
      <c r="N82" s="24"/>
      <c r="O82" s="58"/>
      <c r="P82" s="24">
        <f t="shared" si="35"/>
        <v>80</v>
      </c>
      <c r="Q82" s="60" t="e">
        <f t="shared" si="20"/>
        <v>#N/A</v>
      </c>
      <c r="R82" s="60" t="e">
        <f t="shared" si="21"/>
        <v>#N/A</v>
      </c>
      <c r="S82" s="60" t="e">
        <f t="shared" si="22"/>
        <v>#N/A</v>
      </c>
      <c r="T82" s="56" t="e">
        <f t="shared" si="23"/>
        <v>#N/A</v>
      </c>
      <c r="U82" s="60" t="e">
        <f t="shared" si="24"/>
        <v>#N/A</v>
      </c>
      <c r="V82" s="60" t="e">
        <f t="shared" si="25"/>
        <v>#N/A</v>
      </c>
      <c r="W82" s="60" t="e">
        <f t="shared" si="26"/>
        <v>#N/A</v>
      </c>
      <c r="X82" s="60" t="e">
        <f t="shared" si="27"/>
        <v>#N/A</v>
      </c>
      <c r="Y82" s="60" t="e">
        <f t="shared" si="28"/>
        <v>#N/A</v>
      </c>
      <c r="Z82" s="60" t="e">
        <f t="shared" si="29"/>
        <v>#N/A</v>
      </c>
      <c r="AA82" s="60" t="e">
        <f t="shared" si="30"/>
        <v>#N/A</v>
      </c>
      <c r="AB82" s="60" t="e">
        <f t="shared" si="31"/>
        <v>#N/A</v>
      </c>
      <c r="AC82" s="60" t="e">
        <f t="shared" si="32"/>
        <v>#N/A</v>
      </c>
      <c r="AD82" s="56" t="e">
        <f t="shared" si="33"/>
        <v>#N/A</v>
      </c>
    </row>
    <row r="83" spans="1:30" ht="15" customHeight="1">
      <c r="A83" s="23">
        <f>COUNTIFS($H$3:H83,H83)</f>
        <v>38</v>
      </c>
      <c r="B83" s="23" t="str">
        <f t="shared" si="19"/>
        <v>供④38</v>
      </c>
      <c r="C83" s="24">
        <f t="shared" si="34"/>
        <v>81</v>
      </c>
      <c r="D83" s="27" t="s">
        <v>164</v>
      </c>
      <c r="E83" s="32" t="s">
        <v>691</v>
      </c>
      <c r="F83" s="32" t="s">
        <v>127</v>
      </c>
      <c r="G83" s="39">
        <v>3800</v>
      </c>
      <c r="H83" s="43" t="s">
        <v>63</v>
      </c>
      <c r="N83" s="19"/>
      <c r="P83" s="19"/>
    </row>
    <row r="84" spans="1:30" ht="15" customHeight="1">
      <c r="A84" s="23">
        <f>COUNTIFS($H$3:H84,H84)</f>
        <v>39</v>
      </c>
      <c r="B84" s="23" t="str">
        <f t="shared" si="19"/>
        <v>供④39</v>
      </c>
      <c r="C84" s="24">
        <f t="shared" si="34"/>
        <v>82</v>
      </c>
      <c r="D84" s="27" t="s">
        <v>267</v>
      </c>
      <c r="E84" s="32" t="s">
        <v>261</v>
      </c>
      <c r="F84" s="32" t="s">
        <v>127</v>
      </c>
      <c r="G84" s="39">
        <v>1810</v>
      </c>
      <c r="H84" s="43" t="s">
        <v>63</v>
      </c>
      <c r="N84" s="19"/>
      <c r="P84" s="19"/>
    </row>
    <row r="85" spans="1:30" ht="15" customHeight="1">
      <c r="A85" s="23">
        <f>COUNTIFS($H$3:H85,H85)</f>
        <v>40</v>
      </c>
      <c r="B85" s="23" t="str">
        <f t="shared" si="19"/>
        <v>供④40</v>
      </c>
      <c r="C85" s="24">
        <f t="shared" si="34"/>
        <v>83</v>
      </c>
      <c r="D85" s="27" t="s">
        <v>96</v>
      </c>
      <c r="E85" s="32" t="s">
        <v>692</v>
      </c>
      <c r="F85" s="32" t="s">
        <v>127</v>
      </c>
      <c r="G85" s="39">
        <v>2870</v>
      </c>
      <c r="H85" s="43" t="s">
        <v>63</v>
      </c>
      <c r="N85" s="19"/>
      <c r="P85" s="19"/>
    </row>
    <row r="86" spans="1:30" ht="15" customHeight="1">
      <c r="A86" s="23">
        <f>COUNTIFS($H$3:H86,H86)</f>
        <v>41</v>
      </c>
      <c r="B86" s="23" t="str">
        <f t="shared" si="19"/>
        <v>供④41</v>
      </c>
      <c r="C86" s="24">
        <f t="shared" si="34"/>
        <v>84</v>
      </c>
      <c r="D86" s="27" t="s">
        <v>256</v>
      </c>
      <c r="E86" s="32" t="s">
        <v>693</v>
      </c>
      <c r="F86" s="32" t="s">
        <v>359</v>
      </c>
      <c r="G86" s="39">
        <v>19780</v>
      </c>
      <c r="H86" s="43" t="s">
        <v>63</v>
      </c>
      <c r="N86" s="19"/>
      <c r="P86" s="19"/>
    </row>
    <row r="87" spans="1:30" ht="15" customHeight="1">
      <c r="A87" s="23">
        <f>COUNTIFS($H$3:H87,H87)</f>
        <v>42</v>
      </c>
      <c r="B87" s="23" t="str">
        <f t="shared" si="19"/>
        <v>供④42</v>
      </c>
      <c r="C87" s="24">
        <f t="shared" si="34"/>
        <v>85</v>
      </c>
      <c r="D87" s="27" t="s">
        <v>407</v>
      </c>
      <c r="E87" s="32" t="s">
        <v>694</v>
      </c>
      <c r="F87" s="32" t="s">
        <v>359</v>
      </c>
      <c r="G87" s="39">
        <v>32840</v>
      </c>
      <c r="H87" s="43" t="s">
        <v>63</v>
      </c>
      <c r="N87" s="19"/>
      <c r="P87" s="19"/>
    </row>
    <row r="88" spans="1:30" ht="15" customHeight="1">
      <c r="A88" s="23">
        <f>COUNTIFS($H$3:H88,H88)</f>
        <v>43</v>
      </c>
      <c r="B88" s="23" t="str">
        <f t="shared" si="19"/>
        <v>供④43</v>
      </c>
      <c r="C88" s="24">
        <f t="shared" si="34"/>
        <v>86</v>
      </c>
      <c r="D88" s="27" t="s">
        <v>339</v>
      </c>
      <c r="E88" s="32" t="s">
        <v>172</v>
      </c>
      <c r="F88" s="32" t="s">
        <v>359</v>
      </c>
      <c r="G88" s="39">
        <v>15780</v>
      </c>
      <c r="H88" s="43" t="s">
        <v>63</v>
      </c>
      <c r="N88" s="19"/>
      <c r="P88" s="19"/>
    </row>
    <row r="89" spans="1:30" ht="15" customHeight="1">
      <c r="A89" s="23">
        <f>COUNTIFS($H$3:H89,H89)</f>
        <v>44</v>
      </c>
      <c r="B89" s="23" t="str">
        <f t="shared" si="19"/>
        <v>供④44</v>
      </c>
      <c r="C89" s="24">
        <f t="shared" si="34"/>
        <v>87</v>
      </c>
      <c r="D89" s="27" t="s">
        <v>373</v>
      </c>
      <c r="E89" s="32" t="s">
        <v>197</v>
      </c>
      <c r="F89" s="32" t="s">
        <v>359</v>
      </c>
      <c r="G89" s="39">
        <v>23960</v>
      </c>
      <c r="H89" s="43" t="s">
        <v>63</v>
      </c>
      <c r="N89" s="19"/>
      <c r="P89" s="19"/>
    </row>
    <row r="90" spans="1:30" ht="15" customHeight="1">
      <c r="A90" s="23">
        <f>COUNTIFS($H$3:H90,H90)</f>
        <v>5</v>
      </c>
      <c r="B90" s="23" t="str">
        <f t="shared" si="19"/>
        <v>区分05</v>
      </c>
      <c r="C90" s="24">
        <f t="shared" si="34"/>
        <v>88</v>
      </c>
      <c r="D90" s="27" t="s">
        <v>162</v>
      </c>
      <c r="E90" s="32" t="s">
        <v>171</v>
      </c>
      <c r="F90" s="32" t="s">
        <v>183</v>
      </c>
      <c r="G90" s="39" t="s">
        <v>290</v>
      </c>
      <c r="H90" s="43" t="s">
        <v>187</v>
      </c>
      <c r="N90" s="19"/>
      <c r="P90" s="19"/>
    </row>
    <row r="91" spans="1:30" ht="15" customHeight="1">
      <c r="A91" s="23">
        <f>COUNTIFS($H$3:H91,H91)</f>
        <v>1</v>
      </c>
      <c r="B91" s="23" t="str">
        <f t="shared" si="19"/>
        <v>供⑤01</v>
      </c>
      <c r="C91" s="24">
        <f t="shared" si="34"/>
        <v>89</v>
      </c>
      <c r="D91" s="27" t="str">
        <v>10-17-001</v>
      </c>
      <c r="E91" s="32" t="str">
        <v>トランジションメカＳ 25A</v>
      </c>
      <c r="F91" s="32" t="s">
        <v>49</v>
      </c>
      <c r="G91" s="39">
        <v>14800</v>
      </c>
      <c r="H91" s="43" t="s">
        <v>125</v>
      </c>
      <c r="N91" s="19"/>
      <c r="P91" s="19"/>
    </row>
    <row r="92" spans="1:30" ht="15" customHeight="1">
      <c r="A92" s="23">
        <f>COUNTIFS($H$3:H92,H92)</f>
        <v>2</v>
      </c>
      <c r="B92" s="23" t="str">
        <f t="shared" si="19"/>
        <v>供⑤02</v>
      </c>
      <c r="C92" s="24">
        <f t="shared" si="34"/>
        <v>90</v>
      </c>
      <c r="D92" s="27" t="str">
        <v>10-17-002</v>
      </c>
      <c r="E92" s="32" t="str">
        <v>トランジションメカＳ 30A</v>
      </c>
      <c r="F92" s="32" t="s">
        <v>49</v>
      </c>
      <c r="G92" s="39">
        <v>16450</v>
      </c>
      <c r="H92" s="43" t="s">
        <v>125</v>
      </c>
      <c r="N92" s="19"/>
      <c r="P92" s="19"/>
    </row>
    <row r="93" spans="1:30" ht="15" customHeight="1">
      <c r="A93" s="23">
        <f>COUNTIFS($H$3:H93,H93)</f>
        <v>3</v>
      </c>
      <c r="B93" s="23" t="str">
        <f t="shared" si="19"/>
        <v>供⑤03</v>
      </c>
      <c r="C93" s="24">
        <f t="shared" si="34"/>
        <v>91</v>
      </c>
      <c r="D93" s="27" t="str">
        <v>10-17-003</v>
      </c>
      <c r="E93" s="32" t="str">
        <v>トランジションメカＳ 50A</v>
      </c>
      <c r="F93" s="32" t="s">
        <v>49</v>
      </c>
      <c r="G93" s="39">
        <v>25800</v>
      </c>
      <c r="H93" s="43" t="s">
        <v>125</v>
      </c>
      <c r="N93" s="19"/>
      <c r="P93" s="19"/>
    </row>
    <row r="94" spans="1:30" ht="15" customHeight="1">
      <c r="A94" s="23">
        <f>COUNTIFS($H$3:H94,H94)</f>
        <v>4</v>
      </c>
      <c r="B94" s="23" t="str">
        <f t="shared" si="19"/>
        <v>供⑤04</v>
      </c>
      <c r="C94" s="24">
        <f t="shared" si="34"/>
        <v>92</v>
      </c>
      <c r="D94" s="27" t="str">
        <v>10-17-004</v>
      </c>
      <c r="E94" s="32" t="str">
        <v>トランジションメカＳ 75A</v>
      </c>
      <c r="F94" s="32" t="s">
        <v>49</v>
      </c>
      <c r="G94" s="39">
        <v>41800</v>
      </c>
      <c r="H94" s="43" t="s">
        <v>125</v>
      </c>
      <c r="N94" s="19"/>
      <c r="P94" s="19"/>
    </row>
    <row r="95" spans="1:30" ht="15" customHeight="1">
      <c r="A95" s="23">
        <f>COUNTIFS($H$3:H95,H95)</f>
        <v>5</v>
      </c>
      <c r="B95" s="23" t="str">
        <f t="shared" si="19"/>
        <v>供⑤05</v>
      </c>
      <c r="C95" s="24">
        <f t="shared" si="34"/>
        <v>93</v>
      </c>
      <c r="D95" s="27" t="str">
        <v>10-18-001</v>
      </c>
      <c r="E95" s="32" t="str">
        <v>トランジションメカＬ 25A</v>
      </c>
      <c r="F95" s="32" t="s">
        <v>49</v>
      </c>
      <c r="G95" s="39">
        <v>15180</v>
      </c>
      <c r="H95" s="43" t="s">
        <v>125</v>
      </c>
      <c r="N95" s="19"/>
      <c r="P95" s="19"/>
    </row>
    <row r="96" spans="1:30" ht="15" customHeight="1">
      <c r="A96" s="23">
        <f>COUNTIFS($H$3:H96,H96)</f>
        <v>6</v>
      </c>
      <c r="B96" s="23" t="str">
        <f t="shared" si="19"/>
        <v>供⑤06</v>
      </c>
      <c r="C96" s="24">
        <f t="shared" si="34"/>
        <v>94</v>
      </c>
      <c r="D96" s="27" t="str">
        <v>10-18-002</v>
      </c>
      <c r="E96" s="32" t="str">
        <v>トランジションメカＬ 30A</v>
      </c>
      <c r="F96" s="32" t="s">
        <v>49</v>
      </c>
      <c r="G96" s="39">
        <v>17030</v>
      </c>
      <c r="H96" s="43" t="s">
        <v>125</v>
      </c>
      <c r="N96" s="19"/>
      <c r="P96" s="19"/>
    </row>
    <row r="97" spans="1:16" ht="15" customHeight="1">
      <c r="A97" s="23">
        <f>COUNTIFS($H$3:H97,H97)</f>
        <v>7</v>
      </c>
      <c r="B97" s="23" t="str">
        <f t="shared" si="19"/>
        <v>供⑤07</v>
      </c>
      <c r="C97" s="24">
        <f t="shared" si="34"/>
        <v>95</v>
      </c>
      <c r="D97" s="27" t="str">
        <v>10-18-003</v>
      </c>
      <c r="E97" s="32" t="str">
        <v>トランジションメカＬ 50A</v>
      </c>
      <c r="F97" s="32" t="s">
        <v>49</v>
      </c>
      <c r="G97" s="39">
        <v>25960</v>
      </c>
      <c r="H97" s="43" t="s">
        <v>125</v>
      </c>
      <c r="N97" s="19"/>
      <c r="P97" s="19"/>
    </row>
    <row r="98" spans="1:16" ht="15" customHeight="1">
      <c r="A98" s="23">
        <f>COUNTIFS($H$3:H98,H98)</f>
        <v>8</v>
      </c>
      <c r="B98" s="23" t="str">
        <f t="shared" si="19"/>
        <v>供⑤08</v>
      </c>
      <c r="C98" s="24">
        <f t="shared" si="34"/>
        <v>96</v>
      </c>
      <c r="D98" s="27" t="str">
        <v>10-18-004</v>
      </c>
      <c r="E98" s="32" t="str">
        <v>トランジションメカＬ 75A</v>
      </c>
      <c r="F98" s="32" t="s">
        <v>49</v>
      </c>
      <c r="G98" s="39">
        <v>42860</v>
      </c>
      <c r="H98" s="43" t="s">
        <v>125</v>
      </c>
      <c r="N98" s="19"/>
      <c r="P98" s="19"/>
    </row>
    <row r="99" spans="1:16" ht="15" customHeight="1">
      <c r="A99" s="23">
        <f>COUNTIFS($H$3:H99,H99)</f>
        <v>9</v>
      </c>
      <c r="B99" s="23" t="str">
        <f t="shared" si="19"/>
        <v>供⑤09</v>
      </c>
      <c r="C99" s="24">
        <f t="shared" si="34"/>
        <v>97</v>
      </c>
      <c r="D99" s="27" t="s">
        <v>168</v>
      </c>
      <c r="E99" s="32" t="s">
        <v>384</v>
      </c>
      <c r="F99" s="32" t="s">
        <v>49</v>
      </c>
      <c r="G99" s="39">
        <v>16740</v>
      </c>
      <c r="H99" s="43" t="s">
        <v>125</v>
      </c>
      <c r="N99" s="19"/>
      <c r="P99" s="19"/>
    </row>
    <row r="100" spans="1:16" ht="15" customHeight="1">
      <c r="A100" s="23">
        <f>COUNTIFS($H$3:H100,H100)</f>
        <v>10</v>
      </c>
      <c r="B100" s="23" t="str">
        <f t="shared" si="19"/>
        <v>供⑤10</v>
      </c>
      <c r="C100" s="24">
        <f t="shared" si="34"/>
        <v>98</v>
      </c>
      <c r="D100" s="27" t="s">
        <v>327</v>
      </c>
      <c r="E100" s="32" t="s">
        <v>130</v>
      </c>
      <c r="F100" s="32" t="s">
        <v>49</v>
      </c>
      <c r="G100" s="39">
        <v>17670</v>
      </c>
      <c r="H100" s="43" t="s">
        <v>125</v>
      </c>
      <c r="N100" s="19"/>
      <c r="P100" s="19"/>
    </row>
    <row r="101" spans="1:16" ht="15" customHeight="1">
      <c r="A101" s="23">
        <f>COUNTIFS($H$3:H101,H101)</f>
        <v>11</v>
      </c>
      <c r="B101" s="23" t="str">
        <f t="shared" si="19"/>
        <v>供⑤11</v>
      </c>
      <c r="C101" s="24">
        <f t="shared" si="34"/>
        <v>99</v>
      </c>
      <c r="D101" s="27" t="str">
        <v>10-11-001</v>
      </c>
      <c r="E101" s="32" t="str">
        <v>継手 PLSM-S 20A</v>
      </c>
      <c r="F101" s="32" t="s">
        <v>49</v>
      </c>
      <c r="G101" s="39">
        <v>7660</v>
      </c>
      <c r="H101" s="43" t="s">
        <v>125</v>
      </c>
      <c r="N101" s="19"/>
      <c r="P101" s="19"/>
    </row>
    <row r="102" spans="1:16" ht="15" customHeight="1">
      <c r="A102" s="23">
        <f>COUNTIFS($H$3:H102,H102)</f>
        <v>12</v>
      </c>
      <c r="B102" s="23" t="str">
        <f t="shared" si="19"/>
        <v>供⑤12</v>
      </c>
      <c r="C102" s="24">
        <f t="shared" si="34"/>
        <v>100</v>
      </c>
      <c r="D102" s="27" t="str">
        <v>10-11-002</v>
      </c>
      <c r="E102" s="32" t="str">
        <v>継手 PLSM-S 25A</v>
      </c>
      <c r="F102" s="32" t="s">
        <v>49</v>
      </c>
      <c r="G102" s="39">
        <v>8540</v>
      </c>
      <c r="H102" s="43" t="s">
        <v>125</v>
      </c>
      <c r="N102" s="19"/>
      <c r="P102" s="19"/>
    </row>
    <row r="103" spans="1:16" ht="15" customHeight="1">
      <c r="A103" s="23">
        <f>COUNTIFS($H$3:H103,H103)</f>
        <v>13</v>
      </c>
      <c r="B103" s="23" t="str">
        <f t="shared" si="19"/>
        <v>供⑤13</v>
      </c>
      <c r="C103" s="24">
        <f t="shared" si="34"/>
        <v>101</v>
      </c>
      <c r="D103" s="27" t="str">
        <v>10-11-003</v>
      </c>
      <c r="E103" s="32" t="str">
        <v>継手 PLSM-S 32A</v>
      </c>
      <c r="F103" s="32" t="s">
        <v>49</v>
      </c>
      <c r="G103" s="39">
        <v>9710</v>
      </c>
      <c r="H103" s="43" t="s">
        <v>125</v>
      </c>
      <c r="N103" s="19"/>
      <c r="P103" s="19"/>
    </row>
    <row r="104" spans="1:16" ht="15" customHeight="1">
      <c r="A104" s="23">
        <f>COUNTIFS($H$3:H104,H104)</f>
        <v>14</v>
      </c>
      <c r="B104" s="23" t="str">
        <f t="shared" si="19"/>
        <v>供⑤14</v>
      </c>
      <c r="C104" s="24">
        <f t="shared" si="34"/>
        <v>102</v>
      </c>
      <c r="D104" s="27" t="str">
        <v>10-11-004</v>
      </c>
      <c r="E104" s="32" t="str">
        <v>継手 PLSM-S 40A</v>
      </c>
      <c r="F104" s="32" t="s">
        <v>49</v>
      </c>
      <c r="G104" s="39">
        <v>11480</v>
      </c>
      <c r="H104" s="43" t="s">
        <v>125</v>
      </c>
      <c r="N104" s="19"/>
      <c r="P104" s="19"/>
    </row>
    <row r="105" spans="1:16" ht="15" customHeight="1">
      <c r="A105" s="23">
        <f>COUNTIFS($H$3:H105,H105)</f>
        <v>15</v>
      </c>
      <c r="B105" s="23" t="str">
        <f t="shared" si="19"/>
        <v>供⑤15</v>
      </c>
      <c r="C105" s="24">
        <f t="shared" si="34"/>
        <v>103</v>
      </c>
      <c r="D105" s="27" t="str">
        <v>10-11-005</v>
      </c>
      <c r="E105" s="32" t="str">
        <v>継手 PLSM-S 50A</v>
      </c>
      <c r="F105" s="32" t="s">
        <v>49</v>
      </c>
      <c r="G105" s="39">
        <v>15320</v>
      </c>
      <c r="H105" s="43" t="s">
        <v>125</v>
      </c>
      <c r="N105" s="19"/>
      <c r="P105" s="19"/>
    </row>
    <row r="106" spans="1:16" ht="15" customHeight="1">
      <c r="A106" s="23">
        <f>COUNTIFS($H$3:H106,H106)</f>
        <v>16</v>
      </c>
      <c r="B106" s="23" t="str">
        <f t="shared" si="19"/>
        <v>供⑤16</v>
      </c>
      <c r="C106" s="24">
        <f t="shared" si="34"/>
        <v>104</v>
      </c>
      <c r="D106" s="27" t="str">
        <v>10-11-006</v>
      </c>
      <c r="E106" s="32" t="str">
        <v>継手 PLSM-S 80A</v>
      </c>
      <c r="F106" s="32" t="s">
        <v>49</v>
      </c>
      <c r="G106" s="39">
        <v>25760</v>
      </c>
      <c r="H106" s="43" t="s">
        <v>125</v>
      </c>
      <c r="N106" s="19"/>
      <c r="P106" s="19"/>
    </row>
    <row r="107" spans="1:16" ht="15" customHeight="1">
      <c r="A107" s="23">
        <f>COUNTIFS($H$3:H107,H107)</f>
        <v>17</v>
      </c>
      <c r="B107" s="23" t="str">
        <f t="shared" si="19"/>
        <v>供⑤17</v>
      </c>
      <c r="C107" s="24">
        <f t="shared" si="34"/>
        <v>105</v>
      </c>
      <c r="D107" s="27" t="str">
        <v>10-12-001</v>
      </c>
      <c r="E107" s="32" t="str">
        <v>継手 PLSM-L 20A</v>
      </c>
      <c r="F107" s="32" t="s">
        <v>49</v>
      </c>
      <c r="G107" s="39">
        <v>8040</v>
      </c>
      <c r="H107" s="43" t="s">
        <v>125</v>
      </c>
      <c r="N107" s="19"/>
      <c r="P107" s="19"/>
    </row>
    <row r="108" spans="1:16" ht="15" customHeight="1">
      <c r="A108" s="23">
        <f>COUNTIFS($H$3:H108,H108)</f>
        <v>18</v>
      </c>
      <c r="B108" s="23" t="str">
        <f t="shared" si="19"/>
        <v>供⑤18</v>
      </c>
      <c r="C108" s="24">
        <f t="shared" si="34"/>
        <v>106</v>
      </c>
      <c r="D108" s="27" t="str">
        <v>10-12-002</v>
      </c>
      <c r="E108" s="32" t="str">
        <v>継手 PLSM-L 25A</v>
      </c>
      <c r="F108" s="32" t="s">
        <v>49</v>
      </c>
      <c r="G108" s="39">
        <v>8950</v>
      </c>
      <c r="H108" s="43" t="s">
        <v>125</v>
      </c>
      <c r="N108" s="19"/>
      <c r="P108" s="19"/>
    </row>
    <row r="109" spans="1:16" ht="15" customHeight="1">
      <c r="A109" s="23">
        <f>COUNTIFS($H$3:H109,H109)</f>
        <v>19</v>
      </c>
      <c r="B109" s="23" t="str">
        <f t="shared" si="19"/>
        <v>供⑤19</v>
      </c>
      <c r="C109" s="24">
        <f t="shared" si="34"/>
        <v>107</v>
      </c>
      <c r="D109" s="27" t="str">
        <v>10-12-003</v>
      </c>
      <c r="E109" s="32" t="str">
        <v>継手 PLSM-L 32A</v>
      </c>
      <c r="F109" s="32" t="s">
        <v>49</v>
      </c>
      <c r="G109" s="39">
        <v>10590</v>
      </c>
      <c r="H109" s="43" t="s">
        <v>125</v>
      </c>
      <c r="N109" s="19"/>
      <c r="P109" s="19"/>
    </row>
    <row r="110" spans="1:16" ht="15" customHeight="1">
      <c r="A110" s="23">
        <f>COUNTIFS($H$3:H110,H110)</f>
        <v>20</v>
      </c>
      <c r="B110" s="23" t="str">
        <f t="shared" si="19"/>
        <v>供⑤20</v>
      </c>
      <c r="C110" s="24">
        <f t="shared" si="34"/>
        <v>108</v>
      </c>
      <c r="D110" s="27" t="str">
        <v>10-12-004</v>
      </c>
      <c r="E110" s="32" t="str">
        <v>継手 PLSM-L 40A</v>
      </c>
      <c r="F110" s="32" t="s">
        <v>49</v>
      </c>
      <c r="G110" s="39">
        <v>12610</v>
      </c>
      <c r="H110" s="43" t="s">
        <v>125</v>
      </c>
      <c r="N110" s="19"/>
      <c r="P110" s="19"/>
    </row>
    <row r="111" spans="1:16" ht="15" customHeight="1">
      <c r="A111" s="23">
        <f>COUNTIFS($H$3:H111,H111)</f>
        <v>21</v>
      </c>
      <c r="B111" s="23" t="str">
        <f t="shared" si="19"/>
        <v>供⑤21</v>
      </c>
      <c r="C111" s="24">
        <f t="shared" si="34"/>
        <v>109</v>
      </c>
      <c r="D111" s="27" t="str">
        <v>10-12-005</v>
      </c>
      <c r="E111" s="32" t="str">
        <v>継手 PLSM-L 50A</v>
      </c>
      <c r="F111" s="32" t="s">
        <v>49</v>
      </c>
      <c r="G111" s="39">
        <v>16730</v>
      </c>
      <c r="H111" s="43" t="s">
        <v>125</v>
      </c>
      <c r="N111" s="19"/>
      <c r="P111" s="19"/>
    </row>
    <row r="112" spans="1:16" ht="15" customHeight="1">
      <c r="A112" s="23">
        <f>COUNTIFS($H$3:H112,H112)</f>
        <v>22</v>
      </c>
      <c r="B112" s="23" t="str">
        <f t="shared" si="19"/>
        <v>供⑤22</v>
      </c>
      <c r="C112" s="24">
        <f t="shared" si="34"/>
        <v>110</v>
      </c>
      <c r="D112" s="27" t="str">
        <v>10-12-006</v>
      </c>
      <c r="E112" s="32" t="str">
        <v>継手 PLSM-L 80A</v>
      </c>
      <c r="F112" s="32" t="s">
        <v>49</v>
      </c>
      <c r="G112" s="39">
        <v>30740</v>
      </c>
      <c r="H112" s="43" t="s">
        <v>125</v>
      </c>
      <c r="N112" s="19"/>
      <c r="P112" s="19"/>
    </row>
    <row r="113" spans="1:16" ht="15" customHeight="1">
      <c r="A113" s="23">
        <f>COUNTIFS($H$3:H113,H113)</f>
        <v>23</v>
      </c>
      <c r="B113" s="23" t="str">
        <f t="shared" si="19"/>
        <v>供⑤23</v>
      </c>
      <c r="C113" s="24">
        <f t="shared" si="34"/>
        <v>111</v>
      </c>
      <c r="D113" s="27" t="str">
        <v>10-13-001</v>
      </c>
      <c r="E113" s="32" t="str">
        <v>継手 PLSM-T 20A</v>
      </c>
      <c r="F113" s="32" t="s">
        <v>49</v>
      </c>
      <c r="G113" s="39">
        <v>12080</v>
      </c>
      <c r="H113" s="43" t="s">
        <v>125</v>
      </c>
      <c r="N113" s="19"/>
      <c r="P113" s="19"/>
    </row>
    <row r="114" spans="1:16" ht="15" customHeight="1">
      <c r="A114" s="23">
        <f>COUNTIFS($H$3:H114,H114)</f>
        <v>24</v>
      </c>
      <c r="B114" s="23" t="str">
        <f t="shared" si="19"/>
        <v>供⑤24</v>
      </c>
      <c r="C114" s="24">
        <f t="shared" si="34"/>
        <v>112</v>
      </c>
      <c r="D114" s="27" t="str">
        <v>10-13-002</v>
      </c>
      <c r="E114" s="32" t="str">
        <v>継手 PLSM-T 25A</v>
      </c>
      <c r="F114" s="32" t="s">
        <v>49</v>
      </c>
      <c r="G114" s="39">
        <v>13480</v>
      </c>
      <c r="H114" s="43" t="s">
        <v>125</v>
      </c>
      <c r="N114" s="19"/>
      <c r="P114" s="19"/>
    </row>
    <row r="115" spans="1:16" ht="15" customHeight="1">
      <c r="A115" s="23">
        <f>COUNTIFS($H$3:H115,H115)</f>
        <v>25</v>
      </c>
      <c r="B115" s="23" t="str">
        <f t="shared" si="19"/>
        <v>供⑤25</v>
      </c>
      <c r="C115" s="24">
        <f t="shared" si="34"/>
        <v>113</v>
      </c>
      <c r="D115" s="27" t="str">
        <v>10-13-003</v>
      </c>
      <c r="E115" s="32" t="str">
        <v>継手 PLSM-T 32A</v>
      </c>
      <c r="F115" s="32" t="s">
        <v>49</v>
      </c>
      <c r="G115" s="39">
        <v>16880</v>
      </c>
      <c r="H115" s="43" t="s">
        <v>125</v>
      </c>
      <c r="N115" s="19"/>
      <c r="P115" s="19"/>
    </row>
    <row r="116" spans="1:16" ht="15" customHeight="1">
      <c r="A116" s="23">
        <f>COUNTIFS($H$3:H116,H116)</f>
        <v>26</v>
      </c>
      <c r="B116" s="23" t="str">
        <f t="shared" si="19"/>
        <v>供⑤26</v>
      </c>
      <c r="C116" s="24">
        <f t="shared" si="34"/>
        <v>114</v>
      </c>
      <c r="D116" s="27" t="str">
        <v>10-13-004</v>
      </c>
      <c r="E116" s="32" t="str">
        <v>継手 PLSM-T 40A</v>
      </c>
      <c r="F116" s="32" t="s">
        <v>49</v>
      </c>
      <c r="G116" s="39">
        <v>18080</v>
      </c>
      <c r="H116" s="43" t="s">
        <v>125</v>
      </c>
      <c r="N116" s="19"/>
      <c r="P116" s="19"/>
    </row>
    <row r="117" spans="1:16" ht="15" customHeight="1">
      <c r="A117" s="23">
        <f>COUNTIFS($H$3:H117,H117)</f>
        <v>27</v>
      </c>
      <c r="B117" s="23" t="str">
        <f t="shared" si="19"/>
        <v>供⑤27</v>
      </c>
      <c r="C117" s="24">
        <f t="shared" si="34"/>
        <v>115</v>
      </c>
      <c r="D117" s="27" t="str">
        <v>10-13-005</v>
      </c>
      <c r="E117" s="32" t="str">
        <v>継手 PLSM-T 50A</v>
      </c>
      <c r="F117" s="32" t="s">
        <v>49</v>
      </c>
      <c r="G117" s="39">
        <v>27820</v>
      </c>
      <c r="H117" s="43" t="s">
        <v>125</v>
      </c>
      <c r="N117" s="19"/>
      <c r="P117" s="19"/>
    </row>
    <row r="118" spans="1:16" ht="15" customHeight="1">
      <c r="A118" s="23">
        <f>COUNTIFS($H$3:H118,H118)</f>
        <v>28</v>
      </c>
      <c r="B118" s="23" t="str">
        <f t="shared" si="19"/>
        <v>供⑤28</v>
      </c>
      <c r="C118" s="24">
        <f t="shared" si="34"/>
        <v>116</v>
      </c>
      <c r="D118" s="27" t="str">
        <v>10-13-006</v>
      </c>
      <c r="E118" s="32" t="str">
        <v>継手 PLSM-T 80A</v>
      </c>
      <c r="F118" s="32" t="s">
        <v>49</v>
      </c>
      <c r="G118" s="39">
        <v>51170</v>
      </c>
      <c r="H118" s="43" t="s">
        <v>125</v>
      </c>
      <c r="N118" s="19"/>
      <c r="P118" s="19"/>
    </row>
    <row r="119" spans="1:16" ht="15" customHeight="1">
      <c r="A119" s="23">
        <f>COUNTIFS($H$3:H119,H119)</f>
        <v>29</v>
      </c>
      <c r="B119" s="23" t="str">
        <f t="shared" si="19"/>
        <v>供⑤29</v>
      </c>
      <c r="C119" s="24">
        <f t="shared" si="34"/>
        <v>117</v>
      </c>
      <c r="D119" s="27" t="s">
        <v>409</v>
      </c>
      <c r="E119" s="32" t="s">
        <v>30</v>
      </c>
      <c r="F119" s="32" t="s">
        <v>49</v>
      </c>
      <c r="G119" s="39">
        <v>4280</v>
      </c>
      <c r="H119" s="43" t="s">
        <v>125</v>
      </c>
      <c r="N119" s="19"/>
      <c r="P119" s="19"/>
    </row>
    <row r="120" spans="1:16" ht="15" customHeight="1">
      <c r="A120" s="23">
        <f>COUNTIFS($H$3:H120,H120)</f>
        <v>30</v>
      </c>
      <c r="B120" s="23" t="str">
        <f t="shared" si="19"/>
        <v>供⑤30</v>
      </c>
      <c r="C120" s="24">
        <f t="shared" si="34"/>
        <v>118</v>
      </c>
      <c r="D120" s="27" t="s">
        <v>128</v>
      </c>
      <c r="E120" s="32" t="s">
        <v>156</v>
      </c>
      <c r="F120" s="32" t="s">
        <v>49</v>
      </c>
      <c r="G120" s="39">
        <v>8950</v>
      </c>
      <c r="H120" s="43" t="s">
        <v>125</v>
      </c>
      <c r="N120" s="19"/>
      <c r="P120" s="19"/>
    </row>
    <row r="121" spans="1:16" ht="15" customHeight="1">
      <c r="A121" s="23">
        <f>COUNTIFS($H$3:H121,H121)</f>
        <v>31</v>
      </c>
      <c r="B121" s="23" t="str">
        <f t="shared" si="19"/>
        <v>供⑤31</v>
      </c>
      <c r="C121" s="24">
        <f t="shared" si="34"/>
        <v>119</v>
      </c>
      <c r="D121" s="27" t="str">
        <v>10-16-001</v>
      </c>
      <c r="E121" s="32" t="str">
        <v>継手 EF-CA 25A</v>
      </c>
      <c r="F121" s="32" t="s">
        <v>49</v>
      </c>
      <c r="G121" s="39">
        <v>3360</v>
      </c>
      <c r="H121" s="43" t="s">
        <v>125</v>
      </c>
      <c r="N121" s="19"/>
      <c r="P121" s="19"/>
    </row>
    <row r="122" spans="1:16" ht="15" customHeight="1">
      <c r="A122" s="23">
        <f>COUNTIFS($H$3:H122,H122)</f>
        <v>32</v>
      </c>
      <c r="B122" s="23" t="str">
        <f t="shared" si="19"/>
        <v>供⑤32</v>
      </c>
      <c r="C122" s="24">
        <f t="shared" si="34"/>
        <v>120</v>
      </c>
      <c r="D122" s="27" t="str">
        <v>10-16-002</v>
      </c>
      <c r="E122" s="32" t="str">
        <v>継手 EF-CA 30A</v>
      </c>
      <c r="F122" s="32" t="s">
        <v>49</v>
      </c>
      <c r="G122" s="39">
        <v>3910</v>
      </c>
      <c r="H122" s="43" t="s">
        <v>125</v>
      </c>
      <c r="N122" s="19"/>
      <c r="P122" s="19"/>
    </row>
    <row r="123" spans="1:16" ht="15" customHeight="1">
      <c r="A123" s="23">
        <f>COUNTIFS($H$3:H123,H123)</f>
        <v>33</v>
      </c>
      <c r="B123" s="23" t="str">
        <f t="shared" si="19"/>
        <v>供⑤33</v>
      </c>
      <c r="C123" s="24">
        <f t="shared" si="34"/>
        <v>121</v>
      </c>
      <c r="D123" s="27" t="str">
        <v>10-16-003</v>
      </c>
      <c r="E123" s="32" t="str">
        <v>継手 EF-CA 50A</v>
      </c>
      <c r="F123" s="32" t="s">
        <v>49</v>
      </c>
      <c r="G123" s="39">
        <v>6520</v>
      </c>
      <c r="H123" s="43" t="s">
        <v>125</v>
      </c>
      <c r="N123" s="19"/>
      <c r="P123" s="19"/>
    </row>
    <row r="124" spans="1:16" ht="15" customHeight="1">
      <c r="A124" s="23">
        <f>COUNTIFS($H$3:H124,H124)</f>
        <v>34</v>
      </c>
      <c r="B124" s="23" t="str">
        <f t="shared" si="19"/>
        <v>供⑤34</v>
      </c>
      <c r="C124" s="24">
        <f t="shared" si="34"/>
        <v>122</v>
      </c>
      <c r="D124" s="27" t="str">
        <v>10-14-001</v>
      </c>
      <c r="E124" s="32" t="str">
        <v>継手 PLA-S 20A</v>
      </c>
      <c r="F124" s="32" t="s">
        <v>49</v>
      </c>
      <c r="G124" s="39">
        <v>1810</v>
      </c>
      <c r="H124" s="43" t="s">
        <v>125</v>
      </c>
      <c r="N124" s="19"/>
      <c r="P124" s="19"/>
    </row>
    <row r="125" spans="1:16" ht="15" customHeight="1">
      <c r="A125" s="23">
        <f>COUNTIFS($H$3:H125,H125)</f>
        <v>35</v>
      </c>
      <c r="B125" s="23" t="str">
        <f t="shared" si="19"/>
        <v>供⑤35</v>
      </c>
      <c r="C125" s="24">
        <f t="shared" si="34"/>
        <v>123</v>
      </c>
      <c r="D125" s="27" t="str">
        <v>10-14-002</v>
      </c>
      <c r="E125" s="32" t="str">
        <v>継手 PLA-S 25A</v>
      </c>
      <c r="F125" s="32" t="s">
        <v>49</v>
      </c>
      <c r="G125" s="39">
        <v>2490</v>
      </c>
      <c r="H125" s="43" t="s">
        <v>125</v>
      </c>
      <c r="N125" s="19"/>
      <c r="P125" s="19"/>
    </row>
    <row r="126" spans="1:16" ht="15" customHeight="1">
      <c r="A126" s="23">
        <f>COUNTIFS($H$3:H126,H126)</f>
        <v>36</v>
      </c>
      <c r="B126" s="23" t="str">
        <f t="shared" si="19"/>
        <v>供⑤36</v>
      </c>
      <c r="C126" s="24">
        <f t="shared" si="34"/>
        <v>124</v>
      </c>
      <c r="D126" s="27" t="str">
        <v>10-14-003</v>
      </c>
      <c r="E126" s="32" t="str">
        <v>継手 PLA-S 32A</v>
      </c>
      <c r="F126" s="32" t="s">
        <v>49</v>
      </c>
      <c r="G126" s="39">
        <v>3100</v>
      </c>
      <c r="H126" s="43" t="s">
        <v>125</v>
      </c>
      <c r="N126" s="19"/>
      <c r="P126" s="19"/>
    </row>
    <row r="127" spans="1:16" ht="15" customHeight="1">
      <c r="A127" s="23">
        <f>COUNTIFS($H$3:H127,H127)</f>
        <v>37</v>
      </c>
      <c r="B127" s="23" t="str">
        <f t="shared" si="19"/>
        <v>供⑤37</v>
      </c>
      <c r="C127" s="24">
        <f t="shared" si="34"/>
        <v>125</v>
      </c>
      <c r="D127" s="27" t="str">
        <v>10-14-004</v>
      </c>
      <c r="E127" s="32" t="str">
        <v>継手 PLA-S 40A</v>
      </c>
      <c r="F127" s="32" t="s">
        <v>49</v>
      </c>
      <c r="G127" s="39">
        <v>3760</v>
      </c>
      <c r="H127" s="43" t="s">
        <v>125</v>
      </c>
      <c r="N127" s="19"/>
      <c r="P127" s="19"/>
    </row>
    <row r="128" spans="1:16" ht="15" customHeight="1">
      <c r="A128" s="23">
        <f>COUNTIFS($H$3:H128,H128)</f>
        <v>38</v>
      </c>
      <c r="B128" s="23" t="str">
        <f t="shared" si="19"/>
        <v>供⑤38</v>
      </c>
      <c r="C128" s="24">
        <f t="shared" si="34"/>
        <v>126</v>
      </c>
      <c r="D128" s="27" t="str">
        <v>10-04-001</v>
      </c>
      <c r="E128" s="32" t="str">
        <v>PE管分岐 EF-T 25A</v>
      </c>
      <c r="F128" s="32" t="s">
        <v>49</v>
      </c>
      <c r="G128" s="39">
        <v>9630</v>
      </c>
      <c r="H128" s="43" t="s">
        <v>125</v>
      </c>
      <c r="N128" s="19"/>
      <c r="P128" s="19"/>
    </row>
    <row r="129" spans="1:16" ht="15" customHeight="1">
      <c r="A129" s="23">
        <f>COUNTIFS($H$3:H129,H129)</f>
        <v>39</v>
      </c>
      <c r="B129" s="23" t="str">
        <f t="shared" si="19"/>
        <v>供⑤39</v>
      </c>
      <c r="C129" s="24">
        <f t="shared" si="34"/>
        <v>127</v>
      </c>
      <c r="D129" s="27" t="s">
        <v>286</v>
      </c>
      <c r="E129" s="32" t="str">
        <v>PE管分岐 EF-T 30A</v>
      </c>
      <c r="F129" s="32" t="s">
        <v>49</v>
      </c>
      <c r="G129" s="39">
        <v>10690</v>
      </c>
      <c r="H129" s="43" t="s">
        <v>125</v>
      </c>
      <c r="N129" s="19"/>
      <c r="P129" s="19"/>
    </row>
    <row r="130" spans="1:16" ht="15" customHeight="1">
      <c r="A130" s="23">
        <f>COUNTIFS($H$3:H130,H130)</f>
        <v>40</v>
      </c>
      <c r="B130" s="23" t="str">
        <f t="shared" si="19"/>
        <v>供⑤40</v>
      </c>
      <c r="C130" s="24">
        <f t="shared" si="34"/>
        <v>128</v>
      </c>
      <c r="D130" s="27" t="s">
        <v>412</v>
      </c>
      <c r="E130" s="32" t="str">
        <v>PE管分岐 EF-T 50A</v>
      </c>
      <c r="F130" s="32" t="s">
        <v>49</v>
      </c>
      <c r="G130" s="39">
        <v>17310</v>
      </c>
      <c r="H130" s="43" t="s">
        <v>125</v>
      </c>
      <c r="N130" s="19"/>
      <c r="P130" s="19"/>
    </row>
    <row r="131" spans="1:16" ht="15" customHeight="1">
      <c r="A131" s="23">
        <f>COUNTIFS($H$3:H131,H131)</f>
        <v>41</v>
      </c>
      <c r="B131" s="23" t="str">
        <f t="shared" ref="B131:B194" si="36">H131&amp;TEXT(A131,"00")</f>
        <v>供⑤41</v>
      </c>
      <c r="C131" s="24">
        <f t="shared" si="34"/>
        <v>129</v>
      </c>
      <c r="D131" s="27" t="s">
        <v>413</v>
      </c>
      <c r="E131" s="32" t="str">
        <v>PE管分岐 EF-T 75A</v>
      </c>
      <c r="F131" s="32" t="s">
        <v>49</v>
      </c>
      <c r="G131" s="39">
        <v>34740</v>
      </c>
      <c r="H131" s="43" t="s">
        <v>125</v>
      </c>
      <c r="N131" s="19"/>
      <c r="P131" s="19"/>
    </row>
    <row r="132" spans="1:16" ht="15" customHeight="1">
      <c r="A132" s="23">
        <f>COUNTIFS($H$3:H132,H132)</f>
        <v>42</v>
      </c>
      <c r="B132" s="23" t="str">
        <f t="shared" si="36"/>
        <v>供⑤42</v>
      </c>
      <c r="C132" s="24">
        <f t="shared" ref="C132:C195" si="37">C131+1</f>
        <v>130</v>
      </c>
      <c r="D132" s="27" t="str">
        <v>10-05-001</v>
      </c>
      <c r="E132" s="32" t="s">
        <v>191</v>
      </c>
      <c r="F132" s="32" t="s">
        <v>49</v>
      </c>
      <c r="G132" s="39">
        <v>10330</v>
      </c>
      <c r="H132" s="43" t="s">
        <v>125</v>
      </c>
      <c r="N132" s="19"/>
      <c r="P132" s="19"/>
    </row>
    <row r="133" spans="1:16" ht="15" customHeight="1">
      <c r="A133" s="23">
        <f>COUNTIFS($H$3:H133,H133)</f>
        <v>43</v>
      </c>
      <c r="B133" s="23" t="str">
        <f t="shared" si="36"/>
        <v>供⑤43</v>
      </c>
      <c r="C133" s="24">
        <f t="shared" si="37"/>
        <v>131</v>
      </c>
      <c r="D133" s="27" t="str">
        <v>10-06-001</v>
      </c>
      <c r="E133" s="32" t="s">
        <v>355</v>
      </c>
      <c r="F133" s="32" t="s">
        <v>49</v>
      </c>
      <c r="G133" s="39">
        <v>12270</v>
      </c>
      <c r="H133" s="43" t="s">
        <v>125</v>
      </c>
      <c r="N133" s="19"/>
      <c r="P133" s="19"/>
    </row>
    <row r="134" spans="1:16" ht="15" customHeight="1">
      <c r="A134" s="23">
        <f>COUNTIFS($H$3:H134,H134)</f>
        <v>44</v>
      </c>
      <c r="B134" s="23" t="str">
        <f t="shared" si="36"/>
        <v>供⑤44</v>
      </c>
      <c r="C134" s="24">
        <f t="shared" si="37"/>
        <v>132</v>
      </c>
      <c r="D134" s="27" t="str">
        <v>10-06-002</v>
      </c>
      <c r="E134" s="32" t="s">
        <v>428</v>
      </c>
      <c r="F134" s="32" t="s">
        <v>49</v>
      </c>
      <c r="G134" s="39">
        <v>13100</v>
      </c>
      <c r="H134" s="43" t="s">
        <v>125</v>
      </c>
      <c r="N134" s="19"/>
      <c r="P134" s="19"/>
    </row>
    <row r="135" spans="1:16" ht="15" customHeight="1">
      <c r="A135" s="23">
        <f>COUNTIFS($H$3:H135,H135)</f>
        <v>45</v>
      </c>
      <c r="B135" s="23" t="str">
        <f t="shared" si="36"/>
        <v>供⑤45</v>
      </c>
      <c r="C135" s="24">
        <f t="shared" si="37"/>
        <v>133</v>
      </c>
      <c r="D135" s="27" t="str">
        <v>10-06-003</v>
      </c>
      <c r="E135" s="32" t="s">
        <v>223</v>
      </c>
      <c r="F135" s="32" t="s">
        <v>49</v>
      </c>
      <c r="G135" s="39">
        <v>14440</v>
      </c>
      <c r="H135" s="43" t="s">
        <v>125</v>
      </c>
      <c r="N135" s="19"/>
      <c r="P135" s="19"/>
    </row>
    <row r="136" spans="1:16" ht="15" customHeight="1">
      <c r="A136" s="23">
        <f>COUNTIFS($H$3:H136,H136)</f>
        <v>46</v>
      </c>
      <c r="B136" s="23" t="str">
        <f t="shared" si="36"/>
        <v>供⑤46</v>
      </c>
      <c r="C136" s="24">
        <f t="shared" si="37"/>
        <v>134</v>
      </c>
      <c r="D136" s="27" t="str">
        <v>10-06-004</v>
      </c>
      <c r="E136" s="32" t="s">
        <v>180</v>
      </c>
      <c r="F136" s="32" t="s">
        <v>49</v>
      </c>
      <c r="G136" s="39">
        <v>15300</v>
      </c>
      <c r="H136" s="43" t="s">
        <v>125</v>
      </c>
      <c r="N136" s="19"/>
      <c r="P136" s="19"/>
    </row>
    <row r="137" spans="1:16" ht="15" customHeight="1">
      <c r="A137" s="23">
        <f>COUNTIFS($H$3:H137,H137)</f>
        <v>47</v>
      </c>
      <c r="B137" s="23" t="str">
        <f t="shared" si="36"/>
        <v>供⑤47</v>
      </c>
      <c r="C137" s="24">
        <f t="shared" si="37"/>
        <v>135</v>
      </c>
      <c r="D137" s="27" t="str">
        <v>10-06-005</v>
      </c>
      <c r="E137" s="32" t="s">
        <v>299</v>
      </c>
      <c r="F137" s="32" t="s">
        <v>49</v>
      </c>
      <c r="G137" s="39">
        <v>19360</v>
      </c>
      <c r="H137" s="43" t="s">
        <v>125</v>
      </c>
      <c r="N137" s="19"/>
      <c r="P137" s="19"/>
    </row>
    <row r="138" spans="1:16" ht="15" customHeight="1">
      <c r="A138" s="23">
        <f>COUNTIFS($H$3:H138,H138)</f>
        <v>48</v>
      </c>
      <c r="B138" s="23" t="str">
        <f t="shared" si="36"/>
        <v>供⑤48</v>
      </c>
      <c r="C138" s="24">
        <f t="shared" si="37"/>
        <v>136</v>
      </c>
      <c r="D138" s="27" t="str">
        <v>10-06-006</v>
      </c>
      <c r="E138" s="32" t="s">
        <v>430</v>
      </c>
      <c r="F138" s="32" t="s">
        <v>49</v>
      </c>
      <c r="G138" s="39">
        <v>21220</v>
      </c>
      <c r="H138" s="43" t="s">
        <v>125</v>
      </c>
      <c r="N138" s="19"/>
      <c r="P138" s="19"/>
    </row>
    <row r="139" spans="1:16" ht="15" customHeight="1">
      <c r="A139" s="23">
        <f>COUNTIFS($H$3:H139,H139)</f>
        <v>49</v>
      </c>
      <c r="B139" s="23" t="str">
        <f t="shared" si="36"/>
        <v>供⑤49</v>
      </c>
      <c r="C139" s="24">
        <f t="shared" si="37"/>
        <v>137</v>
      </c>
      <c r="D139" s="27" t="str">
        <v>10-06-007</v>
      </c>
      <c r="E139" s="32" t="s">
        <v>158</v>
      </c>
      <c r="F139" s="32" t="s">
        <v>49</v>
      </c>
      <c r="G139" s="39">
        <v>22070</v>
      </c>
      <c r="H139" s="43" t="s">
        <v>125</v>
      </c>
      <c r="N139" s="19"/>
      <c r="P139" s="19"/>
    </row>
    <row r="140" spans="1:16" ht="15" customHeight="1">
      <c r="A140" s="23">
        <f>COUNTIFS($H$3:H140,H140)</f>
        <v>50</v>
      </c>
      <c r="B140" s="23" t="str">
        <f t="shared" si="36"/>
        <v>供⑤50</v>
      </c>
      <c r="C140" s="24">
        <f t="shared" si="37"/>
        <v>138</v>
      </c>
      <c r="D140" s="27" t="str">
        <v>10-06-008</v>
      </c>
      <c r="E140" s="32" t="s">
        <v>431</v>
      </c>
      <c r="F140" s="32" t="s">
        <v>49</v>
      </c>
      <c r="G140" s="39">
        <v>25890</v>
      </c>
      <c r="H140" s="43" t="s">
        <v>125</v>
      </c>
      <c r="N140" s="19"/>
      <c r="P140" s="19"/>
    </row>
    <row r="141" spans="1:16" ht="15" customHeight="1">
      <c r="A141" s="23">
        <f>COUNTIFS($H$3:H141,H141)</f>
        <v>51</v>
      </c>
      <c r="B141" s="23" t="str">
        <f t="shared" si="36"/>
        <v>供⑤51</v>
      </c>
      <c r="C141" s="24">
        <f t="shared" si="37"/>
        <v>139</v>
      </c>
      <c r="D141" s="27" t="str">
        <v>10-06-009</v>
      </c>
      <c r="E141" s="32" t="s">
        <v>280</v>
      </c>
      <c r="F141" s="32" t="s">
        <v>49</v>
      </c>
      <c r="G141" s="39">
        <v>23720</v>
      </c>
      <c r="H141" s="43" t="s">
        <v>125</v>
      </c>
      <c r="N141" s="19"/>
      <c r="P141" s="19"/>
    </row>
    <row r="142" spans="1:16" ht="15" customHeight="1">
      <c r="A142" s="23">
        <f>COUNTIFS($H$3:H142,H142)</f>
        <v>52</v>
      </c>
      <c r="B142" s="23" t="str">
        <f t="shared" si="36"/>
        <v>供⑤52</v>
      </c>
      <c r="C142" s="24">
        <f t="shared" si="37"/>
        <v>140</v>
      </c>
      <c r="D142" s="27" t="str">
        <v>10-06-010</v>
      </c>
      <c r="E142" s="32" t="s">
        <v>432</v>
      </c>
      <c r="F142" s="32" t="s">
        <v>49</v>
      </c>
      <c r="G142" s="39">
        <v>25550</v>
      </c>
      <c r="H142" s="43" t="s">
        <v>125</v>
      </c>
      <c r="N142" s="19"/>
      <c r="P142" s="19"/>
    </row>
    <row r="143" spans="1:16" ht="15" customHeight="1">
      <c r="A143" s="23">
        <f>COUNTIFS($H$3:H143,H143)</f>
        <v>53</v>
      </c>
      <c r="B143" s="23" t="str">
        <f t="shared" si="36"/>
        <v>供⑤53</v>
      </c>
      <c r="C143" s="24">
        <f t="shared" si="37"/>
        <v>141</v>
      </c>
      <c r="D143" s="27" t="str">
        <v>10-06-011</v>
      </c>
      <c r="E143" s="32" t="s">
        <v>152</v>
      </c>
      <c r="F143" s="32" t="s">
        <v>49</v>
      </c>
      <c r="G143" s="39">
        <v>37070</v>
      </c>
      <c r="H143" s="43" t="s">
        <v>125</v>
      </c>
      <c r="N143" s="19"/>
      <c r="P143" s="19"/>
    </row>
    <row r="144" spans="1:16" ht="15" customHeight="1">
      <c r="A144" s="23">
        <f>COUNTIFS($H$3:H144,H144)</f>
        <v>54</v>
      </c>
      <c r="B144" s="23" t="str">
        <f t="shared" si="36"/>
        <v>供⑤54</v>
      </c>
      <c r="C144" s="24">
        <f t="shared" si="37"/>
        <v>142</v>
      </c>
      <c r="D144" s="27" t="str">
        <v>10-06-012</v>
      </c>
      <c r="E144" s="32" t="s">
        <v>10</v>
      </c>
      <c r="F144" s="32" t="s">
        <v>49</v>
      </c>
      <c r="G144" s="39">
        <v>46800</v>
      </c>
      <c r="H144" s="43" t="s">
        <v>125</v>
      </c>
      <c r="N144" s="19"/>
      <c r="P144" s="19"/>
    </row>
    <row r="145" spans="1:16" ht="15" customHeight="1">
      <c r="A145" s="23">
        <f>COUNTIFS($H$3:H145,H145)</f>
        <v>55</v>
      </c>
      <c r="B145" s="23" t="str">
        <f t="shared" si="36"/>
        <v>供⑤55</v>
      </c>
      <c r="C145" s="24">
        <f t="shared" si="37"/>
        <v>143</v>
      </c>
      <c r="D145" s="27" t="s">
        <v>502</v>
      </c>
      <c r="E145" s="32" t="s">
        <v>240</v>
      </c>
      <c r="F145" s="32" t="s">
        <v>49</v>
      </c>
      <c r="G145" s="39">
        <v>46880</v>
      </c>
      <c r="H145" s="43" t="s">
        <v>125</v>
      </c>
      <c r="N145" s="19"/>
      <c r="P145" s="19"/>
    </row>
    <row r="146" spans="1:16" ht="15" customHeight="1">
      <c r="A146" s="23">
        <f>COUNTIFS($H$3:H146,H146)</f>
        <v>56</v>
      </c>
      <c r="B146" s="23" t="str">
        <f t="shared" si="36"/>
        <v>供⑤56</v>
      </c>
      <c r="C146" s="24">
        <f t="shared" si="37"/>
        <v>144</v>
      </c>
      <c r="D146" s="27" t="s">
        <v>521</v>
      </c>
      <c r="E146" s="32" t="s">
        <v>364</v>
      </c>
      <c r="F146" s="32" t="s">
        <v>49</v>
      </c>
      <c r="G146" s="39">
        <v>52070</v>
      </c>
      <c r="H146" s="43" t="s">
        <v>125</v>
      </c>
      <c r="N146" s="19"/>
      <c r="P146" s="19"/>
    </row>
    <row r="147" spans="1:16" ht="15" customHeight="1">
      <c r="A147" s="23">
        <f>COUNTIFS($H$3:H147,H147)</f>
        <v>57</v>
      </c>
      <c r="B147" s="23" t="str">
        <f t="shared" si="36"/>
        <v>供⑤57</v>
      </c>
      <c r="C147" s="24">
        <f t="shared" si="37"/>
        <v>145</v>
      </c>
      <c r="D147" s="27" t="str">
        <v>10-08-001</v>
      </c>
      <c r="E147" s="32" t="str">
        <v>鋼管分岐 PLSM-T/S 20A</v>
      </c>
      <c r="F147" s="32" t="s">
        <v>49</v>
      </c>
      <c r="G147" s="39">
        <v>19740</v>
      </c>
      <c r="H147" s="43" t="s">
        <v>125</v>
      </c>
      <c r="N147" s="19"/>
      <c r="P147" s="19"/>
    </row>
    <row r="148" spans="1:16" ht="15" customHeight="1">
      <c r="A148" s="23">
        <f>COUNTIFS($H$3:H148,H148)</f>
        <v>58</v>
      </c>
      <c r="B148" s="23" t="str">
        <f t="shared" si="36"/>
        <v>供⑤58</v>
      </c>
      <c r="C148" s="24">
        <f t="shared" si="37"/>
        <v>146</v>
      </c>
      <c r="D148" s="27" t="str">
        <v>10-08-002</v>
      </c>
      <c r="E148" s="32" t="str">
        <v>鋼管分岐 PLSM-T/S 25A</v>
      </c>
      <c r="F148" s="32" t="s">
        <v>49</v>
      </c>
      <c r="G148" s="39">
        <v>22020</v>
      </c>
      <c r="H148" s="43" t="s">
        <v>125</v>
      </c>
      <c r="N148" s="19"/>
      <c r="P148" s="19"/>
    </row>
    <row r="149" spans="1:16" ht="15" customHeight="1">
      <c r="A149" s="23">
        <f>COUNTIFS($H$3:H149,H149)</f>
        <v>59</v>
      </c>
      <c r="B149" s="23" t="str">
        <f t="shared" si="36"/>
        <v>供⑤59</v>
      </c>
      <c r="C149" s="24">
        <f t="shared" si="37"/>
        <v>147</v>
      </c>
      <c r="D149" s="27" t="str">
        <v>10-08-003</v>
      </c>
      <c r="E149" s="32" t="str">
        <v>鋼管分岐 PLSM-T/S 32A</v>
      </c>
      <c r="F149" s="32" t="s">
        <v>49</v>
      </c>
      <c r="G149" s="39">
        <v>26590</v>
      </c>
      <c r="H149" s="43" t="s">
        <v>125</v>
      </c>
      <c r="N149" s="19"/>
      <c r="P149" s="19"/>
    </row>
    <row r="150" spans="1:16" ht="15" customHeight="1">
      <c r="A150" s="23">
        <f>COUNTIFS($H$3:H150,H150)</f>
        <v>60</v>
      </c>
      <c r="B150" s="23" t="str">
        <f t="shared" si="36"/>
        <v>供⑤60</v>
      </c>
      <c r="C150" s="24">
        <f t="shared" si="37"/>
        <v>148</v>
      </c>
      <c r="D150" s="27" t="str">
        <v>10-08-004</v>
      </c>
      <c r="E150" s="32" t="str">
        <v>鋼管分岐 PLSM-T/S 40A</v>
      </c>
      <c r="F150" s="32" t="s">
        <v>49</v>
      </c>
      <c r="G150" s="39">
        <v>29560</v>
      </c>
      <c r="H150" s="43" t="s">
        <v>125</v>
      </c>
      <c r="N150" s="19"/>
      <c r="P150" s="19"/>
    </row>
    <row r="151" spans="1:16" ht="15" customHeight="1">
      <c r="A151" s="23">
        <f>COUNTIFS($H$3:H151,H151)</f>
        <v>61</v>
      </c>
      <c r="B151" s="23" t="str">
        <f t="shared" si="36"/>
        <v>供⑤61</v>
      </c>
      <c r="C151" s="24">
        <f t="shared" si="37"/>
        <v>149</v>
      </c>
      <c r="D151" s="27" t="str">
        <v>10-08-005</v>
      </c>
      <c r="E151" s="32" t="str">
        <v>鋼管分岐 PLSM-T/S 50A</v>
      </c>
      <c r="F151" s="32" t="s">
        <v>49</v>
      </c>
      <c r="G151" s="39">
        <v>43150</v>
      </c>
      <c r="H151" s="43" t="s">
        <v>125</v>
      </c>
      <c r="N151" s="19"/>
      <c r="P151" s="19"/>
    </row>
    <row r="152" spans="1:16" ht="15" customHeight="1">
      <c r="A152" s="23">
        <f>COUNTIFS($H$3:H152,H152)</f>
        <v>62</v>
      </c>
      <c r="B152" s="23" t="str">
        <f t="shared" si="36"/>
        <v>供⑤62</v>
      </c>
      <c r="C152" s="24">
        <f t="shared" si="37"/>
        <v>150</v>
      </c>
      <c r="D152" s="27" t="str">
        <v>10-08-006</v>
      </c>
      <c r="E152" s="32" t="str">
        <v>鋼管分岐 PLSM-T/S 80A</v>
      </c>
      <c r="F152" s="32" t="s">
        <v>49</v>
      </c>
      <c r="G152" s="39">
        <v>76940</v>
      </c>
      <c r="H152" s="43" t="s">
        <v>125</v>
      </c>
      <c r="N152" s="19"/>
      <c r="P152" s="19"/>
    </row>
    <row r="153" spans="1:16" ht="15" customHeight="1">
      <c r="A153" s="23">
        <f>COUNTIFS($H$3:H153,H153)</f>
        <v>63</v>
      </c>
      <c r="B153" s="23" t="str">
        <f t="shared" si="36"/>
        <v>供⑤63</v>
      </c>
      <c r="C153" s="24">
        <f t="shared" si="37"/>
        <v>151</v>
      </c>
      <c r="D153" s="27" t="str">
        <v>10-09-001</v>
      </c>
      <c r="E153" s="32" t="s">
        <v>201</v>
      </c>
      <c r="F153" s="32" t="s">
        <v>49</v>
      </c>
      <c r="G153" s="39">
        <v>36820</v>
      </c>
      <c r="H153" s="43" t="s">
        <v>125</v>
      </c>
      <c r="N153" s="19"/>
      <c r="P153" s="19"/>
    </row>
    <row r="154" spans="1:16" ht="15" customHeight="1">
      <c r="A154" s="23">
        <f>COUNTIFS($H$3:H154,H154)</f>
        <v>64</v>
      </c>
      <c r="B154" s="23" t="str">
        <f t="shared" si="36"/>
        <v>供⑤64</v>
      </c>
      <c r="C154" s="24">
        <f t="shared" si="37"/>
        <v>152</v>
      </c>
      <c r="D154" s="27" t="s">
        <v>434</v>
      </c>
      <c r="E154" s="32" t="s">
        <v>311</v>
      </c>
      <c r="F154" s="32" t="s">
        <v>49</v>
      </c>
      <c r="G154" s="39">
        <v>43050</v>
      </c>
      <c r="H154" s="43" t="s">
        <v>125</v>
      </c>
      <c r="N154" s="19"/>
      <c r="P154" s="19"/>
    </row>
    <row r="155" spans="1:16" ht="15" customHeight="1">
      <c r="A155" s="23">
        <f>COUNTIFS($H$3:H155,H155)</f>
        <v>65</v>
      </c>
      <c r="B155" s="23" t="str">
        <f t="shared" si="36"/>
        <v>供⑤65</v>
      </c>
      <c r="C155" s="24">
        <f t="shared" si="37"/>
        <v>153</v>
      </c>
      <c r="D155" s="27" t="str">
        <v>10-09-003</v>
      </c>
      <c r="E155" s="32" t="str">
        <v>鋼管分岐 PLSM-T/S+T-MS 50A</v>
      </c>
      <c r="F155" s="32" t="s">
        <v>49</v>
      </c>
      <c r="G155" s="39">
        <v>68960</v>
      </c>
      <c r="H155" s="43" t="s">
        <v>125</v>
      </c>
      <c r="N155" s="19"/>
      <c r="P155" s="19"/>
    </row>
    <row r="156" spans="1:16" ht="15" customHeight="1">
      <c r="A156" s="23">
        <f>COUNTIFS($H$3:H156,H156)</f>
        <v>66</v>
      </c>
      <c r="B156" s="23" t="str">
        <f t="shared" si="36"/>
        <v>供⑤66</v>
      </c>
      <c r="C156" s="24">
        <f t="shared" si="37"/>
        <v>154</v>
      </c>
      <c r="D156" s="27" t="str">
        <v>10-09-004</v>
      </c>
      <c r="E156" s="32" t="s">
        <v>320</v>
      </c>
      <c r="F156" s="32" t="s">
        <v>49</v>
      </c>
      <c r="G156" s="39">
        <v>118820</v>
      </c>
      <c r="H156" s="43" t="s">
        <v>125</v>
      </c>
      <c r="N156" s="19"/>
      <c r="P156" s="19"/>
    </row>
    <row r="157" spans="1:16" ht="15" customHeight="1">
      <c r="A157" s="23">
        <f>COUNTIFS($H$3:H157,H157)</f>
        <v>67</v>
      </c>
      <c r="B157" s="23" t="str">
        <f t="shared" si="36"/>
        <v>供⑤67</v>
      </c>
      <c r="C157" s="24">
        <f t="shared" si="37"/>
        <v>155</v>
      </c>
      <c r="D157" s="27" t="s">
        <v>13</v>
      </c>
      <c r="E157" s="32" t="s">
        <v>441</v>
      </c>
      <c r="F157" s="32" t="s">
        <v>49</v>
      </c>
      <c r="G157" s="39">
        <v>19740</v>
      </c>
      <c r="H157" s="43" t="s">
        <v>125</v>
      </c>
      <c r="N157" s="19"/>
      <c r="P157" s="19"/>
    </row>
    <row r="158" spans="1:16" ht="15" customHeight="1">
      <c r="A158" s="23">
        <f>COUNTIFS($H$3:H158,H158)</f>
        <v>68</v>
      </c>
      <c r="B158" s="23" t="str">
        <f t="shared" si="36"/>
        <v>供⑤68</v>
      </c>
      <c r="C158" s="24">
        <f t="shared" si="37"/>
        <v>156</v>
      </c>
      <c r="D158" s="27" t="s">
        <v>410</v>
      </c>
      <c r="E158" s="32" t="s">
        <v>442</v>
      </c>
      <c r="F158" s="32" t="s">
        <v>49</v>
      </c>
      <c r="G158" s="39">
        <v>27770</v>
      </c>
      <c r="H158" s="43" t="s">
        <v>125</v>
      </c>
      <c r="N158" s="19"/>
      <c r="P158" s="19"/>
    </row>
    <row r="159" spans="1:16" ht="15" customHeight="1">
      <c r="A159" s="23">
        <f>COUNTIFS($H$3:H159,H159)</f>
        <v>69</v>
      </c>
      <c r="B159" s="23" t="str">
        <f t="shared" si="36"/>
        <v>供⑤69</v>
      </c>
      <c r="C159" s="24">
        <f t="shared" si="37"/>
        <v>157</v>
      </c>
      <c r="D159" s="27" t="s">
        <v>396</v>
      </c>
      <c r="E159" s="32" t="str">
        <v>遮断 溶接穿孔 50A</v>
      </c>
      <c r="F159" s="32" t="s">
        <v>49</v>
      </c>
      <c r="G159" s="39">
        <v>20510</v>
      </c>
      <c r="H159" s="43" t="s">
        <v>125</v>
      </c>
      <c r="N159" s="19"/>
      <c r="P159" s="19"/>
    </row>
    <row r="160" spans="1:16" ht="15" customHeight="1">
      <c r="A160" s="23">
        <f>COUNTIFS($H$3:H160,H160)</f>
        <v>70</v>
      </c>
      <c r="B160" s="23" t="str">
        <f t="shared" si="36"/>
        <v>供⑤70</v>
      </c>
      <c r="C160" s="24">
        <f t="shared" si="37"/>
        <v>158</v>
      </c>
      <c r="D160" s="27" t="s">
        <v>437</v>
      </c>
      <c r="E160" s="32" t="str">
        <v>遮断 溶接穿孔 80A</v>
      </c>
      <c r="F160" s="32" t="s">
        <v>49</v>
      </c>
      <c r="G160" s="39">
        <v>31320</v>
      </c>
      <c r="H160" s="43" t="s">
        <v>125</v>
      </c>
      <c r="N160" s="19"/>
      <c r="P160" s="19"/>
    </row>
    <row r="161" spans="1:16" ht="15" customHeight="1">
      <c r="A161" s="23">
        <f>COUNTIFS($H$3:H161,H161)</f>
        <v>71</v>
      </c>
      <c r="B161" s="23" t="str">
        <f t="shared" si="36"/>
        <v>供⑤71</v>
      </c>
      <c r="C161" s="24">
        <f t="shared" si="37"/>
        <v>159</v>
      </c>
      <c r="D161" s="27" t="s">
        <v>220</v>
      </c>
      <c r="E161" s="32" t="s">
        <v>170</v>
      </c>
      <c r="F161" s="32" t="s">
        <v>49</v>
      </c>
      <c r="G161" s="39">
        <v>27120</v>
      </c>
      <c r="H161" s="43" t="s">
        <v>125</v>
      </c>
      <c r="N161" s="19"/>
      <c r="P161" s="19"/>
    </row>
    <row r="162" spans="1:16" ht="15" customHeight="1">
      <c r="A162" s="23">
        <f>COUNTIFS($H$3:H162,H162)</f>
        <v>72</v>
      </c>
      <c r="B162" s="23" t="str">
        <f t="shared" si="36"/>
        <v>供⑤72</v>
      </c>
      <c r="C162" s="24">
        <f t="shared" si="37"/>
        <v>160</v>
      </c>
      <c r="D162" s="27" t="s">
        <v>438</v>
      </c>
      <c r="E162" s="32" t="s">
        <v>349</v>
      </c>
      <c r="F162" s="32" t="s">
        <v>49</v>
      </c>
      <c r="G162" s="39">
        <v>34760</v>
      </c>
      <c r="H162" s="43" t="s">
        <v>125</v>
      </c>
      <c r="N162" s="19"/>
      <c r="P162" s="19"/>
    </row>
    <row r="163" spans="1:16" ht="15" customHeight="1">
      <c r="A163" s="23">
        <f>COUNTIFS($H$3:H163,H163)</f>
        <v>73</v>
      </c>
      <c r="B163" s="23" t="str">
        <f t="shared" si="36"/>
        <v>供⑤73</v>
      </c>
      <c r="C163" s="24">
        <f t="shared" si="37"/>
        <v>161</v>
      </c>
      <c r="D163" s="27" t="s">
        <v>291</v>
      </c>
      <c r="E163" s="32" t="s">
        <v>423</v>
      </c>
      <c r="F163" s="32" t="s">
        <v>49</v>
      </c>
      <c r="G163" s="39">
        <v>41200</v>
      </c>
      <c r="H163" s="43" t="s">
        <v>125</v>
      </c>
      <c r="N163" s="19"/>
      <c r="P163" s="19"/>
    </row>
    <row r="164" spans="1:16" ht="15" customHeight="1">
      <c r="A164" s="23">
        <f>COUNTIFS($H$3:H164,H164)</f>
        <v>6</v>
      </c>
      <c r="B164" s="23" t="str">
        <f t="shared" si="36"/>
        <v>区分06</v>
      </c>
      <c r="C164" s="24">
        <f t="shared" si="37"/>
        <v>162</v>
      </c>
      <c r="D164" s="27" t="s">
        <v>162</v>
      </c>
      <c r="E164" s="32" t="s">
        <v>206</v>
      </c>
      <c r="F164" s="32" t="s">
        <v>183</v>
      </c>
      <c r="G164" s="39" t="s">
        <v>290</v>
      </c>
      <c r="H164" s="43" t="s">
        <v>187</v>
      </c>
      <c r="N164" s="19"/>
      <c r="P164" s="19"/>
    </row>
    <row r="165" spans="1:16" ht="15" customHeight="1">
      <c r="A165" s="23">
        <f>COUNTIFS($H$3:H165,H165)</f>
        <v>1</v>
      </c>
      <c r="B165" s="23" t="str">
        <f t="shared" si="36"/>
        <v>内①01</v>
      </c>
      <c r="C165" s="24">
        <f t="shared" si="37"/>
        <v>163</v>
      </c>
      <c r="D165" s="27" t="s">
        <v>440</v>
      </c>
      <c r="E165" s="32" t="str">
        <v>基本工事費(増設・変更・移設)</v>
      </c>
      <c r="F165" s="32" t="s">
        <v>110</v>
      </c>
      <c r="G165" s="39">
        <v>5650</v>
      </c>
      <c r="H165" s="43" t="s">
        <v>208</v>
      </c>
      <c r="N165" s="19"/>
      <c r="P165" s="19"/>
    </row>
    <row r="166" spans="1:16" ht="15" customHeight="1">
      <c r="A166" s="23">
        <f>COUNTIFS($H$3:H166,H166)</f>
        <v>2</v>
      </c>
      <c r="B166" s="23" t="str">
        <f t="shared" si="36"/>
        <v>内①02</v>
      </c>
      <c r="C166" s="24">
        <f t="shared" si="37"/>
        <v>164</v>
      </c>
      <c r="D166" s="27" t="s">
        <v>288</v>
      </c>
      <c r="E166" s="32" t="s">
        <v>279</v>
      </c>
      <c r="F166" s="32" t="s">
        <v>110</v>
      </c>
      <c r="G166" s="39">
        <v>3760</v>
      </c>
      <c r="H166" s="43" t="s">
        <v>208</v>
      </c>
      <c r="N166" s="19"/>
      <c r="P166" s="19"/>
    </row>
    <row r="167" spans="1:16" ht="15" customHeight="1">
      <c r="A167" s="23">
        <f>COUNTIFS($H$3:H167,H167)</f>
        <v>7</v>
      </c>
      <c r="B167" s="23" t="str">
        <f t="shared" si="36"/>
        <v>区分07</v>
      </c>
      <c r="C167" s="24">
        <f t="shared" si="37"/>
        <v>165</v>
      </c>
      <c r="D167" s="27" t="s">
        <v>162</v>
      </c>
      <c r="E167" s="32" t="s">
        <v>210</v>
      </c>
      <c r="F167" s="32" t="s">
        <v>183</v>
      </c>
      <c r="G167" s="39" t="s">
        <v>290</v>
      </c>
      <c r="H167" s="43" t="s">
        <v>187</v>
      </c>
      <c r="N167" s="19"/>
      <c r="P167" s="19"/>
    </row>
    <row r="168" spans="1:16" ht="15" customHeight="1">
      <c r="A168" s="23">
        <f>COUNTIFS($H$3:H168,H168)</f>
        <v>1</v>
      </c>
      <c r="B168" s="23" t="str">
        <f t="shared" si="36"/>
        <v>内②01</v>
      </c>
      <c r="C168" s="24">
        <f t="shared" si="37"/>
        <v>166</v>
      </c>
      <c r="D168" s="27" t="str">
        <v>01-01-001</v>
      </c>
      <c r="E168" s="32" t="str">
        <v>白ガス管 20A以下</v>
      </c>
      <c r="F168" s="32" t="s">
        <v>127</v>
      </c>
      <c r="G168" s="39">
        <v>8180</v>
      </c>
      <c r="H168" s="43" t="s">
        <v>66</v>
      </c>
      <c r="N168" s="19"/>
      <c r="P168" s="19"/>
    </row>
    <row r="169" spans="1:16" ht="15" customHeight="1">
      <c r="A169" s="23">
        <f>COUNTIFS($H$3:H169,H169)</f>
        <v>2</v>
      </c>
      <c r="B169" s="23" t="str">
        <f t="shared" si="36"/>
        <v>内②02</v>
      </c>
      <c r="C169" s="24">
        <f t="shared" si="37"/>
        <v>167</v>
      </c>
      <c r="D169" s="27" t="str">
        <v>01-01-002</v>
      </c>
      <c r="E169" s="32" t="str">
        <v>白ガス管 25A</v>
      </c>
      <c r="F169" s="32" t="s">
        <v>127</v>
      </c>
      <c r="G169" s="39">
        <v>10970</v>
      </c>
      <c r="H169" s="43" t="s">
        <v>66</v>
      </c>
      <c r="N169" s="19"/>
      <c r="P169" s="19"/>
    </row>
    <row r="170" spans="1:16" ht="15" customHeight="1">
      <c r="A170" s="23">
        <f>COUNTIFS($H$3:H170,H170)</f>
        <v>3</v>
      </c>
      <c r="B170" s="23" t="str">
        <f t="shared" si="36"/>
        <v>内②03</v>
      </c>
      <c r="C170" s="24">
        <f t="shared" si="37"/>
        <v>168</v>
      </c>
      <c r="D170" s="27" t="str">
        <v>01-01-003</v>
      </c>
      <c r="E170" s="32" t="str">
        <v>白ガス管 32A</v>
      </c>
      <c r="F170" s="32" t="s">
        <v>127</v>
      </c>
      <c r="G170" s="39">
        <v>14140</v>
      </c>
      <c r="H170" s="43" t="s">
        <v>66</v>
      </c>
      <c r="N170" s="19"/>
      <c r="P170" s="19"/>
    </row>
    <row r="171" spans="1:16" ht="15" customHeight="1">
      <c r="A171" s="23">
        <f>COUNTIFS($H$3:H171,H171)</f>
        <v>4</v>
      </c>
      <c r="B171" s="23" t="str">
        <f t="shared" si="36"/>
        <v>内②04</v>
      </c>
      <c r="C171" s="24">
        <f t="shared" si="37"/>
        <v>169</v>
      </c>
      <c r="D171" s="27" t="str">
        <v>01-01-004</v>
      </c>
      <c r="E171" s="32" t="str">
        <v>白ガス管 40A</v>
      </c>
      <c r="F171" s="32" t="s">
        <v>127</v>
      </c>
      <c r="G171" s="39">
        <v>15980</v>
      </c>
      <c r="H171" s="43" t="s">
        <v>66</v>
      </c>
      <c r="N171" s="19"/>
      <c r="P171" s="19"/>
    </row>
    <row r="172" spans="1:16" ht="15" customHeight="1">
      <c r="A172" s="23">
        <f>COUNTIFS($H$3:H172,H172)</f>
        <v>5</v>
      </c>
      <c r="B172" s="23" t="str">
        <f t="shared" si="36"/>
        <v>内②05</v>
      </c>
      <c r="C172" s="24">
        <f t="shared" si="37"/>
        <v>170</v>
      </c>
      <c r="D172" s="27" t="str">
        <v>01-01-005</v>
      </c>
      <c r="E172" s="32" t="str">
        <v>白ガス管 50A</v>
      </c>
      <c r="F172" s="32" t="s">
        <v>127</v>
      </c>
      <c r="G172" s="39">
        <v>21280</v>
      </c>
      <c r="H172" s="43" t="s">
        <v>66</v>
      </c>
      <c r="N172" s="19"/>
      <c r="P172" s="19"/>
    </row>
    <row r="173" spans="1:16" ht="15" customHeight="1">
      <c r="A173" s="23">
        <f>COUNTIFS($H$3:H173,H173)</f>
        <v>6</v>
      </c>
      <c r="B173" s="23" t="str">
        <f t="shared" si="36"/>
        <v>内②06</v>
      </c>
      <c r="C173" s="24">
        <f t="shared" si="37"/>
        <v>171</v>
      </c>
      <c r="D173" s="27" t="str">
        <v>01-01-006</v>
      </c>
      <c r="E173" s="32" t="str">
        <v>白ガス管 80A</v>
      </c>
      <c r="F173" s="32" t="s">
        <v>127</v>
      </c>
      <c r="G173" s="39">
        <v>34940</v>
      </c>
      <c r="H173" s="43" t="s">
        <v>66</v>
      </c>
      <c r="N173" s="19"/>
      <c r="P173" s="19"/>
    </row>
    <row r="174" spans="1:16" ht="15" customHeight="1">
      <c r="A174" s="23">
        <f>COUNTIFS($H$3:H174,H174)</f>
        <v>7</v>
      </c>
      <c r="B174" s="23" t="str">
        <f t="shared" si="36"/>
        <v>内②07</v>
      </c>
      <c r="C174" s="24">
        <f t="shared" si="37"/>
        <v>172</v>
      </c>
      <c r="D174" s="27" t="str">
        <v>01-02-001</v>
      </c>
      <c r="E174" s="32" t="str">
        <v>PLS(露出) 20A以下</v>
      </c>
      <c r="F174" s="32" t="s">
        <v>127</v>
      </c>
      <c r="G174" s="39">
        <v>8140</v>
      </c>
      <c r="H174" s="43" t="s">
        <v>66</v>
      </c>
      <c r="N174" s="19"/>
      <c r="P174" s="19"/>
    </row>
    <row r="175" spans="1:16" ht="15" customHeight="1">
      <c r="A175" s="23">
        <f>COUNTIFS($H$3:H175,H175)</f>
        <v>8</v>
      </c>
      <c r="B175" s="23" t="str">
        <f t="shared" si="36"/>
        <v>内②08</v>
      </c>
      <c r="C175" s="24">
        <f t="shared" si="37"/>
        <v>173</v>
      </c>
      <c r="D175" s="27" t="str">
        <v>01-02-002</v>
      </c>
      <c r="E175" s="32" t="str">
        <v>PLS(露出) 25A</v>
      </c>
      <c r="F175" s="32" t="s">
        <v>127</v>
      </c>
      <c r="G175" s="39">
        <v>9900</v>
      </c>
      <c r="H175" s="43" t="s">
        <v>66</v>
      </c>
      <c r="N175" s="19"/>
      <c r="P175" s="19"/>
    </row>
    <row r="176" spans="1:16" ht="15" customHeight="1">
      <c r="A176" s="23">
        <f>COUNTIFS($H$3:H176,H176)</f>
        <v>9</v>
      </c>
      <c r="B176" s="23" t="str">
        <f t="shared" si="36"/>
        <v>内②09</v>
      </c>
      <c r="C176" s="24">
        <f t="shared" si="37"/>
        <v>174</v>
      </c>
      <c r="D176" s="27" t="str">
        <v>01-02-003</v>
      </c>
      <c r="E176" s="32" t="str">
        <v>PLS(露出) 32A</v>
      </c>
      <c r="F176" s="32" t="s">
        <v>127</v>
      </c>
      <c r="G176" s="39">
        <v>12490</v>
      </c>
      <c r="H176" s="43" t="s">
        <v>66</v>
      </c>
      <c r="N176" s="19"/>
      <c r="P176" s="19"/>
    </row>
    <row r="177" spans="1:16" ht="15" customHeight="1">
      <c r="A177" s="23">
        <f>COUNTIFS($H$3:H177,H177)</f>
        <v>10</v>
      </c>
      <c r="B177" s="23" t="str">
        <f t="shared" si="36"/>
        <v>内②10</v>
      </c>
      <c r="C177" s="24">
        <f t="shared" si="37"/>
        <v>175</v>
      </c>
      <c r="D177" s="27" t="str">
        <v>01-02-004</v>
      </c>
      <c r="E177" s="32" t="str">
        <v>PLS(露出) 40A</v>
      </c>
      <c r="F177" s="32" t="s">
        <v>127</v>
      </c>
      <c r="G177" s="39">
        <v>13800</v>
      </c>
      <c r="H177" s="43" t="s">
        <v>66</v>
      </c>
      <c r="N177" s="19"/>
      <c r="P177" s="19"/>
    </row>
    <row r="178" spans="1:16" ht="15" customHeight="1">
      <c r="A178" s="23">
        <f>COUNTIFS($H$3:H178,H178)</f>
        <v>11</v>
      </c>
      <c r="B178" s="23" t="str">
        <f t="shared" si="36"/>
        <v>内②11</v>
      </c>
      <c r="C178" s="24">
        <f t="shared" si="37"/>
        <v>176</v>
      </c>
      <c r="D178" s="27" t="str">
        <v>01-02-005</v>
      </c>
      <c r="E178" s="32" t="str">
        <v>PLS(露出) 50A</v>
      </c>
      <c r="F178" s="32" t="s">
        <v>127</v>
      </c>
      <c r="G178" s="39">
        <v>18850</v>
      </c>
      <c r="H178" s="43" t="s">
        <v>66</v>
      </c>
      <c r="N178" s="19"/>
      <c r="P178" s="19"/>
    </row>
    <row r="179" spans="1:16" ht="15" customHeight="1">
      <c r="A179" s="23">
        <f>COUNTIFS($H$3:H179,H179)</f>
        <v>12</v>
      </c>
      <c r="B179" s="23" t="str">
        <f t="shared" si="36"/>
        <v>内②12</v>
      </c>
      <c r="C179" s="24">
        <f t="shared" si="37"/>
        <v>177</v>
      </c>
      <c r="D179" s="27" t="str">
        <v>01-02-006</v>
      </c>
      <c r="E179" s="32" t="str">
        <v>PLS(露出) 80A</v>
      </c>
      <c r="F179" s="32" t="s">
        <v>127</v>
      </c>
      <c r="G179" s="39">
        <v>29530</v>
      </c>
      <c r="H179" s="43" t="s">
        <v>66</v>
      </c>
      <c r="N179" s="19"/>
      <c r="P179" s="19"/>
    </row>
    <row r="180" spans="1:16" ht="15" customHeight="1">
      <c r="A180" s="23">
        <f>COUNTIFS($H$3:H180,H180)</f>
        <v>13</v>
      </c>
      <c r="B180" s="23" t="str">
        <f t="shared" si="36"/>
        <v>内②13</v>
      </c>
      <c r="C180" s="24">
        <f t="shared" si="37"/>
        <v>178</v>
      </c>
      <c r="D180" s="27" t="str">
        <v>01-03-001</v>
      </c>
      <c r="E180" s="32" t="str">
        <v>PLS(埋設) 20A以下</v>
      </c>
      <c r="F180" s="32" t="s">
        <v>127</v>
      </c>
      <c r="G180" s="39">
        <v>14050</v>
      </c>
      <c r="H180" s="43" t="s">
        <v>66</v>
      </c>
      <c r="N180" s="19"/>
      <c r="P180" s="19"/>
    </row>
    <row r="181" spans="1:16" ht="15" customHeight="1">
      <c r="A181" s="23">
        <f>COUNTIFS($H$3:H181,H181)</f>
        <v>14</v>
      </c>
      <c r="B181" s="23" t="str">
        <f t="shared" si="36"/>
        <v>内②14</v>
      </c>
      <c r="C181" s="24">
        <f t="shared" si="37"/>
        <v>179</v>
      </c>
      <c r="D181" s="27" t="str">
        <v>01-03-002</v>
      </c>
      <c r="E181" s="32" t="str">
        <v>PLS(埋設) 25A</v>
      </c>
      <c r="F181" s="32" t="s">
        <v>127</v>
      </c>
      <c r="G181" s="39">
        <v>16140</v>
      </c>
      <c r="H181" s="43" t="s">
        <v>66</v>
      </c>
      <c r="N181" s="19"/>
      <c r="P181" s="19"/>
    </row>
    <row r="182" spans="1:16" ht="15" customHeight="1">
      <c r="A182" s="23">
        <f>COUNTIFS($H$3:H182,H182)</f>
        <v>15</v>
      </c>
      <c r="B182" s="23" t="str">
        <f t="shared" si="36"/>
        <v>内②15</v>
      </c>
      <c r="C182" s="24">
        <f t="shared" si="37"/>
        <v>180</v>
      </c>
      <c r="D182" s="27" t="str">
        <v>01-03-003</v>
      </c>
      <c r="E182" s="32" t="str">
        <v>PLS(埋設) 32A</v>
      </c>
      <c r="F182" s="32" t="s">
        <v>127</v>
      </c>
      <c r="G182" s="39">
        <v>19420</v>
      </c>
      <c r="H182" s="43" t="s">
        <v>66</v>
      </c>
      <c r="N182" s="19"/>
      <c r="P182" s="19"/>
    </row>
    <row r="183" spans="1:16" ht="15" customHeight="1">
      <c r="A183" s="23">
        <f>COUNTIFS($H$3:H183,H183)</f>
        <v>16</v>
      </c>
      <c r="B183" s="23" t="str">
        <f t="shared" si="36"/>
        <v>内②16</v>
      </c>
      <c r="C183" s="24">
        <f t="shared" si="37"/>
        <v>181</v>
      </c>
      <c r="D183" s="27" t="str">
        <v>01-03-004</v>
      </c>
      <c r="E183" s="32" t="str">
        <v>PLS(埋設) 40A</v>
      </c>
      <c r="F183" s="32" t="s">
        <v>127</v>
      </c>
      <c r="G183" s="39">
        <v>21340</v>
      </c>
      <c r="H183" s="43" t="s">
        <v>66</v>
      </c>
      <c r="N183" s="19"/>
      <c r="P183" s="19"/>
    </row>
    <row r="184" spans="1:16" ht="15" customHeight="1">
      <c r="A184" s="23">
        <f>COUNTIFS($H$3:H184,H184)</f>
        <v>17</v>
      </c>
      <c r="B184" s="23" t="str">
        <f t="shared" si="36"/>
        <v>内②17</v>
      </c>
      <c r="C184" s="24">
        <f t="shared" si="37"/>
        <v>182</v>
      </c>
      <c r="D184" s="27" t="str">
        <v>01-03-005</v>
      </c>
      <c r="E184" s="32" t="str">
        <v>PLS(埋設) 50A</v>
      </c>
      <c r="F184" s="32" t="s">
        <v>127</v>
      </c>
      <c r="G184" s="39">
        <v>28980</v>
      </c>
      <c r="H184" s="43" t="s">
        <v>66</v>
      </c>
      <c r="N184" s="19"/>
      <c r="P184" s="19"/>
    </row>
    <row r="185" spans="1:16" ht="15" customHeight="1">
      <c r="A185" s="23">
        <f>COUNTIFS($H$3:H185,H185)</f>
        <v>18</v>
      </c>
      <c r="B185" s="23" t="str">
        <f t="shared" si="36"/>
        <v>内②18</v>
      </c>
      <c r="C185" s="24">
        <f t="shared" si="37"/>
        <v>183</v>
      </c>
      <c r="D185" s="27" t="str">
        <v>01-03-006</v>
      </c>
      <c r="E185" s="32" t="str">
        <v>PLS(埋設) 80A</v>
      </c>
      <c r="F185" s="32" t="s">
        <v>127</v>
      </c>
      <c r="G185" s="39">
        <v>45270</v>
      </c>
      <c r="H185" s="43" t="s">
        <v>66</v>
      </c>
      <c r="N185" s="19"/>
      <c r="P185" s="19"/>
    </row>
    <row r="186" spans="1:16" ht="15" customHeight="1">
      <c r="A186" s="23">
        <f>COUNTIFS($H$3:H186,H186)</f>
        <v>19</v>
      </c>
      <c r="B186" s="23" t="str">
        <f t="shared" si="36"/>
        <v>内②19</v>
      </c>
      <c r="C186" s="24">
        <f t="shared" si="37"/>
        <v>184</v>
      </c>
      <c r="D186" s="27" t="str">
        <v>01-04-001</v>
      </c>
      <c r="E186" s="32" t="str">
        <v>PE管 25A</v>
      </c>
      <c r="F186" s="32" t="s">
        <v>127</v>
      </c>
      <c r="G186" s="39">
        <v>5680</v>
      </c>
      <c r="H186" s="43" t="s">
        <v>66</v>
      </c>
      <c r="N186" s="19"/>
      <c r="P186" s="19"/>
    </row>
    <row r="187" spans="1:16" ht="15" customHeight="1">
      <c r="A187" s="23">
        <f>COUNTIFS($H$3:H187,H187)</f>
        <v>20</v>
      </c>
      <c r="B187" s="23" t="str">
        <f t="shared" si="36"/>
        <v>内②20</v>
      </c>
      <c r="C187" s="24">
        <f t="shared" si="37"/>
        <v>185</v>
      </c>
      <c r="D187" s="27" t="str">
        <v>01-04-002</v>
      </c>
      <c r="E187" s="32" t="str">
        <v>PE管 30A</v>
      </c>
      <c r="F187" s="32" t="s">
        <v>127</v>
      </c>
      <c r="G187" s="39">
        <v>6930</v>
      </c>
      <c r="H187" s="43" t="s">
        <v>66</v>
      </c>
      <c r="N187" s="19"/>
      <c r="P187" s="19"/>
    </row>
    <row r="188" spans="1:16" ht="15" customHeight="1">
      <c r="A188" s="23">
        <f>COUNTIFS($H$3:H188,H188)</f>
        <v>21</v>
      </c>
      <c r="B188" s="23" t="str">
        <f t="shared" si="36"/>
        <v>内②21</v>
      </c>
      <c r="C188" s="24">
        <f t="shared" si="37"/>
        <v>186</v>
      </c>
      <c r="D188" s="27" t="str">
        <v>01-04-003</v>
      </c>
      <c r="E188" s="32" t="str">
        <v>PE管 50A</v>
      </c>
      <c r="F188" s="32" t="s">
        <v>127</v>
      </c>
      <c r="G188" s="39">
        <v>13210</v>
      </c>
      <c r="H188" s="43" t="s">
        <v>66</v>
      </c>
      <c r="N188" s="19"/>
      <c r="P188" s="19"/>
    </row>
    <row r="189" spans="1:16" ht="15" customHeight="1">
      <c r="A189" s="23">
        <f>COUNTIFS($H$3:H189,H189)</f>
        <v>22</v>
      </c>
      <c r="B189" s="23" t="str">
        <f t="shared" si="36"/>
        <v>内②22</v>
      </c>
      <c r="C189" s="24">
        <f t="shared" si="37"/>
        <v>187</v>
      </c>
      <c r="D189" s="27" t="str">
        <v>01-04-004</v>
      </c>
      <c r="E189" s="32" t="str">
        <v>PE管 75A</v>
      </c>
      <c r="F189" s="32" t="s">
        <v>127</v>
      </c>
      <c r="G189" s="39">
        <v>24750</v>
      </c>
      <c r="H189" s="43" t="s">
        <v>66</v>
      </c>
      <c r="N189" s="19"/>
      <c r="P189" s="19"/>
    </row>
    <row r="190" spans="1:16" ht="15" customHeight="1">
      <c r="A190" s="23">
        <f>COUNTIFS($H$3:H190,H190)</f>
        <v>23</v>
      </c>
      <c r="B190" s="23" t="str">
        <f t="shared" si="36"/>
        <v>内②23</v>
      </c>
      <c r="C190" s="24">
        <f t="shared" si="37"/>
        <v>188</v>
      </c>
      <c r="D190" s="27" t="str">
        <v>01-04-005</v>
      </c>
      <c r="E190" s="32" t="str">
        <v>PE管 100A</v>
      </c>
      <c r="F190" s="32" t="s">
        <v>127</v>
      </c>
      <c r="G190" s="39">
        <v>37490</v>
      </c>
      <c r="H190" s="43" t="s">
        <v>66</v>
      </c>
      <c r="N190" s="19"/>
      <c r="P190" s="19"/>
    </row>
    <row r="191" spans="1:16" ht="15" customHeight="1">
      <c r="A191" s="23">
        <f>COUNTIFS($H$3:H191,H191)</f>
        <v>24</v>
      </c>
      <c r="B191" s="23" t="str">
        <f t="shared" si="36"/>
        <v>内②24</v>
      </c>
      <c r="C191" s="24">
        <f t="shared" si="37"/>
        <v>189</v>
      </c>
      <c r="D191" s="27" t="str">
        <v>01-04-006</v>
      </c>
      <c r="E191" s="32" t="str">
        <v>PE管 150A</v>
      </c>
      <c r="F191" s="32" t="s">
        <v>127</v>
      </c>
      <c r="G191" s="39">
        <v>56550</v>
      </c>
      <c r="H191" s="43" t="s">
        <v>66</v>
      </c>
      <c r="N191" s="19"/>
      <c r="P191" s="19"/>
    </row>
    <row r="192" spans="1:16" ht="15" customHeight="1">
      <c r="A192" s="23">
        <f>COUNTIFS($H$3:H192,H192)</f>
        <v>8</v>
      </c>
      <c r="B192" s="23" t="str">
        <f t="shared" si="36"/>
        <v>区分08</v>
      </c>
      <c r="C192" s="24">
        <f t="shared" si="37"/>
        <v>190</v>
      </c>
      <c r="D192" s="27" t="s">
        <v>162</v>
      </c>
      <c r="E192" s="32" t="s">
        <v>18</v>
      </c>
      <c r="F192" s="32" t="s">
        <v>183</v>
      </c>
      <c r="G192" s="39" t="s">
        <v>290</v>
      </c>
      <c r="H192" s="43" t="s">
        <v>187</v>
      </c>
      <c r="N192" s="19"/>
      <c r="P192" s="19"/>
    </row>
    <row r="193" spans="1:16" ht="15" customHeight="1">
      <c r="A193" s="23">
        <f>COUNTIFS($H$3:H193,H193)</f>
        <v>1</v>
      </c>
      <c r="B193" s="23" t="str">
        <f t="shared" si="36"/>
        <v>内③01</v>
      </c>
      <c r="C193" s="24">
        <f t="shared" si="37"/>
        <v>191</v>
      </c>
      <c r="D193" s="27" t="str">
        <v>02-01-001</v>
      </c>
      <c r="E193" s="32" t="str">
        <v>ガスフレキ 10A</v>
      </c>
      <c r="F193" s="32" t="s">
        <v>127</v>
      </c>
      <c r="G193" s="39">
        <v>1890</v>
      </c>
      <c r="H193" s="43" t="s">
        <v>211</v>
      </c>
      <c r="N193" s="19"/>
      <c r="P193" s="19"/>
    </row>
    <row r="194" spans="1:16" ht="15" customHeight="1">
      <c r="A194" s="23">
        <f>COUNTIFS($H$3:H194,H194)</f>
        <v>2</v>
      </c>
      <c r="B194" s="23" t="str">
        <f t="shared" si="36"/>
        <v>内③02</v>
      </c>
      <c r="C194" s="24">
        <f t="shared" si="37"/>
        <v>192</v>
      </c>
      <c r="D194" s="27" t="str">
        <v>02-01-002</v>
      </c>
      <c r="E194" s="32" t="str">
        <v>ガスフレキ 15A</v>
      </c>
      <c r="F194" s="32" t="s">
        <v>127</v>
      </c>
      <c r="G194" s="39">
        <v>2350</v>
      </c>
      <c r="H194" s="43" t="s">
        <v>211</v>
      </c>
      <c r="N194" s="19"/>
      <c r="P194" s="19"/>
    </row>
    <row r="195" spans="1:16" ht="15" customHeight="1">
      <c r="A195" s="23">
        <f>COUNTIFS($H$3:H195,H195)</f>
        <v>3</v>
      </c>
      <c r="B195" s="23" t="str">
        <f t="shared" ref="B195:B258" si="38">H195&amp;TEXT(A195,"00")</f>
        <v>内③03</v>
      </c>
      <c r="C195" s="24">
        <f t="shared" si="37"/>
        <v>193</v>
      </c>
      <c r="D195" s="27" t="str">
        <v>02-01-003</v>
      </c>
      <c r="E195" s="32" t="str">
        <v>ガスフレキ 20A</v>
      </c>
      <c r="F195" s="32" t="s">
        <v>127</v>
      </c>
      <c r="G195" s="39">
        <v>3050</v>
      </c>
      <c r="H195" s="43" t="s">
        <v>211</v>
      </c>
      <c r="N195" s="19"/>
      <c r="P195" s="19"/>
    </row>
    <row r="196" spans="1:16" ht="15" customHeight="1">
      <c r="A196" s="23">
        <f>COUNTIFS($H$3:H196,H196)</f>
        <v>4</v>
      </c>
      <c r="B196" s="23" t="str">
        <f t="shared" si="38"/>
        <v>内③04</v>
      </c>
      <c r="C196" s="24">
        <f t="shared" ref="C196:C259" si="39">C195+1</f>
        <v>194</v>
      </c>
      <c r="D196" s="27" t="str">
        <v>02-01-004</v>
      </c>
      <c r="E196" s="32" t="str">
        <v>ガスフレキ 25A</v>
      </c>
      <c r="F196" s="32" t="s">
        <v>127</v>
      </c>
      <c r="G196" s="39">
        <v>4390</v>
      </c>
      <c r="H196" s="43" t="s">
        <v>211</v>
      </c>
      <c r="N196" s="19"/>
      <c r="P196" s="19"/>
    </row>
    <row r="197" spans="1:16" ht="15" customHeight="1">
      <c r="A197" s="23">
        <f>COUNTIFS($H$3:H197,H197)</f>
        <v>5</v>
      </c>
      <c r="B197" s="23" t="str">
        <f t="shared" si="38"/>
        <v>内③05</v>
      </c>
      <c r="C197" s="24">
        <f t="shared" si="39"/>
        <v>195</v>
      </c>
      <c r="D197" s="27" t="s">
        <v>294</v>
      </c>
      <c r="E197" s="32" t="s">
        <v>34</v>
      </c>
      <c r="F197" s="32" t="s">
        <v>127</v>
      </c>
      <c r="G197" s="39">
        <v>5640</v>
      </c>
      <c r="H197" s="43" t="s">
        <v>211</v>
      </c>
      <c r="N197" s="19"/>
      <c r="P197" s="19"/>
    </row>
    <row r="198" spans="1:16" ht="15" customHeight="1">
      <c r="A198" s="23">
        <f>COUNTIFS($H$3:H198,H198)</f>
        <v>6</v>
      </c>
      <c r="B198" s="23" t="str">
        <f t="shared" si="38"/>
        <v>内③06</v>
      </c>
      <c r="C198" s="24">
        <f t="shared" si="39"/>
        <v>196</v>
      </c>
      <c r="D198" s="27" t="s">
        <v>357</v>
      </c>
      <c r="E198" s="32" t="str">
        <v>CD管 36A(ﾌﾚｷ20A用)</v>
      </c>
      <c r="F198" s="32" t="s">
        <v>127</v>
      </c>
      <c r="G198" s="39">
        <v>1000</v>
      </c>
      <c r="H198" s="43" t="s">
        <v>211</v>
      </c>
      <c r="N198" s="19"/>
      <c r="P198" s="19"/>
    </row>
    <row r="199" spans="1:16" ht="15" customHeight="1">
      <c r="A199" s="23">
        <f>COUNTIFS($H$3:H199,H199)</f>
        <v>7</v>
      </c>
      <c r="B199" s="23" t="str">
        <f t="shared" si="38"/>
        <v>内③07</v>
      </c>
      <c r="C199" s="24">
        <f t="shared" si="39"/>
        <v>197</v>
      </c>
      <c r="D199" s="27" t="s">
        <v>439</v>
      </c>
      <c r="E199" s="32" t="str">
        <v>CD管 42A(ﾌﾚｷ25A用)</v>
      </c>
      <c r="F199" s="32" t="s">
        <v>127</v>
      </c>
      <c r="G199" s="39">
        <v>1410</v>
      </c>
      <c r="H199" s="43" t="s">
        <v>211</v>
      </c>
      <c r="N199" s="19"/>
      <c r="P199" s="19"/>
    </row>
    <row r="200" spans="1:16" ht="15" customHeight="1">
      <c r="A200" s="23">
        <f>COUNTIFS($H$3:H200,H200)</f>
        <v>8</v>
      </c>
      <c r="B200" s="23" t="str">
        <f t="shared" si="38"/>
        <v>内③08</v>
      </c>
      <c r="C200" s="24">
        <f t="shared" si="39"/>
        <v>198</v>
      </c>
      <c r="D200" s="27" t="str">
        <v>02-03-001</v>
      </c>
      <c r="E200" s="32" t="str">
        <v>フレキケース 10A</v>
      </c>
      <c r="F200" s="32" t="s">
        <v>127</v>
      </c>
      <c r="G200" s="39">
        <v>3130</v>
      </c>
      <c r="H200" s="43" t="s">
        <v>211</v>
      </c>
      <c r="N200" s="19"/>
      <c r="P200" s="19"/>
    </row>
    <row r="201" spans="1:16" ht="15" customHeight="1">
      <c r="A201" s="23">
        <f>COUNTIFS($H$3:H201,H201)</f>
        <v>9</v>
      </c>
      <c r="B201" s="23" t="str">
        <f t="shared" si="38"/>
        <v>内③09</v>
      </c>
      <c r="C201" s="24">
        <f t="shared" si="39"/>
        <v>199</v>
      </c>
      <c r="D201" s="27" t="str">
        <v>02-03-002</v>
      </c>
      <c r="E201" s="32" t="str">
        <v>フレキケース 15A</v>
      </c>
      <c r="F201" s="32" t="s">
        <v>127</v>
      </c>
      <c r="G201" s="39">
        <v>3420</v>
      </c>
      <c r="H201" s="43" t="s">
        <v>211</v>
      </c>
      <c r="N201" s="19"/>
      <c r="P201" s="19"/>
    </row>
    <row r="202" spans="1:16" ht="15" customHeight="1">
      <c r="A202" s="23">
        <f>COUNTIFS($H$3:H202,H202)</f>
        <v>10</v>
      </c>
      <c r="B202" s="23" t="str">
        <f t="shared" si="38"/>
        <v>内③10</v>
      </c>
      <c r="C202" s="24">
        <f t="shared" si="39"/>
        <v>200</v>
      </c>
      <c r="D202" s="27" t="str">
        <v>02-03-003</v>
      </c>
      <c r="E202" s="32" t="str">
        <v>フレキケース 20・25A</v>
      </c>
      <c r="F202" s="32" t="s">
        <v>127</v>
      </c>
      <c r="G202" s="39">
        <v>4310</v>
      </c>
      <c r="H202" s="43" t="s">
        <v>211</v>
      </c>
      <c r="N202" s="19"/>
      <c r="P202" s="19"/>
    </row>
    <row r="203" spans="1:16" ht="15" customHeight="1">
      <c r="A203" s="23">
        <f>COUNTIFS($H$3:H203,H203)</f>
        <v>11</v>
      </c>
      <c r="B203" s="23" t="str">
        <f t="shared" si="38"/>
        <v>内③11</v>
      </c>
      <c r="C203" s="24">
        <f t="shared" si="39"/>
        <v>201</v>
      </c>
      <c r="D203" s="27" t="str">
        <v>02-04-001</v>
      </c>
      <c r="E203" s="32" t="str">
        <v>片ねじソケット 10A</v>
      </c>
      <c r="F203" s="32" t="s">
        <v>49</v>
      </c>
      <c r="G203" s="39">
        <v>2890</v>
      </c>
      <c r="H203" s="43" t="s">
        <v>211</v>
      </c>
      <c r="N203" s="19"/>
      <c r="P203" s="19"/>
    </row>
    <row r="204" spans="1:16" ht="15" customHeight="1">
      <c r="A204" s="23">
        <f>COUNTIFS($H$3:H204,H204)</f>
        <v>12</v>
      </c>
      <c r="B204" s="23" t="str">
        <f t="shared" si="38"/>
        <v>内③12</v>
      </c>
      <c r="C204" s="24">
        <f t="shared" si="39"/>
        <v>202</v>
      </c>
      <c r="D204" s="27" t="str">
        <v>02-04-002</v>
      </c>
      <c r="E204" s="32" t="str">
        <v>片ねじソケット 15A</v>
      </c>
      <c r="F204" s="32" t="s">
        <v>49</v>
      </c>
      <c r="G204" s="39">
        <v>3120</v>
      </c>
      <c r="H204" s="43" t="s">
        <v>211</v>
      </c>
      <c r="N204" s="19"/>
      <c r="P204" s="19"/>
    </row>
    <row r="205" spans="1:16" ht="15" customHeight="1">
      <c r="A205" s="23">
        <f>COUNTIFS($H$3:H205,H205)</f>
        <v>13</v>
      </c>
      <c r="B205" s="23" t="str">
        <f t="shared" si="38"/>
        <v>内③13</v>
      </c>
      <c r="C205" s="24">
        <f t="shared" si="39"/>
        <v>203</v>
      </c>
      <c r="D205" s="27" t="str">
        <v>02-04-003</v>
      </c>
      <c r="E205" s="32" t="str">
        <v>片ねじソケット 20A</v>
      </c>
      <c r="F205" s="32" t="s">
        <v>49</v>
      </c>
      <c r="G205" s="39">
        <v>4670</v>
      </c>
      <c r="H205" s="43" t="s">
        <v>211</v>
      </c>
      <c r="N205" s="19"/>
      <c r="P205" s="19"/>
    </row>
    <row r="206" spans="1:16" ht="15" customHeight="1">
      <c r="A206" s="23">
        <f>COUNTIFS($H$3:H206,H206)</f>
        <v>14</v>
      </c>
      <c r="B206" s="23" t="str">
        <f t="shared" si="38"/>
        <v>内③14</v>
      </c>
      <c r="C206" s="24">
        <f t="shared" si="39"/>
        <v>204</v>
      </c>
      <c r="D206" s="27" t="str">
        <v>02-04-004</v>
      </c>
      <c r="E206" s="32" t="str">
        <v>片ねじソケット 25A</v>
      </c>
      <c r="F206" s="32" t="s">
        <v>49</v>
      </c>
      <c r="G206" s="39">
        <v>7220</v>
      </c>
      <c r="H206" s="43" t="s">
        <v>211</v>
      </c>
      <c r="N206" s="19"/>
      <c r="P206" s="19"/>
    </row>
    <row r="207" spans="1:16" ht="15" customHeight="1">
      <c r="A207" s="23">
        <f>COUNTIFS($H$3:H207,H207)</f>
        <v>15</v>
      </c>
      <c r="B207" s="23" t="str">
        <f t="shared" si="38"/>
        <v>内③15</v>
      </c>
      <c r="C207" s="24">
        <f t="shared" si="39"/>
        <v>205</v>
      </c>
      <c r="D207" s="27" t="s">
        <v>658</v>
      </c>
      <c r="E207" s="32" t="str">
        <v>片ねじソケット 30A</v>
      </c>
      <c r="F207" s="32" t="s">
        <v>49</v>
      </c>
      <c r="G207" s="39">
        <v>9930</v>
      </c>
      <c r="H207" s="43" t="s">
        <v>211</v>
      </c>
      <c r="N207" s="19"/>
      <c r="P207" s="19"/>
    </row>
    <row r="208" spans="1:16" ht="15" customHeight="1">
      <c r="A208" s="23">
        <f>COUNTIFS($H$3:H208,H208)</f>
        <v>16</v>
      </c>
      <c r="B208" s="23" t="str">
        <f t="shared" si="38"/>
        <v>内③16</v>
      </c>
      <c r="C208" s="24">
        <f t="shared" si="39"/>
        <v>206</v>
      </c>
      <c r="D208" s="27" t="str">
        <v>02-05-001</v>
      </c>
      <c r="E208" s="32" t="str">
        <v>分岐チーズ 10A</v>
      </c>
      <c r="F208" s="32" t="s">
        <v>49</v>
      </c>
      <c r="G208" s="39">
        <v>11260</v>
      </c>
      <c r="H208" s="43" t="s">
        <v>211</v>
      </c>
      <c r="N208" s="19"/>
      <c r="P208" s="19"/>
    </row>
    <row r="209" spans="1:16" ht="15" customHeight="1">
      <c r="A209" s="23">
        <f>COUNTIFS($H$3:H209,H209)</f>
        <v>17</v>
      </c>
      <c r="B209" s="23" t="str">
        <f t="shared" si="38"/>
        <v>内③17</v>
      </c>
      <c r="C209" s="24">
        <f t="shared" si="39"/>
        <v>207</v>
      </c>
      <c r="D209" s="27" t="str">
        <v>02-05-002</v>
      </c>
      <c r="E209" s="32" t="str">
        <v>分岐チーズ 15A</v>
      </c>
      <c r="F209" s="32" t="s">
        <v>49</v>
      </c>
      <c r="G209" s="39">
        <v>13380</v>
      </c>
      <c r="H209" s="43" t="s">
        <v>211</v>
      </c>
      <c r="N209" s="19"/>
      <c r="P209" s="19"/>
    </row>
    <row r="210" spans="1:16" ht="15" customHeight="1">
      <c r="A210" s="23">
        <f>COUNTIFS($H$3:H210,H210)</f>
        <v>18</v>
      </c>
      <c r="B210" s="23" t="str">
        <f t="shared" si="38"/>
        <v>内③18</v>
      </c>
      <c r="C210" s="24">
        <f t="shared" si="39"/>
        <v>208</v>
      </c>
      <c r="D210" s="27" t="str">
        <v>02-05-003</v>
      </c>
      <c r="E210" s="32" t="str">
        <v>分岐チーズ 20A</v>
      </c>
      <c r="F210" s="32" t="s">
        <v>49</v>
      </c>
      <c r="G210" s="39">
        <v>16040</v>
      </c>
      <c r="H210" s="43" t="s">
        <v>211</v>
      </c>
      <c r="N210" s="19"/>
      <c r="P210" s="19"/>
    </row>
    <row r="211" spans="1:16" ht="15" customHeight="1">
      <c r="A211" s="23">
        <f>COUNTIFS($H$3:H211,H211)</f>
        <v>19</v>
      </c>
      <c r="B211" s="23" t="str">
        <f t="shared" si="38"/>
        <v>内③19</v>
      </c>
      <c r="C211" s="24">
        <f t="shared" si="39"/>
        <v>209</v>
      </c>
      <c r="D211" s="27" t="str">
        <v>02-06-001</v>
      </c>
      <c r="E211" s="32" t="s">
        <v>75</v>
      </c>
      <c r="F211" s="32" t="s">
        <v>49</v>
      </c>
      <c r="G211" s="39">
        <v>12310</v>
      </c>
      <c r="H211" s="43" t="s">
        <v>211</v>
      </c>
      <c r="N211" s="19"/>
      <c r="P211" s="19"/>
    </row>
    <row r="212" spans="1:16" ht="15" customHeight="1">
      <c r="A212" s="23">
        <f>COUNTIFS($H$3:H212,H212)</f>
        <v>20</v>
      </c>
      <c r="B212" s="23" t="str">
        <f t="shared" si="38"/>
        <v>内③20</v>
      </c>
      <c r="C212" s="24">
        <f t="shared" si="39"/>
        <v>210</v>
      </c>
      <c r="D212" s="27" t="str">
        <v>02-06-002</v>
      </c>
      <c r="E212" s="32" t="s">
        <v>104</v>
      </c>
      <c r="F212" s="32" t="s">
        <v>49</v>
      </c>
      <c r="G212" s="39">
        <v>16040</v>
      </c>
      <c r="H212" s="43" t="s">
        <v>211</v>
      </c>
      <c r="N212" s="19"/>
      <c r="P212" s="19"/>
    </row>
    <row r="213" spans="1:16" ht="15" customHeight="1">
      <c r="A213" s="23">
        <f>COUNTIFS($H$3:H213,H213)</f>
        <v>21</v>
      </c>
      <c r="B213" s="23" t="str">
        <f t="shared" si="38"/>
        <v>内③21</v>
      </c>
      <c r="C213" s="24">
        <f t="shared" si="39"/>
        <v>211</v>
      </c>
      <c r="D213" s="27" t="str">
        <v>02-06-003</v>
      </c>
      <c r="E213" s="32" t="s">
        <v>222</v>
      </c>
      <c r="F213" s="32" t="s">
        <v>49</v>
      </c>
      <c r="G213" s="39">
        <v>16040</v>
      </c>
      <c r="H213" s="43" t="s">
        <v>211</v>
      </c>
      <c r="N213" s="19"/>
      <c r="P213" s="19"/>
    </row>
    <row r="214" spans="1:16" ht="15" customHeight="1">
      <c r="A214" s="23">
        <f>COUNTIFS($H$3:H214,H214)</f>
        <v>22</v>
      </c>
      <c r="B214" s="23" t="str">
        <f t="shared" si="38"/>
        <v>内③22</v>
      </c>
      <c r="C214" s="24">
        <f t="shared" si="39"/>
        <v>212</v>
      </c>
      <c r="D214" s="27" t="str">
        <v>02-06-005</v>
      </c>
      <c r="E214" s="32" t="s">
        <v>457</v>
      </c>
      <c r="F214" s="32" t="s">
        <v>49</v>
      </c>
      <c r="G214" s="39">
        <v>16900</v>
      </c>
      <c r="H214" s="43" t="s">
        <v>211</v>
      </c>
      <c r="N214" s="19"/>
      <c r="P214" s="19"/>
    </row>
    <row r="215" spans="1:16" ht="15" customHeight="1">
      <c r="A215" s="23">
        <f>COUNTIFS($H$3:H215,H215)</f>
        <v>23</v>
      </c>
      <c r="B215" s="23" t="str">
        <f t="shared" si="38"/>
        <v>内③23</v>
      </c>
      <c r="C215" s="24">
        <f t="shared" si="39"/>
        <v>213</v>
      </c>
      <c r="D215" s="27" t="str">
        <v>02-06-006</v>
      </c>
      <c r="E215" s="32" t="s">
        <v>458</v>
      </c>
      <c r="F215" s="32" t="s">
        <v>49</v>
      </c>
      <c r="G215" s="39">
        <v>16900</v>
      </c>
      <c r="H215" s="43" t="s">
        <v>211</v>
      </c>
      <c r="N215" s="19"/>
      <c r="P215" s="19"/>
    </row>
    <row r="216" spans="1:16" ht="15" customHeight="1">
      <c r="A216" s="23">
        <f>COUNTIFS($H$3:H216,H216)</f>
        <v>24</v>
      </c>
      <c r="B216" s="23" t="str">
        <f t="shared" si="38"/>
        <v>内③24</v>
      </c>
      <c r="C216" s="24">
        <f t="shared" si="39"/>
        <v>214</v>
      </c>
      <c r="D216" s="27" t="str">
        <v>02-07-001</v>
      </c>
      <c r="E216" s="32" t="str">
        <v>座付きエルボ 15A</v>
      </c>
      <c r="F216" s="32" t="s">
        <v>49</v>
      </c>
      <c r="G216" s="39">
        <v>2100</v>
      </c>
      <c r="H216" s="43" t="s">
        <v>211</v>
      </c>
      <c r="N216" s="19"/>
      <c r="P216" s="19"/>
    </row>
    <row r="217" spans="1:16" ht="15" customHeight="1">
      <c r="A217" s="23">
        <f>COUNTIFS($H$3:H217,H217)</f>
        <v>25</v>
      </c>
      <c r="B217" s="23" t="str">
        <f t="shared" si="38"/>
        <v>内③25</v>
      </c>
      <c r="C217" s="24">
        <f t="shared" si="39"/>
        <v>215</v>
      </c>
      <c r="D217" s="27" t="str">
        <v>02-07-002</v>
      </c>
      <c r="E217" s="32" t="str">
        <v>台座付エルボ 15A</v>
      </c>
      <c r="F217" s="32" t="s">
        <v>49</v>
      </c>
      <c r="G217" s="39">
        <v>3090</v>
      </c>
      <c r="H217" s="43" t="s">
        <v>211</v>
      </c>
      <c r="N217" s="19"/>
      <c r="P217" s="19"/>
    </row>
    <row r="218" spans="1:16" ht="15" customHeight="1">
      <c r="A218" s="23">
        <f>COUNTIFS($H$3:H218,H218)</f>
        <v>26</v>
      </c>
      <c r="B218" s="23" t="str">
        <f t="shared" si="38"/>
        <v>内③26</v>
      </c>
      <c r="C218" s="24">
        <f t="shared" si="39"/>
        <v>216</v>
      </c>
      <c r="D218" s="27" t="str">
        <v>02-07-003</v>
      </c>
      <c r="E218" s="32" t="str">
        <v>台座付エルボ 20A</v>
      </c>
      <c r="F218" s="32" t="s">
        <v>49</v>
      </c>
      <c r="G218" s="39">
        <v>3350</v>
      </c>
      <c r="H218" s="43" t="s">
        <v>211</v>
      </c>
      <c r="N218" s="19"/>
      <c r="P218" s="19"/>
    </row>
    <row r="219" spans="1:16" ht="15" customHeight="1">
      <c r="A219" s="23">
        <f>COUNTIFS($H$3:H219,H219)</f>
        <v>27</v>
      </c>
      <c r="B219" s="23" t="str">
        <f t="shared" si="38"/>
        <v>内③27</v>
      </c>
      <c r="C219" s="24">
        <f t="shared" si="39"/>
        <v>217</v>
      </c>
      <c r="D219" s="27" t="str">
        <v>02-07-004</v>
      </c>
      <c r="E219" s="32" t="str">
        <v>分岐ネジ継手 15A</v>
      </c>
      <c r="F219" s="32" t="s">
        <v>49</v>
      </c>
      <c r="G219" s="39">
        <v>3210</v>
      </c>
      <c r="H219" s="43" t="s">
        <v>211</v>
      </c>
      <c r="N219" s="19"/>
      <c r="P219" s="19"/>
    </row>
    <row r="220" spans="1:16" ht="15" customHeight="1">
      <c r="A220" s="23">
        <f>COUNTIFS($H$3:H220,H220)</f>
        <v>28</v>
      </c>
      <c r="B220" s="23" t="str">
        <f t="shared" si="38"/>
        <v>内③28</v>
      </c>
      <c r="C220" s="24">
        <f t="shared" si="39"/>
        <v>218</v>
      </c>
      <c r="D220" s="27" t="str">
        <v>02-07-005</v>
      </c>
      <c r="E220" s="32" t="s">
        <v>179</v>
      </c>
      <c r="F220" s="32" t="s">
        <v>49</v>
      </c>
      <c r="G220" s="39">
        <v>1490</v>
      </c>
      <c r="H220" s="43" t="s">
        <v>211</v>
      </c>
      <c r="N220" s="19"/>
      <c r="P220" s="19"/>
    </row>
    <row r="221" spans="1:16" ht="15" customHeight="1">
      <c r="A221" s="23">
        <f>COUNTIFS($H$3:H221,H221)</f>
        <v>29</v>
      </c>
      <c r="B221" s="23" t="str">
        <f t="shared" si="38"/>
        <v>内③29</v>
      </c>
      <c r="C221" s="24">
        <f t="shared" si="39"/>
        <v>219</v>
      </c>
      <c r="D221" s="27" t="str">
        <v>02-07-006</v>
      </c>
      <c r="E221" s="32" t="str">
        <v>片ねじエルボ 10A</v>
      </c>
      <c r="F221" s="32" t="s">
        <v>49</v>
      </c>
      <c r="G221" s="39">
        <v>5320</v>
      </c>
      <c r="H221" s="43" t="s">
        <v>211</v>
      </c>
      <c r="N221" s="19"/>
      <c r="P221" s="19"/>
    </row>
    <row r="222" spans="1:16" ht="15" customHeight="1">
      <c r="A222" s="23">
        <f>COUNTIFS($H$3:H222,H222)</f>
        <v>30</v>
      </c>
      <c r="B222" s="23" t="str">
        <f t="shared" si="38"/>
        <v>内③30</v>
      </c>
      <c r="C222" s="24">
        <f t="shared" si="39"/>
        <v>220</v>
      </c>
      <c r="D222" s="27" t="str">
        <v>02-07-007</v>
      </c>
      <c r="E222" s="32" t="str">
        <v>片ねじエルボ 15A</v>
      </c>
      <c r="F222" s="32" t="s">
        <v>49</v>
      </c>
      <c r="G222" s="39">
        <v>5600</v>
      </c>
      <c r="H222" s="43" t="s">
        <v>211</v>
      </c>
      <c r="N222" s="19"/>
      <c r="P222" s="19"/>
    </row>
    <row r="223" spans="1:16" ht="15" customHeight="1">
      <c r="A223" s="23">
        <f>COUNTIFS($H$3:H223,H223)</f>
        <v>31</v>
      </c>
      <c r="B223" s="23" t="str">
        <f t="shared" si="38"/>
        <v>内③31</v>
      </c>
      <c r="C223" s="24">
        <f t="shared" si="39"/>
        <v>221</v>
      </c>
      <c r="D223" s="27" t="s">
        <v>330</v>
      </c>
      <c r="E223" s="32" t="s">
        <v>83</v>
      </c>
      <c r="F223" s="32" t="s">
        <v>49</v>
      </c>
      <c r="G223" s="39">
        <v>8660</v>
      </c>
      <c r="H223" s="43" t="s">
        <v>211</v>
      </c>
      <c r="N223" s="19"/>
      <c r="P223" s="19"/>
    </row>
    <row r="224" spans="1:16" ht="15" customHeight="1">
      <c r="A224" s="23">
        <f>COUNTIFS($H$3:H224,H224)</f>
        <v>32</v>
      </c>
      <c r="B224" s="23" t="str">
        <f t="shared" si="38"/>
        <v>内③32</v>
      </c>
      <c r="C224" s="24">
        <f t="shared" si="39"/>
        <v>222</v>
      </c>
      <c r="D224" s="27" t="str">
        <v>02-08-001</v>
      </c>
      <c r="E224" s="32" t="str">
        <v>両メカソケット 10A</v>
      </c>
      <c r="F224" s="32" t="s">
        <v>49</v>
      </c>
      <c r="G224" s="39">
        <v>5480</v>
      </c>
      <c r="H224" s="43" t="s">
        <v>211</v>
      </c>
      <c r="N224" s="19"/>
      <c r="P224" s="19"/>
    </row>
    <row r="225" spans="1:16" ht="15" customHeight="1">
      <c r="A225" s="23">
        <f>COUNTIFS($H$3:H225,H225)</f>
        <v>33</v>
      </c>
      <c r="B225" s="23" t="str">
        <f t="shared" si="38"/>
        <v>内③33</v>
      </c>
      <c r="C225" s="24">
        <f t="shared" si="39"/>
        <v>223</v>
      </c>
      <c r="D225" s="27" t="str">
        <v>02-08-002</v>
      </c>
      <c r="E225" s="32" t="str">
        <v>両メカソケット 15A</v>
      </c>
      <c r="F225" s="32" t="s">
        <v>49</v>
      </c>
      <c r="G225" s="39">
        <v>6480</v>
      </c>
      <c r="H225" s="43" t="s">
        <v>211</v>
      </c>
      <c r="N225" s="19"/>
      <c r="P225" s="19"/>
    </row>
    <row r="226" spans="1:16" ht="15" customHeight="1">
      <c r="A226" s="23">
        <f>COUNTIFS($H$3:H226,H226)</f>
        <v>34</v>
      </c>
      <c r="B226" s="23" t="str">
        <f t="shared" si="38"/>
        <v>内③34</v>
      </c>
      <c r="C226" s="24">
        <f t="shared" si="39"/>
        <v>224</v>
      </c>
      <c r="D226" s="27" t="str">
        <v>02-08-003</v>
      </c>
      <c r="E226" s="32" t="str">
        <v>両メカソケット 20A</v>
      </c>
      <c r="F226" s="32" t="s">
        <v>49</v>
      </c>
      <c r="G226" s="39">
        <v>8750</v>
      </c>
      <c r="H226" s="43" t="s">
        <v>211</v>
      </c>
      <c r="N226" s="19"/>
      <c r="P226" s="19"/>
    </row>
    <row r="227" spans="1:16" ht="15" customHeight="1">
      <c r="A227" s="23">
        <f>COUNTIFS($H$3:H227,H227)</f>
        <v>35</v>
      </c>
      <c r="B227" s="23" t="str">
        <f t="shared" si="38"/>
        <v>内③35</v>
      </c>
      <c r="C227" s="24">
        <f t="shared" si="39"/>
        <v>225</v>
      </c>
      <c r="D227" s="27" t="s">
        <v>659</v>
      </c>
      <c r="E227" s="32" t="str">
        <v>両メカソケット 25A</v>
      </c>
      <c r="F227" s="32" t="s">
        <v>49</v>
      </c>
      <c r="G227" s="39">
        <v>10370</v>
      </c>
      <c r="H227" s="43" t="s">
        <v>211</v>
      </c>
      <c r="N227" s="19"/>
      <c r="P227" s="19"/>
    </row>
    <row r="228" spans="1:16" ht="15" customHeight="1">
      <c r="A228" s="23">
        <f>COUNTIFS($H$3:H228,H228)</f>
        <v>36</v>
      </c>
      <c r="B228" s="23" t="str">
        <f t="shared" si="38"/>
        <v>内③36</v>
      </c>
      <c r="C228" s="24">
        <f t="shared" si="39"/>
        <v>226</v>
      </c>
      <c r="D228" s="27" t="s">
        <v>142</v>
      </c>
      <c r="E228" s="32" t="s">
        <v>184</v>
      </c>
      <c r="F228" s="32" t="s">
        <v>49</v>
      </c>
      <c r="G228" s="39">
        <v>10830</v>
      </c>
      <c r="H228" s="43" t="s">
        <v>211</v>
      </c>
      <c r="N228" s="19"/>
      <c r="P228" s="19"/>
    </row>
    <row r="229" spans="1:16" ht="15" customHeight="1">
      <c r="A229" s="23">
        <f>COUNTIFS($H$3:H229,H229)</f>
        <v>37</v>
      </c>
      <c r="B229" s="23" t="str">
        <f t="shared" si="38"/>
        <v>内③37</v>
      </c>
      <c r="C229" s="24">
        <f t="shared" si="39"/>
        <v>227</v>
      </c>
      <c r="D229" s="27" t="str">
        <v>02-09-001</v>
      </c>
      <c r="E229" s="32" t="s">
        <v>262</v>
      </c>
      <c r="F229" s="32" t="s">
        <v>49</v>
      </c>
      <c r="G229" s="39">
        <v>2160</v>
      </c>
      <c r="H229" s="43" t="s">
        <v>211</v>
      </c>
      <c r="N229" s="19"/>
      <c r="P229" s="19"/>
    </row>
    <row r="230" spans="1:16" ht="15" customHeight="1">
      <c r="A230" s="23">
        <f>COUNTIFS($H$3:H230,H230)</f>
        <v>38</v>
      </c>
      <c r="B230" s="23" t="str">
        <f t="shared" si="38"/>
        <v>内③38</v>
      </c>
      <c r="C230" s="24">
        <f t="shared" si="39"/>
        <v>228</v>
      </c>
      <c r="D230" s="27" t="str">
        <v>02-09-002</v>
      </c>
      <c r="E230" s="32" t="s">
        <v>367</v>
      </c>
      <c r="F230" s="32" t="s">
        <v>49</v>
      </c>
      <c r="G230" s="39">
        <v>2860</v>
      </c>
      <c r="H230" s="43" t="s">
        <v>211</v>
      </c>
      <c r="N230" s="19"/>
      <c r="P230" s="19"/>
    </row>
    <row r="231" spans="1:16" ht="15" customHeight="1">
      <c r="A231" s="23">
        <f>COUNTIFS($H$3:H231,H231)</f>
        <v>39</v>
      </c>
      <c r="B231" s="23" t="str">
        <f t="shared" si="38"/>
        <v>内③39</v>
      </c>
      <c r="C231" s="24">
        <f t="shared" si="39"/>
        <v>229</v>
      </c>
      <c r="D231" s="27" t="str">
        <v>02-09-003</v>
      </c>
      <c r="E231" s="32" t="s">
        <v>265</v>
      </c>
      <c r="F231" s="32" t="s">
        <v>49</v>
      </c>
      <c r="G231" s="39">
        <v>4490</v>
      </c>
      <c r="H231" s="43" t="s">
        <v>211</v>
      </c>
      <c r="N231" s="19"/>
      <c r="P231" s="19"/>
    </row>
    <row r="232" spans="1:16" ht="15" customHeight="1">
      <c r="A232" s="23">
        <f>COUNTIFS($H$3:H232,H232)</f>
        <v>9</v>
      </c>
      <c r="B232" s="23" t="str">
        <f t="shared" si="38"/>
        <v>区分09</v>
      </c>
      <c r="C232" s="24">
        <f t="shared" si="39"/>
        <v>230</v>
      </c>
      <c r="D232" s="27" t="s">
        <v>162</v>
      </c>
      <c r="E232" s="32" t="s">
        <v>230</v>
      </c>
      <c r="F232" s="32" t="s">
        <v>183</v>
      </c>
      <c r="G232" s="39" t="s">
        <v>290</v>
      </c>
      <c r="H232" s="43" t="s">
        <v>187</v>
      </c>
      <c r="N232" s="19"/>
      <c r="P232" s="19"/>
    </row>
    <row r="233" spans="1:16" ht="15" customHeight="1">
      <c r="A233" s="23">
        <f>COUNTIFS($H$3:H233,H233)</f>
        <v>1</v>
      </c>
      <c r="B233" s="23" t="str">
        <f t="shared" si="38"/>
        <v>内④01</v>
      </c>
      <c r="C233" s="24">
        <f t="shared" si="39"/>
        <v>231</v>
      </c>
      <c r="D233" s="27" t="str">
        <v>03-01-001</v>
      </c>
      <c r="E233" s="32" t="str">
        <v>一口ガスコンセント RC接続</v>
      </c>
      <c r="F233" s="32" t="s">
        <v>49</v>
      </c>
      <c r="G233" s="39">
        <v>8600</v>
      </c>
      <c r="H233" s="43" t="s">
        <v>37</v>
      </c>
      <c r="N233" s="19"/>
      <c r="P233" s="19"/>
    </row>
    <row r="234" spans="1:16" ht="15" customHeight="1">
      <c r="A234" s="23">
        <f>COUNTIFS($H$3:H234,H234)</f>
        <v>2</v>
      </c>
      <c r="B234" s="23" t="str">
        <f t="shared" si="38"/>
        <v>内④02</v>
      </c>
      <c r="C234" s="24">
        <f t="shared" si="39"/>
        <v>232</v>
      </c>
      <c r="D234" s="27" t="str">
        <v>03-01-002</v>
      </c>
      <c r="E234" s="32" t="str">
        <v>一口ガスコンセント フレキ用</v>
      </c>
      <c r="F234" s="32" t="s">
        <v>49</v>
      </c>
      <c r="G234" s="39">
        <v>11220</v>
      </c>
      <c r="H234" s="43" t="s">
        <v>37</v>
      </c>
      <c r="N234" s="19"/>
      <c r="P234" s="19"/>
    </row>
    <row r="235" spans="1:16" ht="15" customHeight="1">
      <c r="A235" s="23">
        <f>COUNTIFS($H$3:H235,H235)</f>
        <v>3</v>
      </c>
      <c r="B235" s="23" t="str">
        <f t="shared" si="38"/>
        <v>内④03</v>
      </c>
      <c r="C235" s="24">
        <f t="shared" si="39"/>
        <v>233</v>
      </c>
      <c r="D235" s="27" t="str">
        <v>03-01-003</v>
      </c>
      <c r="E235" s="32" t="str">
        <v>二口ガスコンセント RC接続</v>
      </c>
      <c r="F235" s="32" t="s">
        <v>49</v>
      </c>
      <c r="G235" s="39">
        <v>16680</v>
      </c>
      <c r="H235" s="43" t="s">
        <v>37</v>
      </c>
      <c r="N235" s="19"/>
      <c r="P235" s="19"/>
    </row>
    <row r="236" spans="1:16" ht="15" customHeight="1">
      <c r="A236" s="23">
        <f>COUNTIFS($H$3:H236,H236)</f>
        <v>4</v>
      </c>
      <c r="B236" s="23" t="str">
        <f t="shared" si="38"/>
        <v>内④04</v>
      </c>
      <c r="C236" s="24">
        <f t="shared" si="39"/>
        <v>234</v>
      </c>
      <c r="D236" s="27" t="str">
        <v>03-01-004</v>
      </c>
      <c r="E236" s="32" t="str">
        <v>二口ガスコンセント フレキ用</v>
      </c>
      <c r="F236" s="32" t="s">
        <v>49</v>
      </c>
      <c r="G236" s="39">
        <v>17920</v>
      </c>
      <c r="H236" s="43" t="s">
        <v>37</v>
      </c>
      <c r="N236" s="19"/>
      <c r="P236" s="19"/>
    </row>
    <row r="237" spans="1:16" ht="15" customHeight="1">
      <c r="A237" s="23">
        <f>COUNTIFS($H$3:H237,H237)</f>
        <v>5</v>
      </c>
      <c r="B237" s="23" t="str">
        <f t="shared" si="38"/>
        <v>内④05</v>
      </c>
      <c r="C237" s="24">
        <f t="shared" si="39"/>
        <v>235</v>
      </c>
      <c r="D237" s="27" t="str">
        <v>03-01-005</v>
      </c>
      <c r="E237" s="32" t="str">
        <v xml:space="preserve">LA一口ヒューズガス栓 </v>
      </c>
      <c r="F237" s="32" t="s">
        <v>49</v>
      </c>
      <c r="G237" s="39">
        <v>7020</v>
      </c>
      <c r="H237" s="43" t="s">
        <v>37</v>
      </c>
      <c r="N237" s="19"/>
      <c r="P237" s="19"/>
    </row>
    <row r="238" spans="1:16" ht="15" customHeight="1">
      <c r="A238" s="23">
        <f>COUNTIFS($H$3:H238,H238)</f>
        <v>6</v>
      </c>
      <c r="B238" s="23" t="str">
        <f t="shared" si="38"/>
        <v>内④06</v>
      </c>
      <c r="C238" s="24">
        <f t="shared" si="39"/>
        <v>236</v>
      </c>
      <c r="D238" s="27" t="str">
        <v>03-01-006</v>
      </c>
      <c r="E238" s="32" t="str">
        <v xml:space="preserve">LB一口ヒューズガス栓 </v>
      </c>
      <c r="F238" s="32" t="s">
        <v>49</v>
      </c>
      <c r="G238" s="39">
        <v>7930</v>
      </c>
      <c r="H238" s="43" t="s">
        <v>37</v>
      </c>
      <c r="N238" s="19"/>
      <c r="P238" s="19"/>
    </row>
    <row r="239" spans="1:16" ht="15" customHeight="1">
      <c r="A239" s="23">
        <f>COUNTIFS($H$3:H239,H239)</f>
        <v>7</v>
      </c>
      <c r="B239" s="23" t="str">
        <f t="shared" si="38"/>
        <v>内④07</v>
      </c>
      <c r="C239" s="24">
        <f t="shared" si="39"/>
        <v>237</v>
      </c>
      <c r="D239" s="27" t="str">
        <v>03-01-007</v>
      </c>
      <c r="E239" s="32" t="str">
        <v>LA一口ヒューズガス栓 営業用</v>
      </c>
      <c r="F239" s="32" t="s">
        <v>49</v>
      </c>
      <c r="G239" s="39">
        <v>8220</v>
      </c>
      <c r="H239" s="43" t="s">
        <v>37</v>
      </c>
      <c r="N239" s="19"/>
      <c r="P239" s="19"/>
    </row>
    <row r="240" spans="1:16" ht="15" customHeight="1">
      <c r="A240" s="23">
        <f>COUNTIFS($H$3:H240,H240)</f>
        <v>8</v>
      </c>
      <c r="B240" s="23" t="str">
        <f t="shared" si="38"/>
        <v>内④08</v>
      </c>
      <c r="C240" s="24">
        <f t="shared" si="39"/>
        <v>238</v>
      </c>
      <c r="D240" s="27" t="str">
        <v>03-01-008</v>
      </c>
      <c r="E240" s="32" t="str">
        <v>LB一口ヒューズガス栓 営業用</v>
      </c>
      <c r="F240" s="32" t="s">
        <v>49</v>
      </c>
      <c r="G240" s="39">
        <v>9390</v>
      </c>
      <c r="H240" s="43" t="s">
        <v>37</v>
      </c>
      <c r="N240" s="19"/>
      <c r="P240" s="19"/>
    </row>
    <row r="241" spans="1:16" ht="15" customHeight="1">
      <c r="A241" s="23">
        <f>COUNTIFS($H$3:H241,H241)</f>
        <v>9</v>
      </c>
      <c r="B241" s="23" t="str">
        <f t="shared" si="38"/>
        <v>内④09</v>
      </c>
      <c r="C241" s="24">
        <f t="shared" si="39"/>
        <v>239</v>
      </c>
      <c r="D241" s="27" t="s">
        <v>443</v>
      </c>
      <c r="E241" s="32" t="str">
        <v>二口ヒューズガス栓 HE・C兼用</v>
      </c>
      <c r="F241" s="32" t="s">
        <v>49</v>
      </c>
      <c r="G241" s="39">
        <v>14480</v>
      </c>
      <c r="H241" s="43" t="s">
        <v>37</v>
      </c>
      <c r="N241" s="19"/>
      <c r="P241" s="19"/>
    </row>
    <row r="242" spans="1:16" ht="15" customHeight="1">
      <c r="A242" s="23">
        <f>COUNTIFS($H$3:H242,H242)</f>
        <v>10</v>
      </c>
      <c r="B242" s="23" t="str">
        <f t="shared" si="38"/>
        <v>内④10</v>
      </c>
      <c r="C242" s="24">
        <f t="shared" si="39"/>
        <v>240</v>
      </c>
      <c r="D242" s="27" t="str">
        <v>03-02-001</v>
      </c>
      <c r="E242" s="32" t="str">
        <v xml:space="preserve">可とう管ガス栓 </v>
      </c>
      <c r="F242" s="32" t="s">
        <v>49</v>
      </c>
      <c r="G242" s="39">
        <v>5410</v>
      </c>
      <c r="H242" s="43" t="s">
        <v>37</v>
      </c>
      <c r="N242" s="19"/>
      <c r="P242" s="19"/>
    </row>
    <row r="243" spans="1:16" ht="15" customHeight="1">
      <c r="A243" s="23">
        <f>COUNTIFS($H$3:H243,H243)</f>
        <v>11</v>
      </c>
      <c r="B243" s="23" t="str">
        <f t="shared" si="38"/>
        <v>内④11</v>
      </c>
      <c r="C243" s="24">
        <f t="shared" si="39"/>
        <v>241</v>
      </c>
      <c r="D243" s="27" t="str">
        <v>03-02-002</v>
      </c>
      <c r="E243" s="32" t="str">
        <v>可とう管ガス栓 座金付</v>
      </c>
      <c r="F243" s="32" t="s">
        <v>49</v>
      </c>
      <c r="G243" s="39">
        <v>5960</v>
      </c>
      <c r="H243" s="43" t="s">
        <v>37</v>
      </c>
      <c r="N243" s="19"/>
      <c r="P243" s="19"/>
    </row>
    <row r="244" spans="1:16" ht="15" customHeight="1">
      <c r="A244" s="23">
        <f>COUNTIFS($H$3:H244,H244)</f>
        <v>12</v>
      </c>
      <c r="B244" s="23" t="str">
        <f t="shared" si="38"/>
        <v>内④12</v>
      </c>
      <c r="C244" s="24">
        <f t="shared" si="39"/>
        <v>242</v>
      </c>
      <c r="D244" s="27" t="str">
        <v>03-03-001</v>
      </c>
      <c r="E244" s="32" t="str">
        <v>フレキ用ねじガス栓 10A</v>
      </c>
      <c r="F244" s="32" t="s">
        <v>49</v>
      </c>
      <c r="G244" s="39">
        <v>7110</v>
      </c>
      <c r="H244" s="43" t="s">
        <v>37</v>
      </c>
      <c r="N244" s="19"/>
      <c r="P244" s="19"/>
    </row>
    <row r="245" spans="1:16" ht="15" customHeight="1">
      <c r="A245" s="23">
        <f>COUNTIFS($H$3:H245,H245)</f>
        <v>13</v>
      </c>
      <c r="B245" s="23" t="str">
        <f t="shared" si="38"/>
        <v>内④13</v>
      </c>
      <c r="C245" s="24">
        <f t="shared" si="39"/>
        <v>243</v>
      </c>
      <c r="D245" s="27" t="str">
        <v>03-03-002</v>
      </c>
      <c r="E245" s="32" t="str">
        <v>フレキ用ねじガス栓 15A</v>
      </c>
      <c r="F245" s="32" t="s">
        <v>49</v>
      </c>
      <c r="G245" s="39">
        <v>7190</v>
      </c>
      <c r="H245" s="43" t="s">
        <v>37</v>
      </c>
      <c r="N245" s="19"/>
      <c r="P245" s="19"/>
    </row>
    <row r="246" spans="1:16" ht="15" customHeight="1">
      <c r="A246" s="23">
        <f>COUNTIFS($H$3:H246,H246)</f>
        <v>14</v>
      </c>
      <c r="B246" s="23" t="str">
        <f t="shared" si="38"/>
        <v>内④14</v>
      </c>
      <c r="C246" s="24">
        <f t="shared" si="39"/>
        <v>244</v>
      </c>
      <c r="D246" s="27" t="str">
        <v>03-03-003</v>
      </c>
      <c r="E246" s="32" t="str">
        <v>フレキ用ねじガス栓 20A</v>
      </c>
      <c r="F246" s="32" t="s">
        <v>49</v>
      </c>
      <c r="G246" s="39">
        <v>8330</v>
      </c>
      <c r="H246" s="43" t="s">
        <v>37</v>
      </c>
      <c r="N246" s="19"/>
      <c r="P246" s="19"/>
    </row>
    <row r="247" spans="1:16" ht="15" customHeight="1">
      <c r="A247" s="23">
        <f>COUNTIFS($H$3:H247,H247)</f>
        <v>15</v>
      </c>
      <c r="B247" s="23" t="str">
        <f t="shared" si="38"/>
        <v>内④15</v>
      </c>
      <c r="C247" s="24">
        <f t="shared" si="39"/>
        <v>245</v>
      </c>
      <c r="D247" s="27" t="str">
        <v>03-03-004</v>
      </c>
      <c r="E247" s="32" t="str">
        <v>フレキ用ねじガス栓 25A</v>
      </c>
      <c r="F247" s="32" t="s">
        <v>49</v>
      </c>
      <c r="G247" s="39">
        <v>9240</v>
      </c>
      <c r="H247" s="43" t="s">
        <v>37</v>
      </c>
      <c r="N247" s="19"/>
      <c r="P247" s="19"/>
    </row>
    <row r="248" spans="1:16" ht="15" customHeight="1">
      <c r="A248" s="23">
        <f>COUNTIFS($H$3:H248,H248)</f>
        <v>16</v>
      </c>
      <c r="B248" s="23" t="str">
        <f t="shared" si="38"/>
        <v>内④16</v>
      </c>
      <c r="C248" s="24">
        <f t="shared" si="39"/>
        <v>246</v>
      </c>
      <c r="D248" s="27" t="str">
        <v>03-03-005</v>
      </c>
      <c r="E248" s="32" t="s">
        <v>461</v>
      </c>
      <c r="F248" s="32" t="s">
        <v>49</v>
      </c>
      <c r="G248" s="39">
        <v>7950</v>
      </c>
      <c r="H248" s="43" t="s">
        <v>37</v>
      </c>
      <c r="N248" s="19"/>
      <c r="P248" s="19"/>
    </row>
    <row r="249" spans="1:16" ht="15" customHeight="1">
      <c r="A249" s="23">
        <f>COUNTIFS($H$3:H249,H249)</f>
        <v>17</v>
      </c>
      <c r="B249" s="23" t="str">
        <f t="shared" si="38"/>
        <v>内④17</v>
      </c>
      <c r="C249" s="24">
        <f t="shared" si="39"/>
        <v>247</v>
      </c>
      <c r="D249" s="27" t="str">
        <v>03-03-006</v>
      </c>
      <c r="E249" s="32" t="s">
        <v>462</v>
      </c>
      <c r="F249" s="32" t="s">
        <v>49</v>
      </c>
      <c r="G249" s="39">
        <v>7910</v>
      </c>
      <c r="H249" s="43" t="s">
        <v>37</v>
      </c>
      <c r="N249" s="19"/>
      <c r="P249" s="19"/>
    </row>
    <row r="250" spans="1:16" ht="15" customHeight="1">
      <c r="A250" s="23">
        <f>COUNTIFS($H$3:H250,H250)</f>
        <v>18</v>
      </c>
      <c r="B250" s="23" t="str">
        <f t="shared" si="38"/>
        <v>内④18</v>
      </c>
      <c r="C250" s="24">
        <f t="shared" si="39"/>
        <v>248</v>
      </c>
      <c r="D250" s="27" t="str">
        <v>03-03-007</v>
      </c>
      <c r="E250" s="32" t="s">
        <v>418</v>
      </c>
      <c r="F250" s="32" t="s">
        <v>49</v>
      </c>
      <c r="G250" s="39">
        <v>9450</v>
      </c>
      <c r="H250" s="43" t="s">
        <v>37</v>
      </c>
      <c r="N250" s="19"/>
      <c r="P250" s="19"/>
    </row>
    <row r="251" spans="1:16" ht="15" customHeight="1">
      <c r="A251" s="23">
        <f>COUNTIFS($H$3:H251,H251)</f>
        <v>19</v>
      </c>
      <c r="B251" s="23" t="str">
        <f t="shared" si="38"/>
        <v>内④19</v>
      </c>
      <c r="C251" s="24">
        <f t="shared" si="39"/>
        <v>249</v>
      </c>
      <c r="D251" s="27" t="str">
        <v>03-03-008</v>
      </c>
      <c r="E251" s="32" t="s">
        <v>313</v>
      </c>
      <c r="F251" s="32" t="s">
        <v>49</v>
      </c>
      <c r="G251" s="39">
        <v>10990</v>
      </c>
      <c r="H251" s="43" t="s">
        <v>37</v>
      </c>
      <c r="N251" s="19"/>
      <c r="P251" s="19"/>
    </row>
    <row r="252" spans="1:16" ht="15" customHeight="1">
      <c r="A252" s="23">
        <f>COUNTIFS($H$3:H252,H252)</f>
        <v>20</v>
      </c>
      <c r="B252" s="23" t="str">
        <f t="shared" si="38"/>
        <v>内④20</v>
      </c>
      <c r="C252" s="24">
        <f t="shared" si="39"/>
        <v>250</v>
      </c>
      <c r="D252" s="27" t="s">
        <v>115</v>
      </c>
      <c r="E252" s="32" t="s">
        <v>195</v>
      </c>
      <c r="F252" s="32" t="s">
        <v>49</v>
      </c>
      <c r="G252" s="39">
        <v>13290</v>
      </c>
      <c r="H252" s="43" t="s">
        <v>37</v>
      </c>
      <c r="N252" s="19"/>
      <c r="P252" s="19"/>
    </row>
    <row r="253" spans="1:16" ht="15" customHeight="1">
      <c r="A253" s="23">
        <f>COUNTIFS($H$3:H253,H253)</f>
        <v>21</v>
      </c>
      <c r="B253" s="23" t="str">
        <f t="shared" si="38"/>
        <v>内④21</v>
      </c>
      <c r="C253" s="24">
        <f t="shared" si="39"/>
        <v>251</v>
      </c>
      <c r="D253" s="27" t="str">
        <v>03-04-002</v>
      </c>
      <c r="E253" s="32" t="str">
        <v xml:space="preserve">二口壁埋込ガスコンセント </v>
      </c>
      <c r="F253" s="32" t="s">
        <v>49</v>
      </c>
      <c r="G253" s="39">
        <v>19620</v>
      </c>
      <c r="H253" s="43" t="s">
        <v>37</v>
      </c>
      <c r="N253" s="19"/>
      <c r="P253" s="19"/>
    </row>
    <row r="254" spans="1:16" ht="15" customHeight="1">
      <c r="A254" s="23">
        <f>COUNTIFS($H$3:H254,H254)</f>
        <v>22</v>
      </c>
      <c r="B254" s="23" t="str">
        <f t="shared" si="38"/>
        <v>内④22</v>
      </c>
      <c r="C254" s="24">
        <f t="shared" si="39"/>
        <v>252</v>
      </c>
      <c r="D254" s="27" t="str">
        <v>03-04-003</v>
      </c>
      <c r="E254" s="32" t="str">
        <v xml:space="preserve">壁ケース型ガスコンセント </v>
      </c>
      <c r="F254" s="32" t="s">
        <v>49</v>
      </c>
      <c r="G254" s="39">
        <v>13390</v>
      </c>
      <c r="H254" s="43" t="s">
        <v>37</v>
      </c>
      <c r="N254" s="19"/>
      <c r="P254" s="19"/>
    </row>
    <row r="255" spans="1:16" ht="15" customHeight="1">
      <c r="A255" s="23">
        <f>COUNTIFS($H$3:H255,H255)</f>
        <v>23</v>
      </c>
      <c r="B255" s="23" t="str">
        <f t="shared" si="38"/>
        <v>内④23</v>
      </c>
      <c r="C255" s="24">
        <f t="shared" si="39"/>
        <v>253</v>
      </c>
      <c r="D255" s="27" t="str">
        <v>03-04-004</v>
      </c>
      <c r="E255" s="32" t="str">
        <v xml:space="preserve">床埋込コンセント </v>
      </c>
      <c r="F255" s="32" t="s">
        <v>49</v>
      </c>
      <c r="G255" s="39">
        <v>11350</v>
      </c>
      <c r="H255" s="43" t="s">
        <v>37</v>
      </c>
      <c r="N255" s="19"/>
      <c r="P255" s="19"/>
    </row>
    <row r="256" spans="1:16" ht="15" customHeight="1">
      <c r="A256" s="23">
        <f>COUNTIFS($H$3:H256,H256)</f>
        <v>24</v>
      </c>
      <c r="B256" s="23" t="str">
        <f t="shared" si="38"/>
        <v>内④24</v>
      </c>
      <c r="C256" s="24">
        <f t="shared" si="39"/>
        <v>254</v>
      </c>
      <c r="D256" s="27" t="str">
        <v>03-05-001</v>
      </c>
      <c r="E256" s="32" t="str">
        <v xml:space="preserve">床埋込ヒューズガス栓 </v>
      </c>
      <c r="F256" s="32" t="s">
        <v>49</v>
      </c>
      <c r="G256" s="39">
        <v>15020</v>
      </c>
      <c r="H256" s="43" t="s">
        <v>37</v>
      </c>
      <c r="N256" s="19"/>
      <c r="P256" s="19"/>
    </row>
    <row r="257" spans="1:16" ht="15" customHeight="1">
      <c r="A257" s="23">
        <f>COUNTIFS($H$3:H257,H257)</f>
        <v>25</v>
      </c>
      <c r="B257" s="23" t="str">
        <f t="shared" si="38"/>
        <v>内④25</v>
      </c>
      <c r="C257" s="24">
        <f t="shared" si="39"/>
        <v>255</v>
      </c>
      <c r="D257" s="27" t="str">
        <v>03-05-002</v>
      </c>
      <c r="E257" s="32" t="str">
        <v xml:space="preserve">壁埋込ヒューズガス栓 </v>
      </c>
      <c r="F257" s="32" t="s">
        <v>49</v>
      </c>
      <c r="G257" s="39">
        <v>13720</v>
      </c>
      <c r="H257" s="43" t="s">
        <v>37</v>
      </c>
      <c r="N257" s="19"/>
      <c r="P257" s="19"/>
    </row>
    <row r="258" spans="1:16" ht="15" customHeight="1">
      <c r="A258" s="23">
        <f>COUNTIFS($H$3:H258,H258)</f>
        <v>26</v>
      </c>
      <c r="B258" s="23" t="str">
        <f t="shared" si="38"/>
        <v>内④26</v>
      </c>
      <c r="C258" s="24">
        <f t="shared" si="39"/>
        <v>256</v>
      </c>
      <c r="D258" s="27" t="str">
        <v>03-05-003</v>
      </c>
      <c r="E258" s="32" t="str">
        <v xml:space="preserve">取替用ヒューズガス栓(G57/58) </v>
      </c>
      <c r="F258" s="32" t="s">
        <v>49</v>
      </c>
      <c r="G258" s="39">
        <v>14240</v>
      </c>
      <c r="H258" s="43" t="s">
        <v>37</v>
      </c>
      <c r="N258" s="19"/>
      <c r="P258" s="19"/>
    </row>
    <row r="259" spans="1:16" ht="15" customHeight="1">
      <c r="A259" s="23">
        <f>COUNTIFS($H$3:H259,H259)</f>
        <v>27</v>
      </c>
      <c r="B259" s="23" t="str">
        <f t="shared" ref="B259:B322" si="40">H259&amp;TEXT(A259,"00")</f>
        <v>内④27</v>
      </c>
      <c r="C259" s="24">
        <f t="shared" si="39"/>
        <v>257</v>
      </c>
      <c r="D259" s="27" t="str">
        <v>03-05-004</v>
      </c>
      <c r="E259" s="32" t="str">
        <v xml:space="preserve">取替用ヒューズガス栓(G56) </v>
      </c>
      <c r="F259" s="32" t="s">
        <v>49</v>
      </c>
      <c r="G259" s="39">
        <v>15590</v>
      </c>
      <c r="H259" s="43" t="s">
        <v>37</v>
      </c>
      <c r="N259" s="19"/>
      <c r="P259" s="19"/>
    </row>
    <row r="260" spans="1:16" ht="15" customHeight="1">
      <c r="A260" s="23">
        <f>COUNTIFS($H$3:H260,H260)</f>
        <v>28</v>
      </c>
      <c r="B260" s="23" t="str">
        <f t="shared" si="40"/>
        <v>内④28</v>
      </c>
      <c r="C260" s="24">
        <f t="shared" ref="C260:C323" si="41">C259+1</f>
        <v>258</v>
      </c>
      <c r="D260" s="27" t="str">
        <v>03-05-005</v>
      </c>
      <c r="E260" s="32" t="str">
        <v xml:space="preserve">取替用ヒューズガス栓(床) </v>
      </c>
      <c r="F260" s="32" t="s">
        <v>49</v>
      </c>
      <c r="G260" s="39">
        <v>17680</v>
      </c>
      <c r="H260" s="43" t="s">
        <v>37</v>
      </c>
      <c r="N260" s="19"/>
      <c r="P260" s="19"/>
    </row>
    <row r="261" spans="1:16" ht="15" customHeight="1">
      <c r="A261" s="23">
        <f>COUNTIFS($H$3:H261,H261)</f>
        <v>29</v>
      </c>
      <c r="B261" s="23" t="str">
        <f t="shared" si="40"/>
        <v>内④29</v>
      </c>
      <c r="C261" s="24">
        <f t="shared" si="41"/>
        <v>259</v>
      </c>
      <c r="D261" s="27" t="str">
        <v>03-06-001</v>
      </c>
      <c r="E261" s="32" t="str">
        <v>中間ガス栓 15A</v>
      </c>
      <c r="F261" s="32" t="s">
        <v>49</v>
      </c>
      <c r="G261" s="39">
        <v>5660</v>
      </c>
      <c r="H261" s="43" t="s">
        <v>37</v>
      </c>
      <c r="N261" s="19"/>
      <c r="P261" s="19"/>
    </row>
    <row r="262" spans="1:16" ht="15" customHeight="1">
      <c r="A262" s="23">
        <f>COUNTIFS($H$3:H262,H262)</f>
        <v>30</v>
      </c>
      <c r="B262" s="23" t="str">
        <f t="shared" si="40"/>
        <v>内④30</v>
      </c>
      <c r="C262" s="24">
        <f t="shared" si="41"/>
        <v>260</v>
      </c>
      <c r="D262" s="27" t="str">
        <v>03-06-002</v>
      </c>
      <c r="E262" s="32" t="str">
        <v>中間ガス栓 20A</v>
      </c>
      <c r="F262" s="32" t="s">
        <v>49</v>
      </c>
      <c r="G262" s="39">
        <v>6910</v>
      </c>
      <c r="H262" s="43" t="s">
        <v>37</v>
      </c>
      <c r="N262" s="19"/>
      <c r="P262" s="19"/>
    </row>
    <row r="263" spans="1:16" ht="15" customHeight="1">
      <c r="A263" s="23">
        <f>COUNTIFS($H$3:H263,H263)</f>
        <v>31</v>
      </c>
      <c r="B263" s="23" t="str">
        <f t="shared" si="40"/>
        <v>内④31</v>
      </c>
      <c r="C263" s="24">
        <f t="shared" si="41"/>
        <v>261</v>
      </c>
      <c r="D263" s="27" t="str">
        <v>03-06-003</v>
      </c>
      <c r="E263" s="32" t="str">
        <v>中間ガス栓 25A</v>
      </c>
      <c r="F263" s="32" t="s">
        <v>49</v>
      </c>
      <c r="G263" s="39">
        <v>8430</v>
      </c>
      <c r="H263" s="43" t="s">
        <v>37</v>
      </c>
      <c r="N263" s="19"/>
      <c r="P263" s="19"/>
    </row>
    <row r="264" spans="1:16" ht="15" customHeight="1">
      <c r="A264" s="23">
        <f>COUNTIFS($H$3:H264,H264)</f>
        <v>32</v>
      </c>
      <c r="B264" s="23" t="str">
        <f t="shared" si="40"/>
        <v>内④32</v>
      </c>
      <c r="C264" s="24">
        <f t="shared" si="41"/>
        <v>262</v>
      </c>
      <c r="D264" s="27" t="str">
        <v>03-06-004</v>
      </c>
      <c r="E264" s="32" t="str">
        <v>中間ガス栓 32A</v>
      </c>
      <c r="F264" s="32" t="s">
        <v>49</v>
      </c>
      <c r="G264" s="39">
        <v>10120</v>
      </c>
      <c r="H264" s="43" t="s">
        <v>37</v>
      </c>
      <c r="N264" s="19"/>
      <c r="P264" s="19"/>
    </row>
    <row r="265" spans="1:16" ht="15" customHeight="1">
      <c r="A265" s="23">
        <f>COUNTIFS($H$3:H265,H265)</f>
        <v>10</v>
      </c>
      <c r="B265" s="23" t="str">
        <f t="shared" si="40"/>
        <v>区分10</v>
      </c>
      <c r="C265" s="24">
        <f t="shared" si="41"/>
        <v>263</v>
      </c>
      <c r="D265" s="27" t="s">
        <v>162</v>
      </c>
      <c r="E265" s="32" t="s">
        <v>72</v>
      </c>
      <c r="F265" s="32" t="s">
        <v>183</v>
      </c>
      <c r="G265" s="39" t="s">
        <v>290</v>
      </c>
      <c r="H265" s="43" t="s">
        <v>187</v>
      </c>
      <c r="N265" s="19"/>
      <c r="P265" s="19"/>
    </row>
    <row r="266" spans="1:16" ht="15" customHeight="1">
      <c r="A266" s="23">
        <f>COUNTIFS($H$3:H266,H266)</f>
        <v>1</v>
      </c>
      <c r="B266" s="23" t="str">
        <f t="shared" si="40"/>
        <v>内⑤01</v>
      </c>
      <c r="C266" s="24">
        <f t="shared" si="41"/>
        <v>264</v>
      </c>
      <c r="D266" s="27" t="str">
        <v>04-01-001</v>
      </c>
      <c r="E266" s="32" t="str">
        <v>ガス管撤去(露出) 32A以下</v>
      </c>
      <c r="F266" s="32" t="s">
        <v>127</v>
      </c>
      <c r="G266" s="39">
        <v>1230</v>
      </c>
      <c r="H266" s="43" t="s">
        <v>193</v>
      </c>
      <c r="N266" s="19"/>
      <c r="P266" s="19"/>
    </row>
    <row r="267" spans="1:16" ht="15" customHeight="1">
      <c r="A267" s="23">
        <f>COUNTIFS($H$3:H267,H267)</f>
        <v>2</v>
      </c>
      <c r="B267" s="23" t="str">
        <f t="shared" si="40"/>
        <v>内⑤02</v>
      </c>
      <c r="C267" s="24">
        <f t="shared" si="41"/>
        <v>265</v>
      </c>
      <c r="D267" s="27" t="str">
        <v>04-01-002</v>
      </c>
      <c r="E267" s="32" t="str">
        <v>ガス管撤去(露出) 50A以下</v>
      </c>
      <c r="F267" s="32" t="s">
        <v>127</v>
      </c>
      <c r="G267" s="39">
        <v>1650</v>
      </c>
      <c r="H267" s="43" t="s">
        <v>193</v>
      </c>
      <c r="N267" s="19"/>
      <c r="P267" s="19"/>
    </row>
    <row r="268" spans="1:16" ht="15" customHeight="1">
      <c r="A268" s="23">
        <f>COUNTIFS($H$3:H268,H268)</f>
        <v>3</v>
      </c>
      <c r="B268" s="23" t="str">
        <f t="shared" si="40"/>
        <v>内⑤03</v>
      </c>
      <c r="C268" s="24">
        <f t="shared" si="41"/>
        <v>266</v>
      </c>
      <c r="D268" s="27" t="str">
        <v>04-01-003</v>
      </c>
      <c r="E268" s="32" t="str">
        <v>ガス管撤去(埋設) 32A以下</v>
      </c>
      <c r="F268" s="32" t="s">
        <v>127</v>
      </c>
      <c r="G268" s="39">
        <v>1470</v>
      </c>
      <c r="H268" s="43" t="s">
        <v>193</v>
      </c>
      <c r="N268" s="19"/>
      <c r="P268" s="19"/>
    </row>
    <row r="269" spans="1:16" ht="15" customHeight="1">
      <c r="A269" s="23">
        <f>COUNTIFS($H$3:H269,H269)</f>
        <v>4</v>
      </c>
      <c r="B269" s="23" t="str">
        <f t="shared" si="40"/>
        <v>内⑤04</v>
      </c>
      <c r="C269" s="24">
        <f t="shared" si="41"/>
        <v>267</v>
      </c>
      <c r="D269" s="27" t="str">
        <v>04-01-004</v>
      </c>
      <c r="E269" s="32" t="str">
        <v>ガス管撤去(埋設) 50A以下</v>
      </c>
      <c r="F269" s="32" t="s">
        <v>127</v>
      </c>
      <c r="G269" s="39">
        <v>1970</v>
      </c>
      <c r="H269" s="43" t="s">
        <v>193</v>
      </c>
      <c r="N269" s="19"/>
      <c r="P269" s="19"/>
    </row>
    <row r="270" spans="1:16" ht="15" customHeight="1">
      <c r="A270" s="23">
        <f>COUNTIFS($H$3:H270,H270)</f>
        <v>5</v>
      </c>
      <c r="B270" s="23" t="str">
        <f t="shared" si="40"/>
        <v>内⑤05</v>
      </c>
      <c r="C270" s="24">
        <f t="shared" si="41"/>
        <v>268</v>
      </c>
      <c r="D270" s="27" t="str">
        <v>04-02-001</v>
      </c>
      <c r="E270" s="32" t="str">
        <v>ガス管移設(鋼管) 32A以下</v>
      </c>
      <c r="F270" s="32" t="s">
        <v>127</v>
      </c>
      <c r="G270" s="39">
        <v>2160</v>
      </c>
      <c r="H270" s="43" t="s">
        <v>193</v>
      </c>
      <c r="N270" s="19"/>
      <c r="P270" s="19"/>
    </row>
    <row r="271" spans="1:16" ht="15" customHeight="1">
      <c r="A271" s="23">
        <f>COUNTIFS($H$3:H271,H271)</f>
        <v>6</v>
      </c>
      <c r="B271" s="23" t="str">
        <f t="shared" si="40"/>
        <v>内⑤06</v>
      </c>
      <c r="C271" s="24">
        <f t="shared" si="41"/>
        <v>269</v>
      </c>
      <c r="D271" s="27" t="str">
        <v>04-02-002</v>
      </c>
      <c r="E271" s="32" t="str">
        <v>ガス管移設(鋼管) 50A以下</v>
      </c>
      <c r="F271" s="32" t="s">
        <v>127</v>
      </c>
      <c r="G271" s="39">
        <v>2880</v>
      </c>
      <c r="H271" s="43" t="s">
        <v>193</v>
      </c>
      <c r="N271" s="19"/>
      <c r="P271" s="19"/>
    </row>
    <row r="272" spans="1:16" ht="15" customHeight="1">
      <c r="A272" s="23">
        <f>COUNTIFS($H$3:H272,H272)</f>
        <v>7</v>
      </c>
      <c r="B272" s="23" t="str">
        <f t="shared" si="40"/>
        <v>内⑤07</v>
      </c>
      <c r="C272" s="24">
        <f t="shared" si="41"/>
        <v>270</v>
      </c>
      <c r="D272" s="27" t="str">
        <v>04-03-001</v>
      </c>
      <c r="E272" s="32" t="str">
        <v>ガス管仮設(鋼管) 32A以下</v>
      </c>
      <c r="F272" s="32" t="s">
        <v>127</v>
      </c>
      <c r="G272" s="39">
        <v>3980</v>
      </c>
      <c r="H272" s="43" t="s">
        <v>193</v>
      </c>
      <c r="N272" s="19"/>
      <c r="P272" s="19"/>
    </row>
    <row r="273" spans="1:16" ht="15" customHeight="1">
      <c r="A273" s="23">
        <f>COUNTIFS($H$3:H273,H273)</f>
        <v>8</v>
      </c>
      <c r="B273" s="23" t="str">
        <f t="shared" si="40"/>
        <v>内⑤08</v>
      </c>
      <c r="C273" s="24">
        <f t="shared" si="41"/>
        <v>271</v>
      </c>
      <c r="D273" s="27" t="str">
        <v>04-03-002</v>
      </c>
      <c r="E273" s="32" t="str">
        <v>ガス管仮設(鋼管) 50A以下</v>
      </c>
      <c r="F273" s="32" t="s">
        <v>127</v>
      </c>
      <c r="G273" s="39">
        <v>7490</v>
      </c>
      <c r="H273" s="43" t="s">
        <v>193</v>
      </c>
      <c r="N273" s="19"/>
      <c r="P273" s="19"/>
    </row>
    <row r="274" spans="1:16" ht="15" customHeight="1">
      <c r="A274" s="23">
        <f>COUNTIFS($H$3:H274,H274)</f>
        <v>9</v>
      </c>
      <c r="B274" s="23" t="str">
        <f t="shared" si="40"/>
        <v>内⑤09</v>
      </c>
      <c r="C274" s="24">
        <f t="shared" si="41"/>
        <v>272</v>
      </c>
      <c r="D274" s="27" t="str">
        <v>04-03-003</v>
      </c>
      <c r="E274" s="32" t="str">
        <v>ガス管仮設(PE管) 30A以下</v>
      </c>
      <c r="F274" s="32" t="s">
        <v>127</v>
      </c>
      <c r="G274" s="39">
        <v>980</v>
      </c>
      <c r="H274" s="43" t="s">
        <v>193</v>
      </c>
      <c r="N274" s="19"/>
      <c r="P274" s="19"/>
    </row>
    <row r="275" spans="1:16" ht="15" customHeight="1">
      <c r="A275" s="23">
        <f>COUNTIFS($H$3:H275,H275)</f>
        <v>10</v>
      </c>
      <c r="B275" s="23" t="str">
        <f t="shared" si="40"/>
        <v>内⑤10</v>
      </c>
      <c r="C275" s="24">
        <f t="shared" si="41"/>
        <v>273</v>
      </c>
      <c r="D275" s="27" t="str">
        <v>04-03-004</v>
      </c>
      <c r="E275" s="32" t="str">
        <v>ガス管仮設(PE管) 50A以下</v>
      </c>
      <c r="F275" s="32" t="s">
        <v>127</v>
      </c>
      <c r="G275" s="39">
        <v>2440</v>
      </c>
      <c r="H275" s="43" t="s">
        <v>193</v>
      </c>
      <c r="N275" s="19"/>
      <c r="P275" s="19"/>
    </row>
    <row r="276" spans="1:16" ht="15" customHeight="1">
      <c r="A276" s="23">
        <f>COUNTIFS($H$3:H276,H276)</f>
        <v>11</v>
      </c>
      <c r="B276" s="23" t="str">
        <f t="shared" si="40"/>
        <v>内⑤11</v>
      </c>
      <c r="C276" s="24">
        <f t="shared" si="41"/>
        <v>274</v>
      </c>
      <c r="D276" s="27" t="str">
        <v>04-04-001</v>
      </c>
      <c r="E276" s="32" t="s">
        <v>47</v>
      </c>
      <c r="F276" s="32" t="s">
        <v>49</v>
      </c>
      <c r="G276" s="39">
        <v>7370</v>
      </c>
      <c r="H276" s="43" t="s">
        <v>193</v>
      </c>
      <c r="N276" s="19"/>
      <c r="P276" s="19"/>
    </row>
    <row r="277" spans="1:16" ht="15" customHeight="1">
      <c r="A277" s="23">
        <f>COUNTIFS($H$3:H277,H277)</f>
        <v>12</v>
      </c>
      <c r="B277" s="23" t="str">
        <f t="shared" si="40"/>
        <v>内⑤12</v>
      </c>
      <c r="C277" s="24">
        <f t="shared" si="41"/>
        <v>275</v>
      </c>
      <c r="D277" s="27" t="str">
        <v>04-04-002</v>
      </c>
      <c r="E277" s="32" t="s">
        <v>447</v>
      </c>
      <c r="F277" s="32" t="s">
        <v>49</v>
      </c>
      <c r="G277" s="39">
        <v>9350</v>
      </c>
      <c r="H277" s="43" t="s">
        <v>193</v>
      </c>
      <c r="N277" s="19"/>
      <c r="P277" s="19"/>
    </row>
    <row r="278" spans="1:16" ht="15" customHeight="1">
      <c r="A278" s="23">
        <f>COUNTIFS($H$3:H278,H278)</f>
        <v>13</v>
      </c>
      <c r="B278" s="23" t="str">
        <f t="shared" si="40"/>
        <v>内⑤13</v>
      </c>
      <c r="C278" s="24">
        <f t="shared" si="41"/>
        <v>276</v>
      </c>
      <c r="D278" s="27" t="str">
        <v>04-04-003</v>
      </c>
      <c r="E278" s="32" t="s">
        <v>463</v>
      </c>
      <c r="F278" s="32" t="s">
        <v>49</v>
      </c>
      <c r="G278" s="39">
        <v>11390</v>
      </c>
      <c r="H278" s="43" t="s">
        <v>193</v>
      </c>
      <c r="N278" s="19"/>
      <c r="P278" s="19"/>
    </row>
    <row r="279" spans="1:16" ht="15" customHeight="1">
      <c r="A279" s="23">
        <f>COUNTIFS($H$3:H279,H279)</f>
        <v>14</v>
      </c>
      <c r="B279" s="23" t="str">
        <f t="shared" si="40"/>
        <v>内⑤14</v>
      </c>
      <c r="C279" s="24">
        <f t="shared" si="41"/>
        <v>277</v>
      </c>
      <c r="D279" s="27" t="str">
        <v>04-04-004</v>
      </c>
      <c r="E279" s="32" t="s">
        <v>401</v>
      </c>
      <c r="F279" s="32" t="s">
        <v>49</v>
      </c>
      <c r="G279" s="39">
        <v>13470</v>
      </c>
      <c r="H279" s="43" t="s">
        <v>193</v>
      </c>
      <c r="N279" s="19"/>
      <c r="P279" s="19"/>
    </row>
    <row r="280" spans="1:16" ht="15" customHeight="1">
      <c r="A280" s="23">
        <f>COUNTIFS($H$3:H280,H280)</f>
        <v>15</v>
      </c>
      <c r="B280" s="23" t="str">
        <f t="shared" si="40"/>
        <v>内⑤15</v>
      </c>
      <c r="C280" s="24">
        <f t="shared" si="41"/>
        <v>278</v>
      </c>
      <c r="D280" s="27" t="str">
        <v>04-05-001</v>
      </c>
      <c r="E280" s="32" t="str">
        <v>ガス栓撤去/一般ガス栓 32A以下</v>
      </c>
      <c r="F280" s="32" t="s">
        <v>49</v>
      </c>
      <c r="G280" s="39">
        <v>400</v>
      </c>
      <c r="H280" s="43" t="s">
        <v>193</v>
      </c>
      <c r="N280" s="19"/>
      <c r="P280" s="19"/>
    </row>
    <row r="281" spans="1:16" ht="15" customHeight="1">
      <c r="A281" s="23">
        <f>COUNTIFS($H$3:H281,H281)</f>
        <v>16</v>
      </c>
      <c r="B281" s="23" t="str">
        <f t="shared" si="40"/>
        <v>内⑤16</v>
      </c>
      <c r="C281" s="24">
        <f t="shared" si="41"/>
        <v>279</v>
      </c>
      <c r="D281" s="27" t="str">
        <v>04-05-002</v>
      </c>
      <c r="E281" s="32" t="str">
        <v>ガス栓撤去/一般ガス栓 50A以下</v>
      </c>
      <c r="F281" s="32" t="s">
        <v>49</v>
      </c>
      <c r="G281" s="39">
        <v>710</v>
      </c>
      <c r="H281" s="43" t="s">
        <v>193</v>
      </c>
      <c r="N281" s="19"/>
      <c r="P281" s="19"/>
    </row>
    <row r="282" spans="1:16" ht="15" customHeight="1">
      <c r="A282" s="23">
        <f>COUNTIFS($H$3:H282,H282)</f>
        <v>17</v>
      </c>
      <c r="B282" s="23" t="str">
        <f t="shared" si="40"/>
        <v>内⑤17</v>
      </c>
      <c r="C282" s="24">
        <f t="shared" si="41"/>
        <v>280</v>
      </c>
      <c r="D282" s="27" t="str">
        <v>04-05-003</v>
      </c>
      <c r="E282" s="32" t="str">
        <v xml:space="preserve">ガス栓撤去/BOXガス栓 </v>
      </c>
      <c r="F282" s="32" t="s">
        <v>49</v>
      </c>
      <c r="G282" s="39">
        <v>820</v>
      </c>
      <c r="H282" s="43" t="s">
        <v>193</v>
      </c>
      <c r="N282" s="19"/>
      <c r="P282" s="19"/>
    </row>
    <row r="283" spans="1:16" ht="15" customHeight="1">
      <c r="A283" s="23">
        <f>COUNTIFS($H$3:H283,H283)</f>
        <v>18</v>
      </c>
      <c r="B283" s="23" t="str">
        <f t="shared" si="40"/>
        <v>内⑤18</v>
      </c>
      <c r="C283" s="24">
        <f t="shared" si="41"/>
        <v>281</v>
      </c>
      <c r="D283" s="27" t="str">
        <v>04-06-001</v>
      </c>
      <c r="E283" s="32" t="s">
        <v>249</v>
      </c>
      <c r="F283" s="32" t="s">
        <v>49</v>
      </c>
      <c r="G283" s="39">
        <v>940</v>
      </c>
      <c r="H283" s="43" t="s">
        <v>193</v>
      </c>
      <c r="N283" s="19"/>
      <c r="P283" s="19"/>
    </row>
    <row r="284" spans="1:16" ht="15" customHeight="1">
      <c r="A284" s="23">
        <f>COUNTIFS($H$3:H284,H284)</f>
        <v>19</v>
      </c>
      <c r="B284" s="23" t="str">
        <f t="shared" si="40"/>
        <v>内⑤19</v>
      </c>
      <c r="C284" s="24">
        <f t="shared" si="41"/>
        <v>282</v>
      </c>
      <c r="D284" s="27" t="str">
        <v>04-06-002</v>
      </c>
      <c r="E284" s="32" t="s">
        <v>464</v>
      </c>
      <c r="F284" s="32" t="s">
        <v>49</v>
      </c>
      <c r="G284" s="39">
        <v>1640</v>
      </c>
      <c r="H284" s="43" t="s">
        <v>193</v>
      </c>
      <c r="N284" s="19"/>
      <c r="P284" s="19"/>
    </row>
    <row r="285" spans="1:16" ht="15" customHeight="1">
      <c r="A285" s="23">
        <f>COUNTIFS($H$3:H285,H285)</f>
        <v>20</v>
      </c>
      <c r="B285" s="23" t="str">
        <f t="shared" si="40"/>
        <v>内⑤20</v>
      </c>
      <c r="C285" s="24">
        <f t="shared" si="41"/>
        <v>283</v>
      </c>
      <c r="D285" s="27" t="str">
        <v>04-06-003</v>
      </c>
      <c r="E285" s="32" t="s">
        <v>26</v>
      </c>
      <c r="F285" s="32" t="s">
        <v>49</v>
      </c>
      <c r="G285" s="39">
        <v>1890</v>
      </c>
      <c r="H285" s="43" t="s">
        <v>193</v>
      </c>
      <c r="N285" s="19"/>
      <c r="P285" s="19"/>
    </row>
    <row r="286" spans="1:16" ht="15" customHeight="1">
      <c r="A286" s="23">
        <f>COUNTIFS($H$3:H286,H286)</f>
        <v>21</v>
      </c>
      <c r="B286" s="23" t="str">
        <f t="shared" si="40"/>
        <v>内⑤21</v>
      </c>
      <c r="C286" s="24">
        <f t="shared" si="41"/>
        <v>284</v>
      </c>
      <c r="D286" s="27" t="str">
        <v>04-07-001</v>
      </c>
      <c r="E286" s="32" t="s">
        <v>305</v>
      </c>
      <c r="F286" s="32" t="s">
        <v>49</v>
      </c>
      <c r="G286" s="39">
        <v>8960</v>
      </c>
      <c r="H286" s="43" t="s">
        <v>193</v>
      </c>
      <c r="N286" s="19"/>
      <c r="P286" s="19"/>
    </row>
    <row r="287" spans="1:16" ht="15" customHeight="1">
      <c r="A287" s="23">
        <f>COUNTIFS($H$3:H287,H287)</f>
        <v>22</v>
      </c>
      <c r="B287" s="23" t="str">
        <f t="shared" si="40"/>
        <v>内⑤22</v>
      </c>
      <c r="C287" s="24">
        <f t="shared" si="41"/>
        <v>285</v>
      </c>
      <c r="D287" s="27" t="str">
        <v>04-07-002</v>
      </c>
      <c r="E287" s="32" t="s">
        <v>270</v>
      </c>
      <c r="F287" s="32" t="s">
        <v>49</v>
      </c>
      <c r="G287" s="39">
        <v>10610</v>
      </c>
      <c r="H287" s="43" t="s">
        <v>193</v>
      </c>
      <c r="N287" s="19"/>
      <c r="P287" s="19"/>
    </row>
    <row r="288" spans="1:16" ht="15" customHeight="1">
      <c r="A288" s="23">
        <f>COUNTIFS($H$3:H288,H288)</f>
        <v>23</v>
      </c>
      <c r="B288" s="23" t="str">
        <f t="shared" si="40"/>
        <v>内⑤23</v>
      </c>
      <c r="C288" s="24">
        <f t="shared" si="41"/>
        <v>286</v>
      </c>
      <c r="D288" s="27" t="str">
        <v>04-07-003</v>
      </c>
      <c r="E288" s="32" t="s">
        <v>466</v>
      </c>
      <c r="F288" s="32" t="s">
        <v>49</v>
      </c>
      <c r="G288" s="39">
        <v>12560</v>
      </c>
      <c r="H288" s="43" t="s">
        <v>193</v>
      </c>
      <c r="N288" s="19"/>
      <c r="P288" s="19"/>
    </row>
    <row r="289" spans="1:16" ht="15" customHeight="1">
      <c r="A289" s="23">
        <f>COUNTIFS($H$3:H289,H289)</f>
        <v>24</v>
      </c>
      <c r="B289" s="23" t="str">
        <f t="shared" si="40"/>
        <v>内⑤24</v>
      </c>
      <c r="C289" s="24">
        <f t="shared" si="41"/>
        <v>287</v>
      </c>
      <c r="D289" s="27" t="str">
        <v>04-07-004</v>
      </c>
      <c r="E289" s="32" t="s">
        <v>469</v>
      </c>
      <c r="F289" s="32" t="s">
        <v>49</v>
      </c>
      <c r="G289" s="39">
        <v>16930</v>
      </c>
      <c r="H289" s="43" t="s">
        <v>193</v>
      </c>
      <c r="N289" s="19"/>
      <c r="P289" s="19"/>
    </row>
    <row r="290" spans="1:16" ht="15" customHeight="1">
      <c r="A290" s="23">
        <f>COUNTIFS($H$3:H290,H290)</f>
        <v>25</v>
      </c>
      <c r="B290" s="23" t="str">
        <f t="shared" si="40"/>
        <v>内⑤25</v>
      </c>
      <c r="C290" s="24">
        <f t="shared" si="41"/>
        <v>288</v>
      </c>
      <c r="D290" s="27" t="str">
        <v>04-07-005</v>
      </c>
      <c r="E290" s="32" t="str">
        <v>切止め工事(メカ) PLS-Pr止め 25A以下</v>
      </c>
      <c r="F290" s="32" t="s">
        <v>49</v>
      </c>
      <c r="G290" s="39">
        <v>1640</v>
      </c>
      <c r="H290" s="43" t="s">
        <v>193</v>
      </c>
      <c r="N290" s="19"/>
      <c r="P290" s="19"/>
    </row>
    <row r="291" spans="1:16" ht="15" customHeight="1">
      <c r="A291" s="23">
        <f>COUNTIFS($H$3:H291,H291)</f>
        <v>26</v>
      </c>
      <c r="B291" s="23" t="str">
        <f t="shared" si="40"/>
        <v>内⑤26</v>
      </c>
      <c r="C291" s="24">
        <f t="shared" si="41"/>
        <v>289</v>
      </c>
      <c r="D291" s="27" t="str">
        <v>04-07-006</v>
      </c>
      <c r="E291" s="32" t="str">
        <v>切止め工事(メカ) PLS-Pr止め 32A</v>
      </c>
      <c r="F291" s="32" t="s">
        <v>49</v>
      </c>
      <c r="G291" s="39">
        <v>2260</v>
      </c>
      <c r="H291" s="43" t="s">
        <v>193</v>
      </c>
      <c r="N291" s="19"/>
      <c r="P291" s="19"/>
    </row>
    <row r="292" spans="1:16" ht="15" customHeight="1">
      <c r="A292" s="23">
        <f>COUNTIFS($H$3:H292,H292)</f>
        <v>27</v>
      </c>
      <c r="B292" s="23" t="str">
        <f t="shared" si="40"/>
        <v>内⑤27</v>
      </c>
      <c r="C292" s="24">
        <f t="shared" si="41"/>
        <v>290</v>
      </c>
      <c r="D292" s="27" t="s">
        <v>218</v>
      </c>
      <c r="E292" s="32" t="str">
        <v>切止め工事(メカ) PLS-Pr止め 50A</v>
      </c>
      <c r="F292" s="32" t="s">
        <v>49</v>
      </c>
      <c r="G292" s="39">
        <v>3490</v>
      </c>
      <c r="H292" s="43" t="s">
        <v>193</v>
      </c>
      <c r="N292" s="19"/>
      <c r="P292" s="19"/>
    </row>
    <row r="293" spans="1:16" ht="15" customHeight="1">
      <c r="A293" s="23">
        <f>COUNTIFS($H$3:H293,H293)</f>
        <v>28</v>
      </c>
      <c r="B293" s="23" t="str">
        <f t="shared" si="40"/>
        <v>内⑤28</v>
      </c>
      <c r="C293" s="24">
        <f t="shared" si="41"/>
        <v>291</v>
      </c>
      <c r="D293" s="27" t="s">
        <v>207</v>
      </c>
      <c r="E293" s="32" t="str">
        <v>切止め工事(メカ) PLS-Pr止め 80A</v>
      </c>
      <c r="F293" s="32" t="s">
        <v>49</v>
      </c>
      <c r="G293" s="39">
        <v>6900</v>
      </c>
      <c r="H293" s="43" t="s">
        <v>193</v>
      </c>
      <c r="N293" s="19"/>
      <c r="P293" s="19"/>
    </row>
    <row r="294" spans="1:16" ht="15" customHeight="1">
      <c r="A294" s="23">
        <f>COUNTIFS($H$3:H294,H294)</f>
        <v>29</v>
      </c>
      <c r="B294" s="23" t="str">
        <f t="shared" si="40"/>
        <v>内⑤29</v>
      </c>
      <c r="C294" s="24">
        <f t="shared" si="41"/>
        <v>292</v>
      </c>
      <c r="D294" s="27" t="str">
        <v>04-08-001</v>
      </c>
      <c r="E294" s="32" t="s">
        <v>487</v>
      </c>
      <c r="F294" s="32" t="s">
        <v>49</v>
      </c>
      <c r="G294" s="39">
        <v>4280</v>
      </c>
      <c r="H294" s="43" t="s">
        <v>193</v>
      </c>
      <c r="N294" s="19"/>
      <c r="P294" s="19"/>
    </row>
    <row r="295" spans="1:16" ht="15" customHeight="1">
      <c r="A295" s="23">
        <f>COUNTIFS($H$3:H295,H295)</f>
        <v>30</v>
      </c>
      <c r="B295" s="23" t="str">
        <f t="shared" si="40"/>
        <v>内⑤30</v>
      </c>
      <c r="C295" s="24">
        <f t="shared" si="41"/>
        <v>293</v>
      </c>
      <c r="D295" s="27" t="str">
        <v>04-08-002</v>
      </c>
      <c r="E295" s="32" t="str">
        <v>切止め工事(白) AP-Ca止め 25A</v>
      </c>
      <c r="F295" s="32" t="s">
        <v>49</v>
      </c>
      <c r="G295" s="39">
        <v>4930</v>
      </c>
      <c r="H295" s="43" t="s">
        <v>193</v>
      </c>
      <c r="N295" s="19"/>
      <c r="P295" s="19"/>
    </row>
    <row r="296" spans="1:16" ht="15" customHeight="1">
      <c r="A296" s="23">
        <f>COUNTIFS($H$3:H296,H296)</f>
        <v>31</v>
      </c>
      <c r="B296" s="23" t="str">
        <f t="shared" si="40"/>
        <v>内⑤31</v>
      </c>
      <c r="C296" s="24">
        <f t="shared" si="41"/>
        <v>294</v>
      </c>
      <c r="D296" s="27" t="str">
        <v>04-08-003</v>
      </c>
      <c r="E296" s="32" t="str">
        <v>切止め工事(白) AP-Ca止め 32A</v>
      </c>
      <c r="F296" s="32" t="s">
        <v>49</v>
      </c>
      <c r="G296" s="39">
        <v>5720</v>
      </c>
      <c r="H296" s="43" t="s">
        <v>193</v>
      </c>
      <c r="N296" s="19"/>
      <c r="P296" s="19"/>
    </row>
    <row r="297" spans="1:16" ht="15" customHeight="1">
      <c r="A297" s="23">
        <f>COUNTIFS($H$3:H297,H297)</f>
        <v>32</v>
      </c>
      <c r="B297" s="23" t="str">
        <f t="shared" si="40"/>
        <v>内⑤32</v>
      </c>
      <c r="C297" s="24">
        <f t="shared" si="41"/>
        <v>295</v>
      </c>
      <c r="D297" s="27" t="str">
        <v>04-08-004</v>
      </c>
      <c r="E297" s="32" t="str">
        <v>切止め工事(白) AP-Ca止め 40A</v>
      </c>
      <c r="F297" s="32" t="s">
        <v>49</v>
      </c>
      <c r="G297" s="39">
        <v>6790</v>
      </c>
      <c r="H297" s="43" t="s">
        <v>193</v>
      </c>
      <c r="N297" s="19"/>
      <c r="P297" s="19"/>
    </row>
    <row r="298" spans="1:16" ht="15" customHeight="1">
      <c r="A298" s="23">
        <f>COUNTIFS($H$3:H298,H298)</f>
        <v>33</v>
      </c>
      <c r="B298" s="23" t="str">
        <f t="shared" si="40"/>
        <v>内⑤33</v>
      </c>
      <c r="C298" s="24">
        <f t="shared" si="41"/>
        <v>296</v>
      </c>
      <c r="D298" s="27" t="str">
        <v>04-08-005</v>
      </c>
      <c r="E298" s="32" t="str">
        <v>切止め工事(白) AP-Ca止め 50A</v>
      </c>
      <c r="F298" s="32" t="s">
        <v>49</v>
      </c>
      <c r="G298" s="39">
        <v>9300</v>
      </c>
      <c r="H298" s="43" t="s">
        <v>193</v>
      </c>
      <c r="N298" s="19"/>
      <c r="P298" s="19"/>
    </row>
    <row r="299" spans="1:16" ht="15" customHeight="1">
      <c r="A299" s="23">
        <f>COUNTIFS($H$3:H299,H299)</f>
        <v>34</v>
      </c>
      <c r="B299" s="23" t="str">
        <f t="shared" si="40"/>
        <v>内⑤34</v>
      </c>
      <c r="C299" s="24">
        <f t="shared" si="41"/>
        <v>297</v>
      </c>
      <c r="D299" s="27" t="s">
        <v>131</v>
      </c>
      <c r="E299" s="32" t="str">
        <v>切止め工事(白) AP-Ca止め 80A</v>
      </c>
      <c r="F299" s="32" t="s">
        <v>49</v>
      </c>
      <c r="G299" s="39">
        <v>20270</v>
      </c>
      <c r="H299" s="43" t="s">
        <v>193</v>
      </c>
      <c r="N299" s="19"/>
      <c r="P299" s="19"/>
    </row>
    <row r="300" spans="1:16" ht="15" customHeight="1">
      <c r="A300" s="23">
        <f>COUNTIFS($H$3:H300,H300)</f>
        <v>35</v>
      </c>
      <c r="B300" s="23" t="str">
        <f t="shared" si="40"/>
        <v>内⑤35</v>
      </c>
      <c r="C300" s="24">
        <f t="shared" si="41"/>
        <v>298</v>
      </c>
      <c r="D300" s="27" t="s">
        <v>100</v>
      </c>
      <c r="E300" s="32" t="s">
        <v>101</v>
      </c>
      <c r="F300" s="32" t="s">
        <v>49</v>
      </c>
      <c r="G300" s="39">
        <v>970</v>
      </c>
      <c r="H300" s="43" t="s">
        <v>193</v>
      </c>
      <c r="N300" s="19"/>
      <c r="P300" s="19"/>
    </row>
    <row r="301" spans="1:16" ht="15" customHeight="1">
      <c r="A301" s="23">
        <f>COUNTIFS($H$3:H301,H301)</f>
        <v>36</v>
      </c>
      <c r="B301" s="23" t="str">
        <f t="shared" si="40"/>
        <v>内⑤36</v>
      </c>
      <c r="C301" s="24">
        <f t="shared" si="41"/>
        <v>299</v>
      </c>
      <c r="D301" s="27" t="s">
        <v>444</v>
      </c>
      <c r="E301" s="32" t="s">
        <v>695</v>
      </c>
      <c r="F301" s="32" t="s">
        <v>49</v>
      </c>
      <c r="G301" s="39">
        <v>1050</v>
      </c>
      <c r="H301" s="43" t="s">
        <v>193</v>
      </c>
      <c r="N301" s="19"/>
      <c r="P301" s="19"/>
    </row>
    <row r="302" spans="1:16" ht="15" customHeight="1">
      <c r="A302" s="23">
        <f>COUNTIFS($H$3:H302,H302)</f>
        <v>37</v>
      </c>
      <c r="B302" s="23" t="str">
        <f t="shared" si="40"/>
        <v>内⑤37</v>
      </c>
      <c r="C302" s="24">
        <f t="shared" si="41"/>
        <v>300</v>
      </c>
      <c r="D302" s="27" t="s">
        <v>186</v>
      </c>
      <c r="E302" s="32" t="s">
        <v>696</v>
      </c>
      <c r="F302" s="32" t="s">
        <v>49</v>
      </c>
      <c r="G302" s="39">
        <v>1300</v>
      </c>
      <c r="H302" s="43" t="s">
        <v>193</v>
      </c>
      <c r="N302" s="19"/>
      <c r="P302" s="19"/>
    </row>
    <row r="303" spans="1:16" ht="15" customHeight="1">
      <c r="A303" s="23">
        <f>COUNTIFS($H$3:H303,H303)</f>
        <v>38</v>
      </c>
      <c r="B303" s="23" t="str">
        <f t="shared" si="40"/>
        <v>内⑤38</v>
      </c>
      <c r="C303" s="24">
        <f t="shared" si="41"/>
        <v>301</v>
      </c>
      <c r="D303" s="27" t="s">
        <v>140</v>
      </c>
      <c r="E303" s="32" t="s">
        <v>481</v>
      </c>
      <c r="F303" s="32" t="s">
        <v>49</v>
      </c>
      <c r="G303" s="39">
        <v>1460</v>
      </c>
      <c r="H303" s="43" t="s">
        <v>193</v>
      </c>
      <c r="N303" s="19"/>
      <c r="P303" s="19"/>
    </row>
    <row r="304" spans="1:16" ht="15" customHeight="1">
      <c r="A304" s="23">
        <f>COUNTIFS($H$3:H304,H304)</f>
        <v>39</v>
      </c>
      <c r="B304" s="23" t="str">
        <f t="shared" si="40"/>
        <v>内⑤39</v>
      </c>
      <c r="C304" s="24">
        <f t="shared" si="41"/>
        <v>302</v>
      </c>
      <c r="D304" s="27" t="s">
        <v>194</v>
      </c>
      <c r="E304" s="32" t="s">
        <v>245</v>
      </c>
      <c r="F304" s="32" t="s">
        <v>49</v>
      </c>
      <c r="G304" s="39">
        <v>1860</v>
      </c>
      <c r="H304" s="43" t="s">
        <v>193</v>
      </c>
      <c r="N304" s="19"/>
      <c r="P304" s="19"/>
    </row>
    <row r="305" spans="1:16" ht="15" customHeight="1">
      <c r="A305" s="23">
        <f>COUNTIFS($H$3:H305,H305)</f>
        <v>40</v>
      </c>
      <c r="B305" s="23" t="str">
        <f t="shared" si="40"/>
        <v>内⑤40</v>
      </c>
      <c r="C305" s="24">
        <f t="shared" si="41"/>
        <v>303</v>
      </c>
      <c r="D305" s="27" t="s">
        <v>445</v>
      </c>
      <c r="E305" s="32" t="s">
        <v>697</v>
      </c>
      <c r="F305" s="32" t="s">
        <v>49</v>
      </c>
      <c r="G305" s="39">
        <v>3980</v>
      </c>
      <c r="H305" s="43" t="s">
        <v>193</v>
      </c>
      <c r="N305" s="19"/>
      <c r="P305" s="19"/>
    </row>
    <row r="306" spans="1:16" ht="15" customHeight="1">
      <c r="A306" s="23">
        <f>COUNTIFS($H$3:H306,H306)</f>
        <v>41</v>
      </c>
      <c r="B306" s="23" t="str">
        <f t="shared" si="40"/>
        <v>内⑤41</v>
      </c>
      <c r="C306" s="24">
        <f t="shared" si="41"/>
        <v>304</v>
      </c>
      <c r="D306" s="27" t="s">
        <v>398</v>
      </c>
      <c r="E306" s="32" t="str">
        <v>切止め工事(EF) 25A</v>
      </c>
      <c r="F306" s="32" t="s">
        <v>49</v>
      </c>
      <c r="G306" s="39">
        <v>3360</v>
      </c>
      <c r="H306" s="43" t="s">
        <v>193</v>
      </c>
      <c r="N306" s="19"/>
      <c r="P306" s="19"/>
    </row>
    <row r="307" spans="1:16" ht="15" customHeight="1">
      <c r="A307" s="23">
        <f>COUNTIFS($H$3:H307,H307)</f>
        <v>42</v>
      </c>
      <c r="B307" s="23" t="str">
        <f t="shared" si="40"/>
        <v>内⑤42</v>
      </c>
      <c r="C307" s="24">
        <f t="shared" si="41"/>
        <v>305</v>
      </c>
      <c r="D307" s="27" t="s">
        <v>221</v>
      </c>
      <c r="E307" s="32" t="str">
        <v>切止め工事(EF) 30A</v>
      </c>
      <c r="F307" s="32" t="s">
        <v>49</v>
      </c>
      <c r="G307" s="39">
        <v>3910</v>
      </c>
      <c r="H307" s="43" t="s">
        <v>193</v>
      </c>
      <c r="N307" s="19"/>
      <c r="P307" s="19"/>
    </row>
    <row r="308" spans="1:16" ht="15" customHeight="1">
      <c r="A308" s="23">
        <f>COUNTIFS($H$3:H308,H308)</f>
        <v>43</v>
      </c>
      <c r="B308" s="23" t="str">
        <f t="shared" si="40"/>
        <v>内⑤43</v>
      </c>
      <c r="C308" s="24">
        <f t="shared" si="41"/>
        <v>306</v>
      </c>
      <c r="D308" s="27" t="s">
        <v>446</v>
      </c>
      <c r="E308" s="32" t="str">
        <v>切止め工事(EF) 50A</v>
      </c>
      <c r="F308" s="32" t="s">
        <v>49</v>
      </c>
      <c r="G308" s="39">
        <v>6520</v>
      </c>
      <c r="H308" s="43" t="s">
        <v>193</v>
      </c>
      <c r="N308" s="19"/>
      <c r="P308" s="19"/>
    </row>
    <row r="309" spans="1:16" ht="15" customHeight="1">
      <c r="A309" s="23">
        <f>COUNTIFS($H$3:H309,H309)</f>
        <v>44</v>
      </c>
      <c r="B309" s="23" t="str">
        <f t="shared" si="40"/>
        <v>内⑤44</v>
      </c>
      <c r="C309" s="24">
        <f t="shared" si="41"/>
        <v>307</v>
      </c>
      <c r="D309" s="27" t="str">
        <v>04-10-001</v>
      </c>
      <c r="E309" s="32" t="str">
        <v>切止め工事(サーチ2箇所止め) 25A</v>
      </c>
      <c r="F309" s="32" t="s">
        <v>49</v>
      </c>
      <c r="G309" s="39">
        <v>2710</v>
      </c>
      <c r="H309" s="43" t="s">
        <v>193</v>
      </c>
      <c r="N309" s="19"/>
      <c r="P309" s="19"/>
    </row>
    <row r="310" spans="1:16" ht="15" customHeight="1">
      <c r="A310" s="23">
        <f>COUNTIFS($H$3:H310,H310)</f>
        <v>11</v>
      </c>
      <c r="B310" s="23" t="str">
        <f t="shared" si="40"/>
        <v>区分11</v>
      </c>
      <c r="C310" s="24">
        <f t="shared" si="41"/>
        <v>308</v>
      </c>
      <c r="D310" s="27" t="s">
        <v>162</v>
      </c>
      <c r="E310" s="32" t="s">
        <v>105</v>
      </c>
      <c r="F310" s="32" t="s">
        <v>183</v>
      </c>
      <c r="G310" s="39" t="s">
        <v>290</v>
      </c>
      <c r="H310" s="43" t="s">
        <v>187</v>
      </c>
      <c r="N310" s="19"/>
      <c r="P310" s="19"/>
    </row>
    <row r="311" spans="1:16" ht="15" customHeight="1">
      <c r="A311" s="23">
        <f>COUNTIFS($H$3:H311,H311)</f>
        <v>1</v>
      </c>
      <c r="B311" s="23" t="str">
        <f t="shared" si="40"/>
        <v>内⑥01</v>
      </c>
      <c r="C311" s="24">
        <f t="shared" si="41"/>
        <v>309</v>
      </c>
      <c r="D311" s="27" t="str">
        <v>05-01-001</v>
      </c>
      <c r="E311" s="32" t="str">
        <v>スリーブ 50A</v>
      </c>
      <c r="F311" s="32" t="s">
        <v>49</v>
      </c>
      <c r="G311" s="39">
        <v>2570</v>
      </c>
      <c r="H311" s="43" t="s">
        <v>212</v>
      </c>
      <c r="N311" s="19"/>
      <c r="P311" s="19"/>
    </row>
    <row r="312" spans="1:16" ht="15" customHeight="1">
      <c r="A312" s="23">
        <f>COUNTIFS($H$3:H312,H312)</f>
        <v>2</v>
      </c>
      <c r="B312" s="23" t="str">
        <f t="shared" si="40"/>
        <v>内⑥02</v>
      </c>
      <c r="C312" s="24">
        <f t="shared" si="41"/>
        <v>310</v>
      </c>
      <c r="D312" s="27" t="str">
        <v>05-01-002</v>
      </c>
      <c r="E312" s="32" t="str">
        <v>スリーブ 75A</v>
      </c>
      <c r="F312" s="32" t="s">
        <v>49</v>
      </c>
      <c r="G312" s="39">
        <v>2650</v>
      </c>
      <c r="H312" s="43" t="s">
        <v>212</v>
      </c>
      <c r="N312" s="19"/>
      <c r="P312" s="19"/>
    </row>
    <row r="313" spans="1:16" ht="15" customHeight="1">
      <c r="A313" s="23">
        <f>COUNTIFS($H$3:H313,H313)</f>
        <v>3</v>
      </c>
      <c r="B313" s="23" t="str">
        <f t="shared" si="40"/>
        <v>内⑥03</v>
      </c>
      <c r="C313" s="24">
        <f t="shared" si="41"/>
        <v>311</v>
      </c>
      <c r="D313" s="27" t="str">
        <v>05-01-003</v>
      </c>
      <c r="E313" s="32" t="str">
        <v>スリーブ 100A</v>
      </c>
      <c r="F313" s="32" t="s">
        <v>49</v>
      </c>
      <c r="G313" s="39">
        <v>2710</v>
      </c>
      <c r="H313" s="43" t="s">
        <v>212</v>
      </c>
      <c r="N313" s="19"/>
      <c r="P313" s="19"/>
    </row>
    <row r="314" spans="1:16" ht="15" customHeight="1">
      <c r="A314" s="23">
        <f>COUNTIFS($H$3:H314,H314)</f>
        <v>4</v>
      </c>
      <c r="B314" s="23" t="str">
        <f t="shared" si="40"/>
        <v>内⑥04</v>
      </c>
      <c r="C314" s="24">
        <f t="shared" si="41"/>
        <v>312</v>
      </c>
      <c r="D314" s="27" t="str">
        <v>05-01-004</v>
      </c>
      <c r="E314" s="32" t="str">
        <v>スリーブ 150A</v>
      </c>
      <c r="F314" s="32" t="s">
        <v>49</v>
      </c>
      <c r="G314" s="39">
        <v>2890</v>
      </c>
      <c r="H314" s="43" t="s">
        <v>212</v>
      </c>
      <c r="N314" s="19"/>
      <c r="P314" s="19"/>
    </row>
    <row r="315" spans="1:16" ht="15" customHeight="1">
      <c r="A315" s="23">
        <f>COUNTIFS($H$3:H315,H315)</f>
        <v>5</v>
      </c>
      <c r="B315" s="23" t="str">
        <f t="shared" si="40"/>
        <v>内⑥05</v>
      </c>
      <c r="C315" s="24">
        <f t="shared" si="41"/>
        <v>313</v>
      </c>
      <c r="D315" s="27" t="str">
        <v>05-02-001</v>
      </c>
      <c r="E315" s="32" t="s">
        <v>459</v>
      </c>
      <c r="F315" s="32" t="s">
        <v>49</v>
      </c>
      <c r="G315" s="39">
        <v>6620</v>
      </c>
      <c r="H315" s="43" t="s">
        <v>212</v>
      </c>
      <c r="N315" s="19"/>
      <c r="P315" s="19"/>
    </row>
    <row r="316" spans="1:16" ht="15" customHeight="1">
      <c r="A316" s="23">
        <f>COUNTIFS($H$3:H316,H316)</f>
        <v>6</v>
      </c>
      <c r="B316" s="23" t="str">
        <f t="shared" si="40"/>
        <v>内⑥06</v>
      </c>
      <c r="C316" s="24">
        <f t="shared" si="41"/>
        <v>314</v>
      </c>
      <c r="D316" s="27" t="str">
        <v>05-02-002</v>
      </c>
      <c r="E316" s="32" t="s">
        <v>227</v>
      </c>
      <c r="F316" s="32" t="s">
        <v>49</v>
      </c>
      <c r="G316" s="39">
        <v>8090</v>
      </c>
      <c r="H316" s="43" t="s">
        <v>212</v>
      </c>
      <c r="N316" s="19"/>
      <c r="P316" s="19"/>
    </row>
    <row r="317" spans="1:16" ht="15" customHeight="1">
      <c r="A317" s="23">
        <f>COUNTIFS($H$3:H317,H317)</f>
        <v>7</v>
      </c>
      <c r="B317" s="23" t="str">
        <f t="shared" si="40"/>
        <v>内⑥07</v>
      </c>
      <c r="C317" s="24">
        <f t="shared" si="41"/>
        <v>315</v>
      </c>
      <c r="D317" s="27" t="str">
        <v>05-02-003</v>
      </c>
      <c r="E317" s="32" t="s">
        <v>147</v>
      </c>
      <c r="F317" s="32" t="s">
        <v>49</v>
      </c>
      <c r="G317" s="39">
        <v>17290</v>
      </c>
      <c r="H317" s="43" t="s">
        <v>212</v>
      </c>
      <c r="N317" s="19"/>
      <c r="P317" s="19"/>
    </row>
    <row r="318" spans="1:16" ht="15" customHeight="1">
      <c r="A318" s="23">
        <f>COUNTIFS($H$3:H318,H318)</f>
        <v>8</v>
      </c>
      <c r="B318" s="23" t="str">
        <f t="shared" si="40"/>
        <v>内⑥08</v>
      </c>
      <c r="C318" s="24">
        <f t="shared" si="41"/>
        <v>316</v>
      </c>
      <c r="D318" s="27" t="str">
        <v>05-02-004</v>
      </c>
      <c r="E318" s="32" t="str">
        <v>はつり工/T150以下 有筋 125A</v>
      </c>
      <c r="F318" s="32" t="s">
        <v>49</v>
      </c>
      <c r="G318" s="39">
        <v>8090</v>
      </c>
      <c r="H318" s="43" t="s">
        <v>212</v>
      </c>
      <c r="N318" s="19"/>
      <c r="P318" s="19"/>
    </row>
    <row r="319" spans="1:16" ht="15" customHeight="1">
      <c r="A319" s="23">
        <f>COUNTIFS($H$3:H319,H319)</f>
        <v>9</v>
      </c>
      <c r="B319" s="23" t="str">
        <f t="shared" si="40"/>
        <v>内⑥09</v>
      </c>
      <c r="C319" s="24">
        <f t="shared" si="41"/>
        <v>317</v>
      </c>
      <c r="D319" s="27" t="str">
        <v>05-02-005</v>
      </c>
      <c r="E319" s="32" t="s">
        <v>19</v>
      </c>
      <c r="F319" s="32" t="s">
        <v>49</v>
      </c>
      <c r="G319" s="39">
        <v>10300</v>
      </c>
      <c r="H319" s="43" t="s">
        <v>212</v>
      </c>
      <c r="N319" s="19"/>
      <c r="P319" s="19"/>
    </row>
    <row r="320" spans="1:16" ht="15" customHeight="1">
      <c r="A320" s="23">
        <f>COUNTIFS($H$3:H320,H320)</f>
        <v>10</v>
      </c>
      <c r="B320" s="23" t="str">
        <f t="shared" si="40"/>
        <v>内⑥10</v>
      </c>
      <c r="C320" s="24">
        <f t="shared" si="41"/>
        <v>318</v>
      </c>
      <c r="D320" s="27" t="str">
        <v>05-02-006</v>
      </c>
      <c r="E320" s="32" t="s">
        <v>46</v>
      </c>
      <c r="F320" s="32" t="s">
        <v>49</v>
      </c>
      <c r="G320" s="39">
        <v>20600</v>
      </c>
      <c r="H320" s="43" t="s">
        <v>212</v>
      </c>
      <c r="N320" s="19"/>
      <c r="P320" s="19"/>
    </row>
    <row r="321" spans="1:16" ht="15" customHeight="1">
      <c r="A321" s="23">
        <f>COUNTIFS($H$3:H321,H321)</f>
        <v>11</v>
      </c>
      <c r="B321" s="23" t="str">
        <f t="shared" si="40"/>
        <v>内⑥11</v>
      </c>
      <c r="C321" s="24">
        <f t="shared" si="41"/>
        <v>319</v>
      </c>
      <c r="D321" s="27" t="str">
        <v>05-02-007</v>
      </c>
      <c r="E321" s="32" t="str">
        <v>はつり工/T150以下 無筋 75A</v>
      </c>
      <c r="F321" s="32" t="s">
        <v>49</v>
      </c>
      <c r="G321" s="39">
        <v>5290</v>
      </c>
      <c r="H321" s="43" t="s">
        <v>212</v>
      </c>
      <c r="N321" s="19"/>
      <c r="P321" s="19"/>
    </row>
    <row r="322" spans="1:16" ht="15" customHeight="1">
      <c r="A322" s="23">
        <f>COUNTIFS($H$3:H322,H322)</f>
        <v>12</v>
      </c>
      <c r="B322" s="23" t="str">
        <f t="shared" si="40"/>
        <v>内⑥12</v>
      </c>
      <c r="C322" s="24">
        <f t="shared" si="41"/>
        <v>320</v>
      </c>
      <c r="D322" s="27" t="str">
        <v>05-02-008</v>
      </c>
      <c r="E322" s="32" t="s">
        <v>395</v>
      </c>
      <c r="F322" s="32" t="s">
        <v>49</v>
      </c>
      <c r="G322" s="39">
        <v>6470</v>
      </c>
      <c r="H322" s="43" t="s">
        <v>212</v>
      </c>
      <c r="N322" s="19"/>
      <c r="P322" s="19"/>
    </row>
    <row r="323" spans="1:16" ht="15" customHeight="1">
      <c r="A323" s="23">
        <f>COUNTIFS($H$3:H323,H323)</f>
        <v>13</v>
      </c>
      <c r="B323" s="23" t="str">
        <f t="shared" ref="B323:B386" si="42">H323&amp;TEXT(A323,"00")</f>
        <v>内⑥13</v>
      </c>
      <c r="C323" s="24">
        <f t="shared" si="41"/>
        <v>321</v>
      </c>
      <c r="D323" s="27" t="str">
        <v>05-02-009</v>
      </c>
      <c r="E323" s="32" t="s">
        <v>231</v>
      </c>
      <c r="F323" s="32" t="s">
        <v>49</v>
      </c>
      <c r="G323" s="39">
        <v>13830</v>
      </c>
      <c r="H323" s="43" t="s">
        <v>212</v>
      </c>
      <c r="N323" s="19"/>
      <c r="P323" s="19"/>
    </row>
    <row r="324" spans="1:16" ht="15" customHeight="1">
      <c r="A324" s="23">
        <f>COUNTIFS($H$3:H324,H324)</f>
        <v>14</v>
      </c>
      <c r="B324" s="23" t="str">
        <f t="shared" si="42"/>
        <v>内⑥14</v>
      </c>
      <c r="C324" s="24">
        <f t="shared" ref="C324:C387" si="43">C323+1</f>
        <v>322</v>
      </c>
      <c r="D324" s="27" t="str">
        <v>05-02-010</v>
      </c>
      <c r="E324" s="32" t="str">
        <v>はつり工/T150以下 無筋 125A</v>
      </c>
      <c r="F324" s="32" t="s">
        <v>49</v>
      </c>
      <c r="G324" s="39">
        <v>6470</v>
      </c>
      <c r="H324" s="43" t="s">
        <v>212</v>
      </c>
      <c r="N324" s="19"/>
      <c r="P324" s="19"/>
    </row>
    <row r="325" spans="1:16" ht="15" customHeight="1">
      <c r="A325" s="23">
        <f>COUNTIFS($H$3:H325,H325)</f>
        <v>15</v>
      </c>
      <c r="B325" s="23" t="str">
        <f t="shared" si="42"/>
        <v>内⑥15</v>
      </c>
      <c r="C325" s="24">
        <f t="shared" si="43"/>
        <v>323</v>
      </c>
      <c r="D325" s="27" t="str">
        <v>05-02-011</v>
      </c>
      <c r="E325" s="32" t="s">
        <v>470</v>
      </c>
      <c r="F325" s="32" t="s">
        <v>49</v>
      </c>
      <c r="G325" s="39">
        <v>8240</v>
      </c>
      <c r="H325" s="43" t="s">
        <v>212</v>
      </c>
      <c r="N325" s="24"/>
      <c r="P325" s="24"/>
    </row>
    <row r="326" spans="1:16" ht="15" customHeight="1">
      <c r="A326" s="23">
        <f>COUNTIFS($H$3:H326,H326)</f>
        <v>16</v>
      </c>
      <c r="B326" s="23" t="str">
        <f t="shared" si="42"/>
        <v>内⑥16</v>
      </c>
      <c r="C326" s="24">
        <f t="shared" si="43"/>
        <v>324</v>
      </c>
      <c r="D326" s="27" t="str">
        <v>05-02-012</v>
      </c>
      <c r="E326" s="32" t="s">
        <v>471</v>
      </c>
      <c r="F326" s="32" t="s">
        <v>49</v>
      </c>
      <c r="G326" s="39">
        <v>16480</v>
      </c>
      <c r="H326" s="43" t="s">
        <v>212</v>
      </c>
      <c r="N326" s="24"/>
      <c r="P326" s="24"/>
    </row>
    <row r="327" spans="1:16" ht="15" customHeight="1">
      <c r="A327" s="23">
        <f>COUNTIFS($H$3:H327,H327)</f>
        <v>17</v>
      </c>
      <c r="B327" s="23" t="str">
        <f t="shared" si="42"/>
        <v>内⑥17</v>
      </c>
      <c r="C327" s="24">
        <f t="shared" si="43"/>
        <v>325</v>
      </c>
      <c r="D327" s="27" t="str">
        <v>05-02-013</v>
      </c>
      <c r="E327" s="32" t="str">
        <v>はつり工/T150以下 ブロック 75A</v>
      </c>
      <c r="F327" s="32" t="s">
        <v>49</v>
      </c>
      <c r="G327" s="39">
        <v>3310</v>
      </c>
      <c r="H327" s="43" t="s">
        <v>212</v>
      </c>
      <c r="N327" s="24"/>
      <c r="P327" s="24"/>
    </row>
    <row r="328" spans="1:16" ht="15" customHeight="1">
      <c r="A328" s="23">
        <f>COUNTIFS($H$3:H328,H328)</f>
        <v>18</v>
      </c>
      <c r="B328" s="23" t="str">
        <f t="shared" si="42"/>
        <v>内⑥18</v>
      </c>
      <c r="C328" s="24">
        <f t="shared" si="43"/>
        <v>326</v>
      </c>
      <c r="D328" s="27" t="str">
        <v>05-02-014</v>
      </c>
      <c r="E328" s="32" t="s">
        <v>400</v>
      </c>
      <c r="F328" s="32" t="s">
        <v>49</v>
      </c>
      <c r="G328" s="39">
        <v>4040</v>
      </c>
      <c r="H328" s="43" t="s">
        <v>212</v>
      </c>
      <c r="N328" s="24"/>
      <c r="P328" s="24"/>
    </row>
    <row r="329" spans="1:16" ht="15" customHeight="1">
      <c r="A329" s="23">
        <f>COUNTIFS($H$3:H329,H329)</f>
        <v>19</v>
      </c>
      <c r="B329" s="23" t="str">
        <f t="shared" si="42"/>
        <v>内⑥19</v>
      </c>
      <c r="C329" s="24">
        <f t="shared" si="43"/>
        <v>327</v>
      </c>
      <c r="D329" s="27" t="str">
        <v>05-02-015</v>
      </c>
      <c r="E329" s="32" t="s">
        <v>300</v>
      </c>
      <c r="F329" s="32" t="s">
        <v>49</v>
      </c>
      <c r="G329" s="39">
        <v>8640</v>
      </c>
      <c r="H329" s="43" t="s">
        <v>212</v>
      </c>
      <c r="N329" s="24"/>
      <c r="P329" s="24"/>
    </row>
    <row r="330" spans="1:16" ht="15" customHeight="1">
      <c r="A330" s="23">
        <f>COUNTIFS($H$3:H330,H330)</f>
        <v>20</v>
      </c>
      <c r="B330" s="23" t="str">
        <f t="shared" si="42"/>
        <v>内⑥20</v>
      </c>
      <c r="C330" s="24">
        <f t="shared" si="43"/>
        <v>328</v>
      </c>
      <c r="D330" s="27" t="str">
        <v>05-02-016</v>
      </c>
      <c r="E330" s="32" t="str">
        <v>はつり工/T150以下 ブロック 125A</v>
      </c>
      <c r="F330" s="32" t="s">
        <v>49</v>
      </c>
      <c r="G330" s="39">
        <v>4040</v>
      </c>
      <c r="H330" s="43" t="s">
        <v>212</v>
      </c>
      <c r="N330" s="24"/>
      <c r="P330" s="24"/>
    </row>
    <row r="331" spans="1:16" ht="15" customHeight="1">
      <c r="A331" s="23">
        <f>COUNTIFS($H$3:H331,H331)</f>
        <v>21</v>
      </c>
      <c r="B331" s="23" t="str">
        <f t="shared" si="42"/>
        <v>内⑥21</v>
      </c>
      <c r="C331" s="24">
        <f t="shared" si="43"/>
        <v>329</v>
      </c>
      <c r="D331" s="27" t="str">
        <v>05-02-017</v>
      </c>
      <c r="E331" s="32" t="s">
        <v>215</v>
      </c>
      <c r="F331" s="32" t="s">
        <v>49</v>
      </c>
      <c r="G331" s="39">
        <v>5150</v>
      </c>
      <c r="H331" s="43" t="s">
        <v>212</v>
      </c>
      <c r="N331" s="24"/>
      <c r="P331" s="24"/>
    </row>
    <row r="332" spans="1:16" ht="15" customHeight="1">
      <c r="A332" s="23">
        <f>COUNTIFS($H$3:H332,H332)</f>
        <v>22</v>
      </c>
      <c r="B332" s="23" t="str">
        <f t="shared" si="42"/>
        <v>内⑥22</v>
      </c>
      <c r="C332" s="24">
        <f t="shared" si="43"/>
        <v>330</v>
      </c>
      <c r="D332" s="27" t="str">
        <v>05-02-018</v>
      </c>
      <c r="E332" s="32" t="s">
        <v>375</v>
      </c>
      <c r="F332" s="32" t="s">
        <v>49</v>
      </c>
      <c r="G332" s="39">
        <v>10300</v>
      </c>
      <c r="H332" s="43" t="s">
        <v>212</v>
      </c>
      <c r="N332" s="24"/>
      <c r="P332" s="24"/>
    </row>
    <row r="333" spans="1:16" ht="15" customHeight="1">
      <c r="A333" s="23">
        <f>COUNTIFS($H$3:H333,H333)</f>
        <v>23</v>
      </c>
      <c r="B333" s="23" t="str">
        <f t="shared" si="42"/>
        <v>内⑥23</v>
      </c>
      <c r="C333" s="24">
        <f t="shared" si="43"/>
        <v>331</v>
      </c>
      <c r="D333" s="27" t="str">
        <v>05-03-001</v>
      </c>
      <c r="E333" s="32" t="str">
        <v>コア抜き/T150以下 50A</v>
      </c>
      <c r="F333" s="32" t="s">
        <v>49</v>
      </c>
      <c r="G333" s="39">
        <v>7600</v>
      </c>
      <c r="H333" s="43" t="s">
        <v>212</v>
      </c>
      <c r="N333" s="24"/>
      <c r="P333" s="24"/>
    </row>
    <row r="334" spans="1:16" ht="15" customHeight="1">
      <c r="A334" s="23">
        <f>COUNTIFS($H$3:H334,H334)</f>
        <v>24</v>
      </c>
      <c r="B334" s="23" t="str">
        <f t="shared" si="42"/>
        <v>内⑥24</v>
      </c>
      <c r="C334" s="24">
        <f t="shared" si="43"/>
        <v>332</v>
      </c>
      <c r="D334" s="27" t="str">
        <v>05-03-002</v>
      </c>
      <c r="E334" s="32" t="str">
        <v>コア抜き/T200 50A</v>
      </c>
      <c r="F334" s="32" t="s">
        <v>49</v>
      </c>
      <c r="G334" s="39">
        <v>10140</v>
      </c>
      <c r="H334" s="43" t="s">
        <v>212</v>
      </c>
      <c r="N334" s="24"/>
      <c r="P334" s="24"/>
    </row>
    <row r="335" spans="1:16" ht="15" customHeight="1">
      <c r="A335" s="23">
        <f>COUNTIFS($H$3:H335,H335)</f>
        <v>25</v>
      </c>
      <c r="B335" s="23" t="str">
        <f t="shared" si="42"/>
        <v>内⑥25</v>
      </c>
      <c r="C335" s="24">
        <f t="shared" si="43"/>
        <v>333</v>
      </c>
      <c r="D335" s="27" t="str">
        <v>05-03-003</v>
      </c>
      <c r="E335" s="32" t="str">
        <v>コア抜き/T300 50A</v>
      </c>
      <c r="F335" s="32" t="s">
        <v>49</v>
      </c>
      <c r="G335" s="39">
        <v>15210</v>
      </c>
      <c r="H335" s="43" t="s">
        <v>212</v>
      </c>
      <c r="N335" s="24"/>
      <c r="P335" s="24"/>
    </row>
    <row r="336" spans="1:16" ht="15" customHeight="1">
      <c r="A336" s="23">
        <f>COUNTIFS($H$3:H336,H336)</f>
        <v>26</v>
      </c>
      <c r="B336" s="23" t="str">
        <f t="shared" si="42"/>
        <v>内⑥26</v>
      </c>
      <c r="C336" s="24">
        <f t="shared" si="43"/>
        <v>334</v>
      </c>
      <c r="D336" s="27" t="str">
        <v>05-03-004</v>
      </c>
      <c r="E336" s="32" t="str">
        <v>コア抜き/T150以下 75A</v>
      </c>
      <c r="F336" s="32" t="s">
        <v>49</v>
      </c>
      <c r="G336" s="39">
        <v>8870</v>
      </c>
      <c r="H336" s="43" t="s">
        <v>212</v>
      </c>
      <c r="N336" s="24"/>
      <c r="P336" s="24"/>
    </row>
    <row r="337" spans="1:16" ht="15" customHeight="1">
      <c r="A337" s="23">
        <f>COUNTIFS($H$3:H337,H337)</f>
        <v>27</v>
      </c>
      <c r="B337" s="23" t="str">
        <f t="shared" si="42"/>
        <v>内⑥27</v>
      </c>
      <c r="C337" s="24">
        <f t="shared" si="43"/>
        <v>335</v>
      </c>
      <c r="D337" s="27" t="str">
        <v>05-03-005</v>
      </c>
      <c r="E337" s="32" t="str">
        <v>コア抜き/T200 75A</v>
      </c>
      <c r="F337" s="32" t="s">
        <v>49</v>
      </c>
      <c r="G337" s="39">
        <v>12040</v>
      </c>
      <c r="H337" s="43" t="s">
        <v>212</v>
      </c>
      <c r="N337" s="24"/>
      <c r="P337" s="24"/>
    </row>
    <row r="338" spans="1:16" ht="15" customHeight="1">
      <c r="A338" s="23">
        <f>COUNTIFS($H$3:H338,H338)</f>
        <v>28</v>
      </c>
      <c r="B338" s="23" t="str">
        <f t="shared" si="42"/>
        <v>内⑥28</v>
      </c>
      <c r="C338" s="24">
        <f t="shared" si="43"/>
        <v>336</v>
      </c>
      <c r="D338" s="27" t="str">
        <v>05-03-006</v>
      </c>
      <c r="E338" s="32" t="str">
        <v>コア抜き/T300 75A</v>
      </c>
      <c r="F338" s="32" t="s">
        <v>49</v>
      </c>
      <c r="G338" s="39">
        <v>18070</v>
      </c>
      <c r="H338" s="43" t="s">
        <v>212</v>
      </c>
      <c r="N338" s="24"/>
      <c r="P338" s="24"/>
    </row>
    <row r="339" spans="1:16" ht="15" customHeight="1">
      <c r="A339" s="23">
        <f>COUNTIFS($H$3:H339,H339)</f>
        <v>29</v>
      </c>
      <c r="B339" s="23" t="str">
        <f t="shared" si="42"/>
        <v>内⑥29</v>
      </c>
      <c r="C339" s="24">
        <f t="shared" si="43"/>
        <v>337</v>
      </c>
      <c r="D339" s="27" t="str">
        <v>05-03-007</v>
      </c>
      <c r="E339" s="32" t="str">
        <v>コア抜き/T150以下 125A</v>
      </c>
      <c r="F339" s="32" t="s">
        <v>49</v>
      </c>
      <c r="G339" s="39">
        <v>11730</v>
      </c>
      <c r="H339" s="43" t="s">
        <v>212</v>
      </c>
      <c r="N339" s="24"/>
      <c r="P339" s="24"/>
    </row>
    <row r="340" spans="1:16" ht="15" customHeight="1">
      <c r="A340" s="23">
        <f>COUNTIFS($H$3:H340,H340)</f>
        <v>30</v>
      </c>
      <c r="B340" s="23" t="str">
        <f t="shared" si="42"/>
        <v>内⑥30</v>
      </c>
      <c r="C340" s="24">
        <f t="shared" si="43"/>
        <v>338</v>
      </c>
      <c r="D340" s="27" t="str">
        <v>05-03-008</v>
      </c>
      <c r="E340" s="32" t="str">
        <v>コア抜き/T200 125A</v>
      </c>
      <c r="F340" s="32" t="s">
        <v>49</v>
      </c>
      <c r="G340" s="39">
        <v>15530</v>
      </c>
      <c r="H340" s="43" t="s">
        <v>212</v>
      </c>
      <c r="N340" s="24"/>
      <c r="P340" s="24"/>
    </row>
    <row r="341" spans="1:16" ht="15" customHeight="1">
      <c r="A341" s="23">
        <f>COUNTIFS($H$3:H341,H341)</f>
        <v>31</v>
      </c>
      <c r="B341" s="23" t="str">
        <f t="shared" si="42"/>
        <v>内⑥31</v>
      </c>
      <c r="C341" s="24">
        <f t="shared" si="43"/>
        <v>339</v>
      </c>
      <c r="D341" s="27" t="str">
        <v>05-03-009</v>
      </c>
      <c r="E341" s="32" t="str">
        <v>コア抜き/T300 125A</v>
      </c>
      <c r="F341" s="32" t="s">
        <v>49</v>
      </c>
      <c r="G341" s="39">
        <v>23460</v>
      </c>
      <c r="H341" s="43" t="s">
        <v>212</v>
      </c>
      <c r="N341" s="24"/>
      <c r="P341" s="24"/>
    </row>
    <row r="342" spans="1:16" ht="15" customHeight="1">
      <c r="A342" s="23">
        <f>COUNTIFS($H$3:H342,H342)</f>
        <v>32</v>
      </c>
      <c r="B342" s="23" t="str">
        <f t="shared" si="42"/>
        <v>内⑥32</v>
      </c>
      <c r="C342" s="24">
        <f t="shared" si="43"/>
        <v>340</v>
      </c>
      <c r="D342" s="27" t="str">
        <v>05-04-001</v>
      </c>
      <c r="E342" s="32" t="s">
        <v>314</v>
      </c>
      <c r="F342" s="32" t="s">
        <v>127</v>
      </c>
      <c r="G342" s="39">
        <v>2940</v>
      </c>
      <c r="H342" s="43" t="s">
        <v>212</v>
      </c>
      <c r="N342" s="24"/>
      <c r="P342" s="24"/>
    </row>
    <row r="343" spans="1:16" ht="15" customHeight="1">
      <c r="A343" s="23">
        <f>COUNTIFS($H$3:H343,H343)</f>
        <v>33</v>
      </c>
      <c r="B343" s="23" t="str">
        <f t="shared" si="42"/>
        <v>内⑥33</v>
      </c>
      <c r="C343" s="24">
        <f t="shared" si="43"/>
        <v>341</v>
      </c>
      <c r="D343" s="27" t="str">
        <v>05-04-002</v>
      </c>
      <c r="E343" s="32" t="s">
        <v>123</v>
      </c>
      <c r="F343" s="32" t="s">
        <v>127</v>
      </c>
      <c r="G343" s="39">
        <v>5880</v>
      </c>
      <c r="H343" s="43" t="s">
        <v>212</v>
      </c>
      <c r="N343" s="24"/>
      <c r="P343" s="24"/>
    </row>
    <row r="344" spans="1:16" ht="15" customHeight="1">
      <c r="A344" s="23">
        <f>COUNTIFS($H$3:H344,H344)</f>
        <v>34</v>
      </c>
      <c r="B344" s="23" t="str">
        <f t="shared" si="42"/>
        <v>内⑥34</v>
      </c>
      <c r="C344" s="24">
        <f t="shared" si="43"/>
        <v>342</v>
      </c>
      <c r="D344" s="27" t="str">
        <v>05-04-003</v>
      </c>
      <c r="E344" s="32" t="s">
        <v>70</v>
      </c>
      <c r="F344" s="32" t="s">
        <v>127</v>
      </c>
      <c r="G344" s="39">
        <v>9190</v>
      </c>
      <c r="H344" s="43" t="s">
        <v>212</v>
      </c>
      <c r="N344" s="24"/>
      <c r="P344" s="24"/>
    </row>
    <row r="345" spans="1:16" ht="15" customHeight="1">
      <c r="A345" s="23">
        <f>COUNTIFS($H$3:H345,H345)</f>
        <v>35</v>
      </c>
      <c r="B345" s="23" t="str">
        <f t="shared" si="42"/>
        <v>内⑥35</v>
      </c>
      <c r="C345" s="24">
        <f t="shared" si="43"/>
        <v>343</v>
      </c>
      <c r="D345" s="27" t="str">
        <v>05-04-004</v>
      </c>
      <c r="E345" s="32" t="s">
        <v>92</v>
      </c>
      <c r="F345" s="32" t="s">
        <v>127</v>
      </c>
      <c r="G345" s="39">
        <v>11770</v>
      </c>
      <c r="H345" s="43" t="s">
        <v>212</v>
      </c>
      <c r="N345" s="24"/>
      <c r="P345" s="24"/>
    </row>
    <row r="346" spans="1:16" ht="15" customHeight="1">
      <c r="A346" s="23">
        <f>COUNTIFS($H$3:H346,H346)</f>
        <v>36</v>
      </c>
      <c r="B346" s="23" t="str">
        <f t="shared" si="42"/>
        <v>内⑥36</v>
      </c>
      <c r="C346" s="24">
        <f t="shared" si="43"/>
        <v>344</v>
      </c>
      <c r="D346" s="27" t="str">
        <v>05-05-001</v>
      </c>
      <c r="E346" s="32" t="s">
        <v>472</v>
      </c>
      <c r="F346" s="32" t="s">
        <v>359</v>
      </c>
      <c r="G346" s="39">
        <v>15450</v>
      </c>
      <c r="H346" s="43" t="s">
        <v>212</v>
      </c>
      <c r="N346" s="24"/>
      <c r="P346" s="24"/>
    </row>
    <row r="347" spans="1:16" ht="15" customHeight="1">
      <c r="A347" s="23">
        <f>COUNTIFS($H$3:H347,H347)</f>
        <v>37</v>
      </c>
      <c r="B347" s="23" t="str">
        <f t="shared" si="42"/>
        <v>内⑥37</v>
      </c>
      <c r="C347" s="24">
        <f t="shared" si="43"/>
        <v>345</v>
      </c>
      <c r="D347" s="27" t="str">
        <v>05-06-001</v>
      </c>
      <c r="E347" s="32" t="s">
        <v>698</v>
      </c>
      <c r="F347" s="32" t="s">
        <v>127</v>
      </c>
      <c r="G347" s="39">
        <v>1870</v>
      </c>
      <c r="H347" s="43" t="s">
        <v>212</v>
      </c>
      <c r="N347" s="24"/>
      <c r="P347" s="24"/>
    </row>
    <row r="348" spans="1:16" ht="15" customHeight="1">
      <c r="A348" s="23">
        <f>COUNTIFS($H$3:H348,H348)</f>
        <v>38</v>
      </c>
      <c r="B348" s="23" t="str">
        <f t="shared" si="42"/>
        <v>内⑥38</v>
      </c>
      <c r="C348" s="24">
        <f t="shared" si="43"/>
        <v>346</v>
      </c>
      <c r="D348" s="27" t="str">
        <v>05-06-002</v>
      </c>
      <c r="E348" s="32" t="s">
        <v>699</v>
      </c>
      <c r="F348" s="32" t="s">
        <v>127</v>
      </c>
      <c r="G348" s="39">
        <v>980</v>
      </c>
      <c r="H348" s="43" t="s">
        <v>212</v>
      </c>
      <c r="N348" s="24"/>
      <c r="P348" s="24"/>
    </row>
    <row r="349" spans="1:16" ht="15" customHeight="1">
      <c r="A349" s="23">
        <f>COUNTIFS($H$3:H349,H349)</f>
        <v>39</v>
      </c>
      <c r="B349" s="23" t="str">
        <f t="shared" si="42"/>
        <v>内⑥39</v>
      </c>
      <c r="C349" s="24">
        <f t="shared" si="43"/>
        <v>347</v>
      </c>
      <c r="D349" s="27" t="str">
        <v>05-07-001</v>
      </c>
      <c r="E349" s="32" t="s">
        <v>344</v>
      </c>
      <c r="F349" s="32" t="s">
        <v>359</v>
      </c>
      <c r="G349" s="39">
        <v>62710</v>
      </c>
      <c r="H349" s="43" t="s">
        <v>212</v>
      </c>
      <c r="N349" s="24"/>
      <c r="P349" s="24"/>
    </row>
    <row r="350" spans="1:16" ht="15" customHeight="1">
      <c r="A350" s="23">
        <f>COUNTIFS($H$3:H350,H350)</f>
        <v>40</v>
      </c>
      <c r="B350" s="23" t="str">
        <f t="shared" si="42"/>
        <v>内⑥40</v>
      </c>
      <c r="C350" s="24">
        <f t="shared" si="43"/>
        <v>348</v>
      </c>
      <c r="D350" s="27" t="str">
        <v>05-07-002</v>
      </c>
      <c r="E350" s="32" t="s">
        <v>700</v>
      </c>
      <c r="F350" s="32" t="s">
        <v>359</v>
      </c>
      <c r="G350" s="39">
        <v>59700</v>
      </c>
      <c r="H350" s="43" t="s">
        <v>212</v>
      </c>
      <c r="N350" s="24"/>
      <c r="P350" s="24"/>
    </row>
    <row r="351" spans="1:16" ht="15" customHeight="1">
      <c r="A351" s="23">
        <f>COUNTIFS($H$3:H351,H351)</f>
        <v>41</v>
      </c>
      <c r="B351" s="23" t="str">
        <f t="shared" si="42"/>
        <v>内⑥41</v>
      </c>
      <c r="C351" s="24">
        <f t="shared" si="43"/>
        <v>349</v>
      </c>
      <c r="D351" s="27" t="str">
        <v>05-08-001</v>
      </c>
      <c r="E351" s="32" t="s">
        <v>566</v>
      </c>
      <c r="F351" s="32" t="s">
        <v>127</v>
      </c>
      <c r="G351" s="39">
        <v>2370</v>
      </c>
      <c r="H351" s="43" t="s">
        <v>212</v>
      </c>
      <c r="N351" s="24"/>
      <c r="P351" s="24"/>
    </row>
    <row r="352" spans="1:16" ht="15" customHeight="1">
      <c r="A352" s="23">
        <f>COUNTIFS($H$3:H352,H352)</f>
        <v>42</v>
      </c>
      <c r="B352" s="23" t="str">
        <f t="shared" si="42"/>
        <v>内⑥42</v>
      </c>
      <c r="C352" s="24">
        <f t="shared" si="43"/>
        <v>350</v>
      </c>
      <c r="D352" s="27" t="str">
        <v>05-08-002</v>
      </c>
      <c r="E352" s="32" t="s">
        <v>691</v>
      </c>
      <c r="F352" s="32" t="s">
        <v>127</v>
      </c>
      <c r="G352" s="39">
        <v>3800</v>
      </c>
      <c r="H352" s="43" t="s">
        <v>212</v>
      </c>
      <c r="N352" s="24"/>
      <c r="P352" s="24"/>
    </row>
    <row r="353" spans="1:16" ht="15" customHeight="1">
      <c r="A353" s="23">
        <f>COUNTIFS($H$3:H353,H353)</f>
        <v>43</v>
      </c>
      <c r="B353" s="23" t="str">
        <f t="shared" si="42"/>
        <v>内⑥43</v>
      </c>
      <c r="C353" s="24">
        <f t="shared" si="43"/>
        <v>351</v>
      </c>
      <c r="D353" s="27" t="str">
        <v>05-08-003</v>
      </c>
      <c r="E353" s="32" t="s">
        <v>261</v>
      </c>
      <c r="F353" s="32" t="s">
        <v>127</v>
      </c>
      <c r="G353" s="39">
        <v>1810</v>
      </c>
      <c r="H353" s="43" t="s">
        <v>212</v>
      </c>
      <c r="N353" s="24"/>
      <c r="P353" s="24"/>
    </row>
    <row r="354" spans="1:16" ht="15" customHeight="1">
      <c r="A354" s="23">
        <f>COUNTIFS($H$3:H354,H354)</f>
        <v>44</v>
      </c>
      <c r="B354" s="23" t="str">
        <f t="shared" si="42"/>
        <v>内⑥44</v>
      </c>
      <c r="C354" s="24">
        <f t="shared" si="43"/>
        <v>352</v>
      </c>
      <c r="D354" s="27" t="str">
        <v>05-08-004</v>
      </c>
      <c r="E354" s="32" t="s">
        <v>692</v>
      </c>
      <c r="F354" s="32" t="s">
        <v>127</v>
      </c>
      <c r="G354" s="39">
        <v>2870</v>
      </c>
      <c r="H354" s="43" t="s">
        <v>212</v>
      </c>
      <c r="N354" s="24"/>
      <c r="P354" s="24"/>
    </row>
    <row r="355" spans="1:16" ht="15" customHeight="1">
      <c r="A355" s="23">
        <f>COUNTIFS($H$3:H355,H355)</f>
        <v>45</v>
      </c>
      <c r="B355" s="23" t="str">
        <f t="shared" si="42"/>
        <v>内⑥45</v>
      </c>
      <c r="C355" s="24">
        <f t="shared" si="43"/>
        <v>353</v>
      </c>
      <c r="D355" s="27" t="str">
        <v>05-08-005</v>
      </c>
      <c r="E355" s="32" t="s">
        <v>693</v>
      </c>
      <c r="F355" s="32" t="s">
        <v>359</v>
      </c>
      <c r="G355" s="39">
        <v>19780</v>
      </c>
      <c r="H355" s="43" t="s">
        <v>212</v>
      </c>
      <c r="N355" s="24"/>
      <c r="P355" s="24"/>
    </row>
    <row r="356" spans="1:16" ht="15" customHeight="1">
      <c r="A356" s="23">
        <f>COUNTIFS($H$3:H356,H356)</f>
        <v>46</v>
      </c>
      <c r="B356" s="23" t="str">
        <f t="shared" si="42"/>
        <v>内⑥46</v>
      </c>
      <c r="C356" s="24">
        <f t="shared" si="43"/>
        <v>354</v>
      </c>
      <c r="D356" s="27" t="str">
        <v>05-08-006</v>
      </c>
      <c r="E356" s="32" t="s">
        <v>694</v>
      </c>
      <c r="F356" s="32" t="s">
        <v>359</v>
      </c>
      <c r="G356" s="39">
        <v>32840</v>
      </c>
      <c r="H356" s="43" t="s">
        <v>212</v>
      </c>
      <c r="N356" s="24"/>
      <c r="P356" s="24"/>
    </row>
    <row r="357" spans="1:16" ht="15" customHeight="1">
      <c r="A357" s="23">
        <f>COUNTIFS($H$3:H357,H357)</f>
        <v>47</v>
      </c>
      <c r="B357" s="23" t="str">
        <f t="shared" si="42"/>
        <v>内⑥47</v>
      </c>
      <c r="C357" s="24">
        <f t="shared" si="43"/>
        <v>355</v>
      </c>
      <c r="D357" s="27" t="str">
        <v>05-08-007</v>
      </c>
      <c r="E357" s="32" t="s">
        <v>172</v>
      </c>
      <c r="F357" s="32" t="s">
        <v>359</v>
      </c>
      <c r="G357" s="39">
        <v>15780</v>
      </c>
      <c r="H357" s="43" t="s">
        <v>212</v>
      </c>
      <c r="N357" s="24"/>
      <c r="P357" s="24"/>
    </row>
    <row r="358" spans="1:16" ht="15" customHeight="1">
      <c r="A358" s="23">
        <f>COUNTIFS($H$3:H358,H358)</f>
        <v>48</v>
      </c>
      <c r="B358" s="23" t="str">
        <f t="shared" si="42"/>
        <v>内⑥48</v>
      </c>
      <c r="C358" s="24">
        <f t="shared" si="43"/>
        <v>356</v>
      </c>
      <c r="D358" s="27" t="str">
        <v>05-08-008</v>
      </c>
      <c r="E358" s="32" t="s">
        <v>197</v>
      </c>
      <c r="F358" s="32" t="s">
        <v>359</v>
      </c>
      <c r="G358" s="39">
        <v>23960</v>
      </c>
      <c r="H358" s="43" t="s">
        <v>212</v>
      </c>
      <c r="N358" s="24"/>
      <c r="P358" s="24"/>
    </row>
    <row r="359" spans="1:16" ht="15" customHeight="1">
      <c r="A359" s="23">
        <f>COUNTIFS($H$3:H359,H359)</f>
        <v>12</v>
      </c>
      <c r="B359" s="23" t="str">
        <f t="shared" si="42"/>
        <v>区分12</v>
      </c>
      <c r="C359" s="24">
        <f t="shared" si="43"/>
        <v>357</v>
      </c>
      <c r="D359" s="27" t="s">
        <v>162</v>
      </c>
      <c r="E359" s="32" t="s">
        <v>238</v>
      </c>
      <c r="F359" s="32" t="s">
        <v>183</v>
      </c>
      <c r="G359" s="39" t="s">
        <v>290</v>
      </c>
      <c r="H359" s="43" t="s">
        <v>187</v>
      </c>
      <c r="N359" s="24"/>
      <c r="P359" s="24"/>
    </row>
    <row r="360" spans="1:16" ht="15" customHeight="1">
      <c r="A360" s="23">
        <f>COUNTIFS($H$3:H360,H360)</f>
        <v>1</v>
      </c>
      <c r="B360" s="23" t="str">
        <f t="shared" si="42"/>
        <v>内⑦01</v>
      </c>
      <c r="C360" s="24">
        <f t="shared" si="43"/>
        <v>358</v>
      </c>
      <c r="D360" s="27" t="str">
        <v>06-01-001</v>
      </c>
      <c r="E360" s="32" t="s">
        <v>292</v>
      </c>
      <c r="F360" s="32" t="s">
        <v>49</v>
      </c>
      <c r="G360" s="39">
        <v>132030</v>
      </c>
      <c r="H360" s="43" t="s">
        <v>254</v>
      </c>
      <c r="N360" s="24"/>
      <c r="P360" s="24"/>
    </row>
    <row r="361" spans="1:16" ht="15" customHeight="1">
      <c r="A361" s="23">
        <f>COUNTIFS($H$3:H361,H361)</f>
        <v>2</v>
      </c>
      <c r="B361" s="23" t="str">
        <f t="shared" si="42"/>
        <v>内⑦02</v>
      </c>
      <c r="C361" s="24">
        <f t="shared" si="43"/>
        <v>359</v>
      </c>
      <c r="D361" s="27" t="str">
        <v>06-01-002</v>
      </c>
      <c r="E361" s="32" t="s">
        <v>27</v>
      </c>
      <c r="F361" s="32" t="s">
        <v>49</v>
      </c>
      <c r="G361" s="39">
        <v>137990</v>
      </c>
      <c r="H361" s="43" t="s">
        <v>254</v>
      </c>
      <c r="N361" s="24"/>
      <c r="P361" s="24"/>
    </row>
    <row r="362" spans="1:16" ht="15" customHeight="1">
      <c r="A362" s="23">
        <f>COUNTIFS($H$3:H362,H362)</f>
        <v>3</v>
      </c>
      <c r="B362" s="23" t="str">
        <f t="shared" si="42"/>
        <v>内⑦03</v>
      </c>
      <c r="C362" s="24">
        <f t="shared" si="43"/>
        <v>360</v>
      </c>
      <c r="D362" s="27" t="str">
        <v>06-01-003</v>
      </c>
      <c r="E362" s="32" t="s">
        <v>229</v>
      </c>
      <c r="F362" s="32" t="s">
        <v>49</v>
      </c>
      <c r="G362" s="39">
        <v>190540</v>
      </c>
      <c r="H362" s="43" t="s">
        <v>254</v>
      </c>
      <c r="N362" s="24"/>
      <c r="P362" s="24"/>
    </row>
    <row r="363" spans="1:16" ht="15" customHeight="1">
      <c r="A363" s="23">
        <f>COUNTIFS($H$3:H363,H363)</f>
        <v>4</v>
      </c>
      <c r="B363" s="23" t="str">
        <f t="shared" si="42"/>
        <v>内⑦04</v>
      </c>
      <c r="C363" s="24">
        <f t="shared" si="43"/>
        <v>361</v>
      </c>
      <c r="D363" s="27" t="s">
        <v>43</v>
      </c>
      <c r="E363" s="32" t="s">
        <v>116</v>
      </c>
      <c r="F363" s="32" t="s">
        <v>49</v>
      </c>
      <c r="G363" s="39">
        <v>270660</v>
      </c>
      <c r="H363" s="43" t="s">
        <v>254</v>
      </c>
      <c r="N363" s="24"/>
      <c r="P363" s="24"/>
    </row>
    <row r="364" spans="1:16" ht="15" customHeight="1">
      <c r="A364" s="23">
        <f>COUNTIFS($H$3:H364,H364)</f>
        <v>5</v>
      </c>
      <c r="B364" s="23" t="str">
        <f t="shared" si="42"/>
        <v>内⑦05</v>
      </c>
      <c r="C364" s="24">
        <f t="shared" si="43"/>
        <v>362</v>
      </c>
      <c r="D364" s="27" t="str">
        <v>06-01-005</v>
      </c>
      <c r="E364" s="32" t="s">
        <v>95</v>
      </c>
      <c r="F364" s="32" t="s">
        <v>49</v>
      </c>
      <c r="G364" s="39">
        <v>325260</v>
      </c>
      <c r="H364" s="43" t="s">
        <v>254</v>
      </c>
      <c r="N364" s="24"/>
      <c r="P364" s="24"/>
    </row>
    <row r="365" spans="1:16" ht="15" customHeight="1">
      <c r="A365" s="23">
        <f>COUNTIFS($H$3:H365,H365)</f>
        <v>6</v>
      </c>
      <c r="B365" s="23" t="str">
        <f t="shared" si="42"/>
        <v>内⑦06</v>
      </c>
      <c r="C365" s="24">
        <f t="shared" si="43"/>
        <v>363</v>
      </c>
      <c r="D365" s="27" t="str">
        <v>06-01-006</v>
      </c>
      <c r="E365" s="32" t="s">
        <v>217</v>
      </c>
      <c r="F365" s="32" t="s">
        <v>49</v>
      </c>
      <c r="G365" s="39">
        <v>1004280</v>
      </c>
      <c r="H365" s="43" t="s">
        <v>254</v>
      </c>
      <c r="N365" s="24"/>
      <c r="P365" s="24"/>
    </row>
    <row r="366" spans="1:16" ht="15" customHeight="1">
      <c r="A366" s="23">
        <f>COUNTIFS($H$3:H366,H366)</f>
        <v>7</v>
      </c>
      <c r="B366" s="23" t="str">
        <f t="shared" si="42"/>
        <v>内⑦07</v>
      </c>
      <c r="C366" s="24">
        <f t="shared" si="43"/>
        <v>364</v>
      </c>
      <c r="D366" s="27" t="str">
        <v>06-02-001</v>
      </c>
      <c r="E366" s="32" t="str">
        <v>埋設BV 25A</v>
      </c>
      <c r="F366" s="32" t="s">
        <v>49</v>
      </c>
      <c r="G366" s="39">
        <v>50120</v>
      </c>
      <c r="H366" s="43" t="s">
        <v>254</v>
      </c>
      <c r="N366" s="24"/>
      <c r="P366" s="24"/>
    </row>
    <row r="367" spans="1:16" ht="15" customHeight="1">
      <c r="A367" s="23">
        <f>COUNTIFS($H$3:H367,H367)</f>
        <v>8</v>
      </c>
      <c r="B367" s="23" t="str">
        <f t="shared" si="42"/>
        <v>内⑦08</v>
      </c>
      <c r="C367" s="24">
        <f t="shared" si="43"/>
        <v>365</v>
      </c>
      <c r="D367" s="27" t="str">
        <v>06-02-002</v>
      </c>
      <c r="E367" s="32" t="str">
        <v>埋設BV 32A</v>
      </c>
      <c r="F367" s="32" t="s">
        <v>49</v>
      </c>
      <c r="G367" s="39">
        <v>73400</v>
      </c>
      <c r="H367" s="43" t="s">
        <v>254</v>
      </c>
      <c r="N367" s="24"/>
      <c r="P367" s="24"/>
    </row>
    <row r="368" spans="1:16" ht="15" customHeight="1">
      <c r="A368" s="23">
        <f>COUNTIFS($H$3:H368,H368)</f>
        <v>9</v>
      </c>
      <c r="B368" s="23" t="str">
        <f t="shared" si="42"/>
        <v>内⑦09</v>
      </c>
      <c r="C368" s="24">
        <f t="shared" si="43"/>
        <v>366</v>
      </c>
      <c r="D368" s="27" t="str">
        <v>06-02-003</v>
      </c>
      <c r="E368" s="32" t="str">
        <v>埋設BV 40A</v>
      </c>
      <c r="F368" s="32" t="s">
        <v>49</v>
      </c>
      <c r="G368" s="39">
        <v>77940</v>
      </c>
      <c r="H368" s="43" t="s">
        <v>254</v>
      </c>
      <c r="N368" s="24"/>
      <c r="P368" s="24"/>
    </row>
    <row r="369" spans="1:16" ht="15" customHeight="1">
      <c r="A369" s="23">
        <f>COUNTIFS($H$3:H369,H369)</f>
        <v>10</v>
      </c>
      <c r="B369" s="23" t="str">
        <f t="shared" si="42"/>
        <v>内⑦10</v>
      </c>
      <c r="C369" s="24">
        <f t="shared" si="43"/>
        <v>367</v>
      </c>
      <c r="D369" s="27" t="str">
        <v>06-02-004</v>
      </c>
      <c r="E369" s="32" t="str">
        <v>埋設BV 50A</v>
      </c>
      <c r="F369" s="32" t="s">
        <v>49</v>
      </c>
      <c r="G369" s="39">
        <v>92070</v>
      </c>
      <c r="H369" s="43" t="s">
        <v>254</v>
      </c>
      <c r="N369" s="24"/>
      <c r="P369" s="24"/>
    </row>
    <row r="370" spans="1:16" ht="15" customHeight="1">
      <c r="A370" s="23">
        <f>COUNTIFS($H$3:H370,H370)</f>
        <v>11</v>
      </c>
      <c r="B370" s="23" t="str">
        <f t="shared" si="42"/>
        <v>内⑦11</v>
      </c>
      <c r="C370" s="24">
        <f t="shared" si="43"/>
        <v>368</v>
      </c>
      <c r="D370" s="27" t="str">
        <v>06-02-005</v>
      </c>
      <c r="E370" s="32" t="str">
        <v>埋設BV 80A</v>
      </c>
      <c r="F370" s="32" t="s">
        <v>49</v>
      </c>
      <c r="G370" s="39">
        <v>161390</v>
      </c>
      <c r="H370" s="43" t="s">
        <v>254</v>
      </c>
      <c r="N370" s="24"/>
      <c r="P370" s="24"/>
    </row>
    <row r="371" spans="1:16" ht="15" customHeight="1">
      <c r="A371" s="23">
        <f>COUNTIFS($H$3:H371,H371)</f>
        <v>12</v>
      </c>
      <c r="B371" s="23" t="str">
        <f t="shared" si="42"/>
        <v>内⑦12</v>
      </c>
      <c r="C371" s="24">
        <f t="shared" si="43"/>
        <v>369</v>
      </c>
      <c r="D371" s="27" t="str">
        <v>06-02-006</v>
      </c>
      <c r="E371" s="32" t="str">
        <v>埋設BV 100A</v>
      </c>
      <c r="F371" s="32" t="s">
        <v>49</v>
      </c>
      <c r="G371" s="39">
        <v>219060</v>
      </c>
      <c r="H371" s="43" t="s">
        <v>254</v>
      </c>
      <c r="N371" s="24"/>
      <c r="P371" s="24"/>
    </row>
    <row r="372" spans="1:16" ht="15" customHeight="1">
      <c r="A372" s="23">
        <f>COUNTIFS($H$3:H372,H372)</f>
        <v>13</v>
      </c>
      <c r="B372" s="23" t="str">
        <f t="shared" si="42"/>
        <v>内⑦13</v>
      </c>
      <c r="C372" s="24">
        <f t="shared" si="43"/>
        <v>370</v>
      </c>
      <c r="D372" s="27" t="str">
        <v>06-02-007</v>
      </c>
      <c r="E372" s="32" t="str">
        <v>埋設BV 150A</v>
      </c>
      <c r="F372" s="32" t="s">
        <v>49</v>
      </c>
      <c r="G372" s="39">
        <v>551390</v>
      </c>
      <c r="H372" s="43" t="s">
        <v>254</v>
      </c>
      <c r="N372" s="24"/>
      <c r="P372" s="24"/>
    </row>
    <row r="373" spans="1:16" ht="15" customHeight="1">
      <c r="A373" s="23">
        <f>COUNTIFS($H$3:H373,H373)</f>
        <v>14</v>
      </c>
      <c r="B373" s="23" t="str">
        <f t="shared" si="42"/>
        <v>内⑦14</v>
      </c>
      <c r="C373" s="24">
        <f t="shared" si="43"/>
        <v>371</v>
      </c>
      <c r="D373" s="27" t="str">
        <v>06-03-001</v>
      </c>
      <c r="E373" s="32" t="str">
        <v>露出BV(フランジ) 25A</v>
      </c>
      <c r="F373" s="32" t="s">
        <v>49</v>
      </c>
      <c r="G373" s="39">
        <v>52000</v>
      </c>
      <c r="H373" s="43" t="s">
        <v>254</v>
      </c>
      <c r="N373" s="24"/>
      <c r="P373" s="24"/>
    </row>
    <row r="374" spans="1:16" ht="15" customHeight="1">
      <c r="A374" s="23">
        <f>COUNTIFS($H$3:H374,H374)</f>
        <v>15</v>
      </c>
      <c r="B374" s="23" t="str">
        <f t="shared" si="42"/>
        <v>内⑦15</v>
      </c>
      <c r="C374" s="24">
        <f t="shared" si="43"/>
        <v>372</v>
      </c>
      <c r="D374" s="27" t="str">
        <v>06-03-002</v>
      </c>
      <c r="E374" s="32" t="str">
        <v>露出BV(フランジ) 32A</v>
      </c>
      <c r="F374" s="32" t="s">
        <v>49</v>
      </c>
      <c r="G374" s="39">
        <v>76010</v>
      </c>
      <c r="H374" s="43" t="s">
        <v>254</v>
      </c>
      <c r="N374" s="24"/>
      <c r="P374" s="24"/>
    </row>
    <row r="375" spans="1:16" ht="15" customHeight="1">
      <c r="A375" s="23">
        <f>COUNTIFS($H$3:H375,H375)</f>
        <v>16</v>
      </c>
      <c r="B375" s="23" t="str">
        <f t="shared" si="42"/>
        <v>内⑦16</v>
      </c>
      <c r="C375" s="24">
        <f t="shared" si="43"/>
        <v>373</v>
      </c>
      <c r="D375" s="27" t="str">
        <v>06-03-003</v>
      </c>
      <c r="E375" s="32" t="str">
        <v>露出BV(フランジ) 40A</v>
      </c>
      <c r="F375" s="32" t="s">
        <v>49</v>
      </c>
      <c r="G375" s="39">
        <v>80710</v>
      </c>
      <c r="H375" s="43" t="s">
        <v>254</v>
      </c>
      <c r="N375" s="24"/>
      <c r="P375" s="24"/>
    </row>
    <row r="376" spans="1:16" ht="15" customHeight="1">
      <c r="A376" s="23">
        <f>COUNTIFS($H$3:H376,H376)</f>
        <v>17</v>
      </c>
      <c r="B376" s="23" t="str">
        <f t="shared" si="42"/>
        <v>内⑦17</v>
      </c>
      <c r="C376" s="24">
        <f t="shared" si="43"/>
        <v>374</v>
      </c>
      <c r="D376" s="27" t="str">
        <v>06-03-004</v>
      </c>
      <c r="E376" s="32" t="str">
        <v>露出BV(フランジ) 50A</v>
      </c>
      <c r="F376" s="32" t="s">
        <v>49</v>
      </c>
      <c r="G376" s="39">
        <v>95390</v>
      </c>
      <c r="H376" s="43" t="s">
        <v>254</v>
      </c>
      <c r="N376" s="24"/>
      <c r="P376" s="24"/>
    </row>
    <row r="377" spans="1:16" ht="15" customHeight="1">
      <c r="A377" s="23">
        <f>COUNTIFS($H$3:H377,H377)</f>
        <v>18</v>
      </c>
      <c r="B377" s="23" t="str">
        <f t="shared" si="42"/>
        <v>内⑦18</v>
      </c>
      <c r="C377" s="24">
        <f t="shared" si="43"/>
        <v>375</v>
      </c>
      <c r="D377" s="27" t="str">
        <v>06-03-005</v>
      </c>
      <c r="E377" s="32" t="str">
        <v>露出BV(フランジ) 80A</v>
      </c>
      <c r="F377" s="32" t="s">
        <v>49</v>
      </c>
      <c r="G377" s="39">
        <v>166220</v>
      </c>
      <c r="H377" s="43" t="s">
        <v>254</v>
      </c>
      <c r="N377" s="24"/>
      <c r="P377" s="24"/>
    </row>
    <row r="378" spans="1:16" ht="15" customHeight="1">
      <c r="A378" s="23">
        <f>COUNTIFS($H$3:H378,H378)</f>
        <v>19</v>
      </c>
      <c r="B378" s="23" t="str">
        <f t="shared" si="42"/>
        <v>内⑦19</v>
      </c>
      <c r="C378" s="24">
        <f t="shared" si="43"/>
        <v>376</v>
      </c>
      <c r="D378" s="27" t="str">
        <v>06-03-006</v>
      </c>
      <c r="E378" s="32" t="str">
        <v>露出BV(フランジ) 100A</v>
      </c>
      <c r="F378" s="32" t="s">
        <v>49</v>
      </c>
      <c r="G378" s="39">
        <v>233960</v>
      </c>
      <c r="H378" s="43" t="s">
        <v>254</v>
      </c>
      <c r="N378" s="24"/>
      <c r="P378" s="24"/>
    </row>
    <row r="379" spans="1:16" ht="15" customHeight="1">
      <c r="A379" s="23">
        <f>COUNTIFS($H$3:H379,H379)</f>
        <v>20</v>
      </c>
      <c r="B379" s="23" t="str">
        <f t="shared" si="42"/>
        <v>内⑦20</v>
      </c>
      <c r="C379" s="24">
        <f t="shared" si="43"/>
        <v>377</v>
      </c>
      <c r="D379" s="27" t="str">
        <v>06-03-007</v>
      </c>
      <c r="E379" s="32" t="str">
        <v>露出BV(フランジ) 150A</v>
      </c>
      <c r="F379" s="32" t="s">
        <v>49</v>
      </c>
      <c r="G379" s="39">
        <v>559010</v>
      </c>
      <c r="H379" s="43" t="s">
        <v>254</v>
      </c>
      <c r="N379" s="24"/>
      <c r="P379" s="24"/>
    </row>
    <row r="380" spans="1:16" ht="15" customHeight="1">
      <c r="A380" s="23">
        <f>COUNTIFS($H$3:H380,H380)</f>
        <v>21</v>
      </c>
      <c r="B380" s="23" t="str">
        <f t="shared" si="42"/>
        <v>内⑦21</v>
      </c>
      <c r="C380" s="24">
        <f t="shared" si="43"/>
        <v>378</v>
      </c>
      <c r="D380" s="27" t="s">
        <v>449</v>
      </c>
      <c r="E380" s="32" t="str">
        <v>露出BV(ねじ) 25A</v>
      </c>
      <c r="F380" s="32" t="s">
        <v>49</v>
      </c>
      <c r="G380" s="39">
        <v>26930</v>
      </c>
      <c r="H380" s="43" t="s">
        <v>254</v>
      </c>
      <c r="N380" s="24"/>
      <c r="P380" s="24"/>
    </row>
    <row r="381" spans="1:16" ht="15" customHeight="1">
      <c r="A381" s="23">
        <f>COUNTIFS($H$3:H381,H381)</f>
        <v>22</v>
      </c>
      <c r="B381" s="23" t="str">
        <f t="shared" si="42"/>
        <v>内⑦22</v>
      </c>
      <c r="C381" s="24">
        <f t="shared" si="43"/>
        <v>379</v>
      </c>
      <c r="D381" s="27" t="str">
        <v>06-04-002</v>
      </c>
      <c r="E381" s="32" t="str">
        <v>露出BV(ねじ) 32A</v>
      </c>
      <c r="F381" s="32" t="s">
        <v>49</v>
      </c>
      <c r="G381" s="39">
        <v>38070</v>
      </c>
      <c r="H381" s="43" t="s">
        <v>254</v>
      </c>
      <c r="N381" s="24"/>
      <c r="P381" s="24"/>
    </row>
    <row r="382" spans="1:16" ht="15" customHeight="1">
      <c r="A382" s="23">
        <f>COUNTIFS($H$3:H382,H382)</f>
        <v>23</v>
      </c>
      <c r="B382" s="23" t="str">
        <f t="shared" si="42"/>
        <v>内⑦23</v>
      </c>
      <c r="C382" s="24">
        <f t="shared" si="43"/>
        <v>380</v>
      </c>
      <c r="D382" s="27" t="str">
        <v>06-04-003</v>
      </c>
      <c r="E382" s="32" t="str">
        <v>露出BV(ねじ) 40A</v>
      </c>
      <c r="F382" s="32" t="s">
        <v>49</v>
      </c>
      <c r="G382" s="39">
        <v>41110</v>
      </c>
      <c r="H382" s="43" t="s">
        <v>254</v>
      </c>
      <c r="N382" s="24"/>
      <c r="P382" s="24"/>
    </row>
    <row r="383" spans="1:16" ht="15" customHeight="1">
      <c r="A383" s="23">
        <f>COUNTIFS($H$3:H383,H383)</f>
        <v>24</v>
      </c>
      <c r="B383" s="23" t="str">
        <f t="shared" si="42"/>
        <v>内⑦24</v>
      </c>
      <c r="C383" s="24">
        <f t="shared" si="43"/>
        <v>381</v>
      </c>
      <c r="D383" s="27" t="str">
        <v>06-04-004</v>
      </c>
      <c r="E383" s="32" t="str">
        <v>露出BV(ねじ) 50A</v>
      </c>
      <c r="F383" s="32" t="s">
        <v>49</v>
      </c>
      <c r="G383" s="39">
        <v>55190</v>
      </c>
      <c r="H383" s="43" t="s">
        <v>254</v>
      </c>
      <c r="N383" s="24"/>
      <c r="P383" s="24"/>
    </row>
    <row r="384" spans="1:16" ht="15" customHeight="1">
      <c r="A384" s="23">
        <f>COUNTIFS($H$3:H384,H384)</f>
        <v>25</v>
      </c>
      <c r="B384" s="23" t="str">
        <f t="shared" si="42"/>
        <v>内⑦25</v>
      </c>
      <c r="C384" s="24">
        <f t="shared" si="43"/>
        <v>382</v>
      </c>
      <c r="D384" s="27" t="str">
        <v>06-04-005</v>
      </c>
      <c r="E384" s="32" t="str">
        <v>露出BV(ねじ) 80A</v>
      </c>
      <c r="F384" s="32" t="s">
        <v>49</v>
      </c>
      <c r="G384" s="39">
        <v>90200</v>
      </c>
      <c r="H384" s="43" t="s">
        <v>254</v>
      </c>
      <c r="N384" s="24"/>
      <c r="P384" s="24"/>
    </row>
    <row r="385" spans="1:16" ht="15" customHeight="1">
      <c r="A385" s="23">
        <f>COUNTIFS($H$3:H385,H385)</f>
        <v>26</v>
      </c>
      <c r="B385" s="23" t="str">
        <f t="shared" si="42"/>
        <v>内⑦26</v>
      </c>
      <c r="C385" s="24">
        <f t="shared" si="43"/>
        <v>383</v>
      </c>
      <c r="D385" s="27" t="str">
        <v>06-05-001</v>
      </c>
      <c r="E385" s="32" t="s">
        <v>53</v>
      </c>
      <c r="F385" s="32" t="s">
        <v>49</v>
      </c>
      <c r="G385" s="39">
        <v>12110</v>
      </c>
      <c r="H385" s="43" t="s">
        <v>254</v>
      </c>
      <c r="N385" s="24"/>
      <c r="P385" s="24"/>
    </row>
    <row r="386" spans="1:16" ht="15" customHeight="1">
      <c r="A386" s="23">
        <f>COUNTIFS($H$3:H386,H386)</f>
        <v>27</v>
      </c>
      <c r="B386" s="23" t="str">
        <f t="shared" si="42"/>
        <v>内⑦27</v>
      </c>
      <c r="C386" s="24">
        <f t="shared" si="43"/>
        <v>384</v>
      </c>
      <c r="D386" s="27" t="str">
        <v>06-05-002</v>
      </c>
      <c r="E386" s="32" t="s">
        <v>473</v>
      </c>
      <c r="F386" s="32" t="s">
        <v>49</v>
      </c>
      <c r="G386" s="39">
        <v>95970</v>
      </c>
      <c r="H386" s="43" t="s">
        <v>254</v>
      </c>
      <c r="N386" s="24"/>
      <c r="P386" s="24"/>
    </row>
    <row r="387" spans="1:16" ht="15" customHeight="1">
      <c r="A387" s="23">
        <f>COUNTIFS($H$3:H387,H387)</f>
        <v>13</v>
      </c>
      <c r="B387" s="23" t="str">
        <f t="shared" ref="B387:B450" si="44">H387&amp;TEXT(A387,"00")</f>
        <v>区分13</v>
      </c>
      <c r="C387" s="24">
        <f t="shared" si="43"/>
        <v>385</v>
      </c>
      <c r="D387" s="27" t="s">
        <v>162</v>
      </c>
      <c r="E387" s="32" t="s">
        <v>260</v>
      </c>
      <c r="F387" s="32" t="s">
        <v>183</v>
      </c>
      <c r="G387" s="39" t="s">
        <v>290</v>
      </c>
      <c r="H387" s="43" t="s">
        <v>187</v>
      </c>
      <c r="N387" s="24"/>
      <c r="P387" s="24"/>
    </row>
    <row r="388" spans="1:16" ht="15" customHeight="1">
      <c r="A388" s="23">
        <f>COUNTIFS($H$3:H388,H388)</f>
        <v>1</v>
      </c>
      <c r="B388" s="23" t="str">
        <f t="shared" si="44"/>
        <v>内⑧01</v>
      </c>
      <c r="C388" s="24">
        <f t="shared" ref="C388:C451" si="45">C387+1</f>
        <v>386</v>
      </c>
      <c r="D388" s="27" t="str">
        <v>07-01-001</v>
      </c>
      <c r="E388" s="32" t="str">
        <v>絶縁ソケット 15A</v>
      </c>
      <c r="F388" s="32" t="s">
        <v>49</v>
      </c>
      <c r="G388" s="39">
        <v>3220</v>
      </c>
      <c r="H388" s="43" t="s">
        <v>44</v>
      </c>
      <c r="N388" s="24"/>
      <c r="P388" s="24"/>
    </row>
    <row r="389" spans="1:16" ht="15" customHeight="1">
      <c r="A389" s="23">
        <f>COUNTIFS($H$3:H389,H389)</f>
        <v>2</v>
      </c>
      <c r="B389" s="23" t="str">
        <f t="shared" si="44"/>
        <v>内⑧02</v>
      </c>
      <c r="C389" s="24">
        <f t="shared" si="45"/>
        <v>387</v>
      </c>
      <c r="D389" s="27" t="str">
        <v>07-01-002</v>
      </c>
      <c r="E389" s="32" t="str">
        <v>絶縁ソケット 20A</v>
      </c>
      <c r="F389" s="32" t="s">
        <v>49</v>
      </c>
      <c r="G389" s="39">
        <v>3810</v>
      </c>
      <c r="H389" s="43" t="s">
        <v>44</v>
      </c>
      <c r="N389" s="24"/>
      <c r="P389" s="24"/>
    </row>
    <row r="390" spans="1:16" ht="15" customHeight="1">
      <c r="A390" s="23">
        <f>COUNTIFS($H$3:H390,H390)</f>
        <v>3</v>
      </c>
      <c r="B390" s="23" t="str">
        <f t="shared" si="44"/>
        <v>内⑧03</v>
      </c>
      <c r="C390" s="24">
        <f t="shared" si="45"/>
        <v>388</v>
      </c>
      <c r="D390" s="27" t="str">
        <v>07-01-003</v>
      </c>
      <c r="E390" s="32" t="str">
        <v>絶縁ソケット 25A</v>
      </c>
      <c r="F390" s="32" t="s">
        <v>49</v>
      </c>
      <c r="G390" s="39">
        <v>4610</v>
      </c>
      <c r="H390" s="43" t="s">
        <v>44</v>
      </c>
      <c r="N390" s="24"/>
      <c r="P390" s="24"/>
    </row>
    <row r="391" spans="1:16" ht="15" customHeight="1">
      <c r="A391" s="23">
        <f>COUNTIFS($H$3:H391,H391)</f>
        <v>4</v>
      </c>
      <c r="B391" s="23" t="str">
        <f t="shared" si="44"/>
        <v>内⑧04</v>
      </c>
      <c r="C391" s="24">
        <f t="shared" si="45"/>
        <v>389</v>
      </c>
      <c r="D391" s="27" t="str">
        <v>07-01-004</v>
      </c>
      <c r="E391" s="32" t="str">
        <v>絶縁ソケット 32A</v>
      </c>
      <c r="F391" s="32" t="s">
        <v>49</v>
      </c>
      <c r="G391" s="39">
        <v>5540</v>
      </c>
      <c r="H391" s="43" t="s">
        <v>44</v>
      </c>
      <c r="N391" s="24"/>
      <c r="P391" s="24"/>
    </row>
    <row r="392" spans="1:16" ht="15" customHeight="1">
      <c r="A392" s="23">
        <f>COUNTIFS($H$3:H392,H392)</f>
        <v>5</v>
      </c>
      <c r="B392" s="23" t="str">
        <f t="shared" si="44"/>
        <v>内⑧05</v>
      </c>
      <c r="C392" s="24">
        <f t="shared" si="45"/>
        <v>390</v>
      </c>
      <c r="D392" s="27" t="str">
        <v>07-01-005</v>
      </c>
      <c r="E392" s="32" t="str">
        <v>絶縁ソケット 40A</v>
      </c>
      <c r="F392" s="32" t="s">
        <v>49</v>
      </c>
      <c r="G392" s="39">
        <v>6840</v>
      </c>
      <c r="H392" s="43" t="s">
        <v>44</v>
      </c>
      <c r="N392" s="24"/>
      <c r="P392" s="24"/>
    </row>
    <row r="393" spans="1:16" ht="15" customHeight="1">
      <c r="A393" s="23">
        <f>COUNTIFS($H$3:H393,H393)</f>
        <v>6</v>
      </c>
      <c r="B393" s="23" t="str">
        <f t="shared" si="44"/>
        <v>内⑧06</v>
      </c>
      <c r="C393" s="24">
        <f t="shared" si="45"/>
        <v>391</v>
      </c>
      <c r="D393" s="27" t="str">
        <v>07-01-006</v>
      </c>
      <c r="E393" s="32" t="str">
        <v>絶縁ソケット 50A</v>
      </c>
      <c r="F393" s="32" t="s">
        <v>49</v>
      </c>
      <c r="G393" s="39">
        <v>8210</v>
      </c>
      <c r="H393" s="43" t="s">
        <v>44</v>
      </c>
      <c r="N393" s="24"/>
      <c r="P393" s="24"/>
    </row>
    <row r="394" spans="1:16" ht="15" customHeight="1">
      <c r="A394" s="23">
        <f>COUNTIFS($H$3:H394,H394)</f>
        <v>7</v>
      </c>
      <c r="B394" s="23" t="str">
        <f t="shared" si="44"/>
        <v>内⑧07</v>
      </c>
      <c r="C394" s="24">
        <f t="shared" si="45"/>
        <v>392</v>
      </c>
      <c r="D394" s="27" t="str">
        <v>07-02-001</v>
      </c>
      <c r="E394" s="32" t="str">
        <v>管塗装 25A以下</v>
      </c>
      <c r="F394" s="32" t="s">
        <v>127</v>
      </c>
      <c r="G394" s="39">
        <v>1000</v>
      </c>
      <c r="H394" s="43" t="s">
        <v>44</v>
      </c>
      <c r="N394" s="24"/>
      <c r="P394" s="24"/>
    </row>
    <row r="395" spans="1:16" ht="15" customHeight="1">
      <c r="A395" s="23">
        <f>COUNTIFS($H$3:H395,H395)</f>
        <v>8</v>
      </c>
      <c r="B395" s="23" t="str">
        <f t="shared" si="44"/>
        <v>内⑧08</v>
      </c>
      <c r="C395" s="24">
        <f t="shared" si="45"/>
        <v>393</v>
      </c>
      <c r="D395" s="27" t="str">
        <v>07-02-002</v>
      </c>
      <c r="E395" s="32" t="str">
        <v>管塗装 50A以下</v>
      </c>
      <c r="F395" s="32" t="s">
        <v>127</v>
      </c>
      <c r="G395" s="39">
        <v>1240</v>
      </c>
      <c r="H395" s="43" t="s">
        <v>44</v>
      </c>
      <c r="N395" s="24"/>
      <c r="P395" s="24"/>
    </row>
    <row r="396" spans="1:16" ht="15" customHeight="1">
      <c r="A396" s="23">
        <f>COUNTIFS($H$3:H396,H396)</f>
        <v>9</v>
      </c>
      <c r="B396" s="23" t="str">
        <f t="shared" si="44"/>
        <v>内⑧09</v>
      </c>
      <c r="C396" s="24">
        <f t="shared" si="45"/>
        <v>394</v>
      </c>
      <c r="D396" s="27" t="str">
        <v>07-02-003</v>
      </c>
      <c r="E396" s="32" t="str">
        <v>管塗装 100A以下</v>
      </c>
      <c r="F396" s="32" t="s">
        <v>127</v>
      </c>
      <c r="G396" s="39">
        <v>1750</v>
      </c>
      <c r="H396" s="43" t="s">
        <v>44</v>
      </c>
      <c r="N396" s="24"/>
      <c r="P396" s="24"/>
    </row>
    <row r="397" spans="1:16" ht="15" customHeight="1">
      <c r="A397" s="23">
        <f>COUNTIFS($H$3:H397,H397)</f>
        <v>10</v>
      </c>
      <c r="B397" s="23" t="str">
        <f t="shared" si="44"/>
        <v>内⑧10</v>
      </c>
      <c r="C397" s="24">
        <f t="shared" si="45"/>
        <v>395</v>
      </c>
      <c r="D397" s="27" t="str">
        <v>07-03-001</v>
      </c>
      <c r="E397" s="32" t="str">
        <v>継手塗装 25A以下</v>
      </c>
      <c r="F397" s="32" t="s">
        <v>49</v>
      </c>
      <c r="G397" s="39">
        <v>60</v>
      </c>
      <c r="H397" s="43" t="s">
        <v>44</v>
      </c>
      <c r="N397" s="24"/>
      <c r="P397" s="24"/>
    </row>
    <row r="398" spans="1:16" ht="15" customHeight="1">
      <c r="A398" s="23">
        <f>COUNTIFS($H$3:H398,H398)</f>
        <v>11</v>
      </c>
      <c r="B398" s="23" t="str">
        <f t="shared" si="44"/>
        <v>内⑧11</v>
      </c>
      <c r="C398" s="24">
        <f t="shared" si="45"/>
        <v>396</v>
      </c>
      <c r="D398" s="27" t="str">
        <v>07-03-002</v>
      </c>
      <c r="E398" s="32" t="str">
        <v>継手塗装 50A以下</v>
      </c>
      <c r="F398" s="32" t="s">
        <v>49</v>
      </c>
      <c r="G398" s="39">
        <v>100</v>
      </c>
      <c r="H398" s="43" t="s">
        <v>44</v>
      </c>
      <c r="N398" s="24"/>
      <c r="P398" s="24"/>
    </row>
    <row r="399" spans="1:16" ht="15" customHeight="1">
      <c r="A399" s="23">
        <f>COUNTIFS($H$3:H399,H399)</f>
        <v>12</v>
      </c>
      <c r="B399" s="23" t="str">
        <f t="shared" si="44"/>
        <v>内⑧12</v>
      </c>
      <c r="C399" s="24">
        <f t="shared" si="45"/>
        <v>397</v>
      </c>
      <c r="D399" s="27" t="str">
        <v>07-03-003</v>
      </c>
      <c r="E399" s="32" t="str">
        <v>継手塗装 100A以下</v>
      </c>
      <c r="F399" s="32" t="s">
        <v>49</v>
      </c>
      <c r="G399" s="39">
        <v>200</v>
      </c>
      <c r="H399" s="43" t="s">
        <v>44</v>
      </c>
      <c r="N399" s="24"/>
      <c r="P399" s="24"/>
    </row>
    <row r="400" spans="1:16" ht="15" customHeight="1">
      <c r="A400" s="23">
        <f>COUNTIFS($H$3:H400,H400)</f>
        <v>13</v>
      </c>
      <c r="B400" s="23" t="str">
        <f t="shared" si="44"/>
        <v>内⑧13</v>
      </c>
      <c r="C400" s="24">
        <f t="shared" si="45"/>
        <v>398</v>
      </c>
      <c r="D400" s="27" t="str">
        <v>07-04-001</v>
      </c>
      <c r="E400" s="32" t="str">
        <v>防食テープ巻 25A</v>
      </c>
      <c r="F400" s="32" t="s">
        <v>127</v>
      </c>
      <c r="G400" s="39">
        <v>460</v>
      </c>
      <c r="H400" s="43" t="s">
        <v>44</v>
      </c>
      <c r="N400" s="24"/>
      <c r="P400" s="24"/>
    </row>
    <row r="401" spans="1:16" ht="15" customHeight="1">
      <c r="A401" s="23">
        <f>COUNTIFS($H$3:H401,H401)</f>
        <v>14</v>
      </c>
      <c r="B401" s="23" t="str">
        <f t="shared" si="44"/>
        <v>内⑧14</v>
      </c>
      <c r="C401" s="24">
        <f t="shared" si="45"/>
        <v>399</v>
      </c>
      <c r="D401" s="27" t="str">
        <v>07-04-002</v>
      </c>
      <c r="E401" s="32" t="str">
        <v>防食テープ巻 32A</v>
      </c>
      <c r="F401" s="32" t="s">
        <v>127</v>
      </c>
      <c r="G401" s="39">
        <v>530</v>
      </c>
      <c r="H401" s="43" t="s">
        <v>44</v>
      </c>
      <c r="N401" s="24"/>
      <c r="P401" s="24"/>
    </row>
    <row r="402" spans="1:16" ht="15" customHeight="1">
      <c r="A402" s="23">
        <f>COUNTIFS($H$3:H402,H402)</f>
        <v>15</v>
      </c>
      <c r="B402" s="23" t="str">
        <f t="shared" si="44"/>
        <v>内⑧15</v>
      </c>
      <c r="C402" s="24">
        <f t="shared" si="45"/>
        <v>400</v>
      </c>
      <c r="D402" s="27" t="str">
        <v>07-04-003</v>
      </c>
      <c r="E402" s="32" t="str">
        <v>防食テープ巻 40A</v>
      </c>
      <c r="F402" s="32" t="s">
        <v>127</v>
      </c>
      <c r="G402" s="39">
        <v>600</v>
      </c>
      <c r="H402" s="43" t="s">
        <v>44</v>
      </c>
      <c r="N402" s="24"/>
      <c r="P402" s="24"/>
    </row>
    <row r="403" spans="1:16" ht="15" customHeight="1">
      <c r="A403" s="23">
        <f>COUNTIFS($H$3:H403,H403)</f>
        <v>16</v>
      </c>
      <c r="B403" s="23" t="str">
        <f t="shared" si="44"/>
        <v>内⑧16</v>
      </c>
      <c r="C403" s="24">
        <f t="shared" si="45"/>
        <v>401</v>
      </c>
      <c r="D403" s="27" t="str">
        <v>07-04-004</v>
      </c>
      <c r="E403" s="32" t="str">
        <v>防食テープ巻 50A</v>
      </c>
      <c r="F403" s="32" t="s">
        <v>127</v>
      </c>
      <c r="G403" s="39">
        <v>740</v>
      </c>
      <c r="H403" s="43" t="s">
        <v>44</v>
      </c>
      <c r="N403" s="24"/>
      <c r="P403" s="24"/>
    </row>
    <row r="404" spans="1:16" ht="15" customHeight="1">
      <c r="A404" s="23">
        <f>COUNTIFS($H$3:H404,H404)</f>
        <v>17</v>
      </c>
      <c r="B404" s="23" t="str">
        <f t="shared" si="44"/>
        <v>内⑧17</v>
      </c>
      <c r="C404" s="24">
        <f t="shared" si="45"/>
        <v>402</v>
      </c>
      <c r="D404" s="27" t="str">
        <v>07-04-005</v>
      </c>
      <c r="E404" s="32" t="str">
        <v>防食テープ巻 80A</v>
      </c>
      <c r="F404" s="32" t="s">
        <v>127</v>
      </c>
      <c r="G404" s="39">
        <v>790</v>
      </c>
      <c r="H404" s="43" t="s">
        <v>44</v>
      </c>
      <c r="N404" s="24"/>
      <c r="P404" s="24"/>
    </row>
    <row r="405" spans="1:16" ht="15" customHeight="1">
      <c r="A405" s="23">
        <f>COUNTIFS($H$3:H405,H405)</f>
        <v>18</v>
      </c>
      <c r="B405" s="23" t="str">
        <f t="shared" si="44"/>
        <v>内⑧18</v>
      </c>
      <c r="C405" s="24">
        <f t="shared" si="45"/>
        <v>403</v>
      </c>
      <c r="D405" s="27" t="str">
        <v>07-04-006</v>
      </c>
      <c r="E405" s="32" t="str">
        <v>防食テープ巻 100A</v>
      </c>
      <c r="F405" s="32" t="s">
        <v>127</v>
      </c>
      <c r="G405" s="39">
        <v>1000</v>
      </c>
      <c r="H405" s="43" t="s">
        <v>44</v>
      </c>
      <c r="N405" s="24"/>
      <c r="P405" s="24"/>
    </row>
    <row r="406" spans="1:16" ht="15" customHeight="1">
      <c r="A406" s="23">
        <f>COUNTIFS($H$3:H406,H406)</f>
        <v>19</v>
      </c>
      <c r="B406" s="23" t="str">
        <f t="shared" si="44"/>
        <v>内⑧19</v>
      </c>
      <c r="C406" s="24">
        <f t="shared" si="45"/>
        <v>404</v>
      </c>
      <c r="D406" s="27" t="str">
        <v>07-05-001</v>
      </c>
      <c r="E406" s="32" t="str">
        <v>デンゾー巻 25A</v>
      </c>
      <c r="F406" s="32" t="s">
        <v>127</v>
      </c>
      <c r="G406" s="39">
        <v>1420</v>
      </c>
      <c r="H406" s="43" t="s">
        <v>44</v>
      </c>
      <c r="N406" s="24"/>
      <c r="P406" s="24"/>
    </row>
    <row r="407" spans="1:16" ht="15" customHeight="1">
      <c r="A407" s="23">
        <f>COUNTIFS($H$3:H407,H407)</f>
        <v>20</v>
      </c>
      <c r="B407" s="23" t="str">
        <f t="shared" si="44"/>
        <v>内⑧20</v>
      </c>
      <c r="C407" s="24">
        <f t="shared" si="45"/>
        <v>405</v>
      </c>
      <c r="D407" s="27" t="str">
        <v>07-05-002</v>
      </c>
      <c r="E407" s="32" t="str">
        <v>デンゾー巻 32A</v>
      </c>
      <c r="F407" s="32" t="s">
        <v>127</v>
      </c>
      <c r="G407" s="39">
        <v>1750</v>
      </c>
      <c r="H407" s="43" t="s">
        <v>44</v>
      </c>
      <c r="N407" s="24"/>
      <c r="P407" s="24"/>
    </row>
    <row r="408" spans="1:16" ht="15" customHeight="1">
      <c r="A408" s="23">
        <f>COUNTIFS($H$3:H408,H408)</f>
        <v>21</v>
      </c>
      <c r="B408" s="23" t="str">
        <f t="shared" si="44"/>
        <v>内⑧21</v>
      </c>
      <c r="C408" s="24">
        <f t="shared" si="45"/>
        <v>406</v>
      </c>
      <c r="D408" s="27" t="str">
        <v>07-05-003</v>
      </c>
      <c r="E408" s="32" t="str">
        <v>デンゾー巻 40A</v>
      </c>
      <c r="F408" s="32" t="s">
        <v>127</v>
      </c>
      <c r="G408" s="39">
        <v>1980</v>
      </c>
      <c r="H408" s="43" t="s">
        <v>44</v>
      </c>
      <c r="N408" s="24"/>
      <c r="P408" s="24"/>
    </row>
    <row r="409" spans="1:16" ht="15" customHeight="1">
      <c r="A409" s="23">
        <f>COUNTIFS($H$3:H409,H409)</f>
        <v>22</v>
      </c>
      <c r="B409" s="23" t="str">
        <f t="shared" si="44"/>
        <v>内⑧22</v>
      </c>
      <c r="C409" s="24">
        <f t="shared" si="45"/>
        <v>407</v>
      </c>
      <c r="D409" s="27" t="str">
        <v>07-05-004</v>
      </c>
      <c r="E409" s="32" t="str">
        <v>デンゾー巻 50A</v>
      </c>
      <c r="F409" s="32" t="s">
        <v>127</v>
      </c>
      <c r="G409" s="39">
        <v>2410</v>
      </c>
      <c r="H409" s="43" t="s">
        <v>44</v>
      </c>
      <c r="N409" s="24"/>
      <c r="P409" s="24"/>
    </row>
    <row r="410" spans="1:16" ht="15" customHeight="1">
      <c r="A410" s="23">
        <f>COUNTIFS($H$3:H410,H410)</f>
        <v>23</v>
      </c>
      <c r="B410" s="23" t="str">
        <f t="shared" si="44"/>
        <v>内⑧23</v>
      </c>
      <c r="C410" s="24">
        <f t="shared" si="45"/>
        <v>408</v>
      </c>
      <c r="D410" s="27" t="str">
        <v>07-05-005</v>
      </c>
      <c r="E410" s="32" t="str">
        <v>デンゾー巻 80A</v>
      </c>
      <c r="F410" s="32" t="s">
        <v>127</v>
      </c>
      <c r="G410" s="39">
        <v>6070</v>
      </c>
      <c r="H410" s="43" t="s">
        <v>44</v>
      </c>
      <c r="N410" s="24"/>
      <c r="P410" s="24"/>
    </row>
    <row r="411" spans="1:16" ht="15" customHeight="1">
      <c r="A411" s="23">
        <f>COUNTIFS($H$3:H411,H411)</f>
        <v>24</v>
      </c>
      <c r="B411" s="23" t="str">
        <f t="shared" si="44"/>
        <v>内⑧24</v>
      </c>
      <c r="C411" s="24">
        <f t="shared" si="45"/>
        <v>409</v>
      </c>
      <c r="D411" s="27" t="str">
        <v>07-05-006</v>
      </c>
      <c r="E411" s="32" t="str">
        <v>デンゾー巻 100A</v>
      </c>
      <c r="F411" s="32" t="s">
        <v>127</v>
      </c>
      <c r="G411" s="39">
        <v>7700</v>
      </c>
      <c r="H411" s="43" t="s">
        <v>44</v>
      </c>
      <c r="N411" s="24"/>
      <c r="P411" s="24"/>
    </row>
    <row r="412" spans="1:16" ht="15" customHeight="1">
      <c r="A412" s="23">
        <f>COUNTIFS($H$3:H412,H412)</f>
        <v>25</v>
      </c>
      <c r="B412" s="23" t="str">
        <f t="shared" si="44"/>
        <v>内⑧25</v>
      </c>
      <c r="C412" s="24">
        <f t="shared" si="45"/>
        <v>410</v>
      </c>
      <c r="D412" s="27" t="str">
        <v>07-06-001</v>
      </c>
      <c r="E412" s="32" t="str">
        <v>防食＋デンゾー巻 25A</v>
      </c>
      <c r="F412" s="32" t="s">
        <v>127</v>
      </c>
      <c r="G412" s="39">
        <v>1900</v>
      </c>
      <c r="H412" s="43" t="s">
        <v>44</v>
      </c>
      <c r="N412" s="24"/>
      <c r="P412" s="24"/>
    </row>
    <row r="413" spans="1:16" ht="15" customHeight="1">
      <c r="A413" s="23">
        <f>COUNTIFS($H$3:H413,H413)</f>
        <v>26</v>
      </c>
      <c r="B413" s="23" t="str">
        <f t="shared" si="44"/>
        <v>内⑧26</v>
      </c>
      <c r="C413" s="24">
        <f t="shared" si="45"/>
        <v>411</v>
      </c>
      <c r="D413" s="27" t="str">
        <v>07-06-002</v>
      </c>
      <c r="E413" s="32" t="str">
        <v>防食＋デンゾー巻 32A</v>
      </c>
      <c r="F413" s="32" t="s">
        <v>127</v>
      </c>
      <c r="G413" s="39">
        <v>2290</v>
      </c>
      <c r="H413" s="43" t="s">
        <v>44</v>
      </c>
      <c r="N413" s="24"/>
      <c r="P413" s="24"/>
    </row>
    <row r="414" spans="1:16" ht="15" customHeight="1">
      <c r="A414" s="23">
        <f>COUNTIFS($H$3:H414,H414)</f>
        <v>27</v>
      </c>
      <c r="B414" s="23" t="str">
        <f t="shared" si="44"/>
        <v>内⑧27</v>
      </c>
      <c r="C414" s="24">
        <f t="shared" si="45"/>
        <v>412</v>
      </c>
      <c r="D414" s="27" t="str">
        <v>07-06-003</v>
      </c>
      <c r="E414" s="32" t="str">
        <v>防食＋デンゾー巻 40A</v>
      </c>
      <c r="F414" s="32" t="s">
        <v>127</v>
      </c>
      <c r="G414" s="39">
        <v>2590</v>
      </c>
      <c r="H414" s="43" t="s">
        <v>44</v>
      </c>
      <c r="N414" s="24"/>
      <c r="P414" s="24"/>
    </row>
    <row r="415" spans="1:16" ht="15" customHeight="1">
      <c r="A415" s="23">
        <f>COUNTIFS($H$3:H415,H415)</f>
        <v>28</v>
      </c>
      <c r="B415" s="23" t="str">
        <f t="shared" si="44"/>
        <v>内⑧28</v>
      </c>
      <c r="C415" s="24">
        <f t="shared" si="45"/>
        <v>413</v>
      </c>
      <c r="D415" s="27" t="str">
        <v>07-06-004</v>
      </c>
      <c r="E415" s="32" t="str">
        <v>防食＋デンゾー巻 50A</v>
      </c>
      <c r="F415" s="32" t="s">
        <v>127</v>
      </c>
      <c r="G415" s="39">
        <v>3180</v>
      </c>
      <c r="H415" s="43" t="s">
        <v>44</v>
      </c>
      <c r="N415" s="24"/>
      <c r="P415" s="24"/>
    </row>
    <row r="416" spans="1:16" ht="15" customHeight="1">
      <c r="A416" s="23">
        <f>COUNTIFS($H$3:H416,H416)</f>
        <v>29</v>
      </c>
      <c r="B416" s="23" t="str">
        <f t="shared" si="44"/>
        <v>内⑧29</v>
      </c>
      <c r="C416" s="24">
        <f t="shared" si="45"/>
        <v>414</v>
      </c>
      <c r="D416" s="27" t="str">
        <v>07-06-005</v>
      </c>
      <c r="E416" s="32" t="str">
        <v>防食＋デンゾー巻 80A</v>
      </c>
      <c r="F416" s="32" t="s">
        <v>127</v>
      </c>
      <c r="G416" s="39">
        <v>6890</v>
      </c>
      <c r="H416" s="43" t="s">
        <v>44</v>
      </c>
      <c r="N416" s="24"/>
      <c r="P416" s="24"/>
    </row>
    <row r="417" spans="1:16" ht="15" customHeight="1">
      <c r="A417" s="23">
        <f>COUNTIFS($H$3:H417,H417)</f>
        <v>30</v>
      </c>
      <c r="B417" s="23" t="str">
        <f t="shared" si="44"/>
        <v>内⑧30</v>
      </c>
      <c r="C417" s="24">
        <f t="shared" si="45"/>
        <v>415</v>
      </c>
      <c r="D417" s="27" t="str">
        <v>07-06-006</v>
      </c>
      <c r="E417" s="32" t="str">
        <v>防食＋デンゾー巻 100A</v>
      </c>
      <c r="F417" s="32" t="s">
        <v>127</v>
      </c>
      <c r="G417" s="39">
        <v>8730</v>
      </c>
      <c r="H417" s="43" t="s">
        <v>44</v>
      </c>
      <c r="N417" s="24"/>
      <c r="P417" s="24"/>
    </row>
    <row r="418" spans="1:16" ht="15" customHeight="1">
      <c r="A418" s="23">
        <f>COUNTIFS($H$3:H418,H418)</f>
        <v>31</v>
      </c>
      <c r="B418" s="23" t="str">
        <f t="shared" si="44"/>
        <v>内⑧31</v>
      </c>
      <c r="C418" s="24">
        <f t="shared" si="45"/>
        <v>416</v>
      </c>
      <c r="D418" s="27" t="str">
        <v>07-07-001</v>
      </c>
      <c r="E418" s="32" t="str">
        <v>防食シート＋防食テープ巻 50Aまで</v>
      </c>
      <c r="F418" s="32" t="s">
        <v>127</v>
      </c>
      <c r="G418" s="39">
        <v>3270</v>
      </c>
      <c r="H418" s="43" t="s">
        <v>44</v>
      </c>
      <c r="N418" s="24"/>
      <c r="P418" s="24"/>
    </row>
    <row r="419" spans="1:16" ht="15" customHeight="1">
      <c r="A419" s="23">
        <f>COUNTIFS($H$3:H419,H419)</f>
        <v>32</v>
      </c>
      <c r="B419" s="23" t="str">
        <f t="shared" si="44"/>
        <v>内⑧32</v>
      </c>
      <c r="C419" s="24">
        <f t="shared" si="45"/>
        <v>417</v>
      </c>
      <c r="D419" s="27" t="str">
        <v>07-07-002</v>
      </c>
      <c r="E419" s="32" t="str">
        <v>防食シート＋防食テープ巻 100Aまで</v>
      </c>
      <c r="F419" s="32" t="s">
        <v>127</v>
      </c>
      <c r="G419" s="39">
        <v>5510</v>
      </c>
      <c r="H419" s="43" t="s">
        <v>44</v>
      </c>
      <c r="N419" s="24"/>
      <c r="P419" s="24"/>
    </row>
    <row r="420" spans="1:16" ht="15" customHeight="1">
      <c r="A420" s="23">
        <f>COUNTIFS($H$3:H420,H420)</f>
        <v>14</v>
      </c>
      <c r="B420" s="23" t="str">
        <f t="shared" si="44"/>
        <v>区分14</v>
      </c>
      <c r="C420" s="24">
        <f t="shared" si="45"/>
        <v>418</v>
      </c>
      <c r="D420" s="27" t="s">
        <v>162</v>
      </c>
      <c r="E420" s="32" t="s">
        <v>202</v>
      </c>
      <c r="F420" s="32" t="s">
        <v>183</v>
      </c>
      <c r="G420" s="39" t="s">
        <v>290</v>
      </c>
      <c r="H420" s="43" t="s">
        <v>187</v>
      </c>
      <c r="N420" s="24"/>
      <c r="P420" s="24"/>
    </row>
    <row r="421" spans="1:16" ht="15" customHeight="1">
      <c r="A421" s="23">
        <f>COUNTIFS($H$3:H421,H421)</f>
        <v>1</v>
      </c>
      <c r="B421" s="23" t="str">
        <f t="shared" si="44"/>
        <v>内⑨01</v>
      </c>
      <c r="C421" s="24">
        <f t="shared" si="45"/>
        <v>419</v>
      </c>
      <c r="D421" s="27" t="str">
        <v>08-01-006</v>
      </c>
      <c r="E421" s="32" t="str">
        <v xml:space="preserve">メーターユニット </v>
      </c>
      <c r="F421" s="32" t="s">
        <v>49</v>
      </c>
      <c r="G421" s="39">
        <v>18720</v>
      </c>
      <c r="H421" s="43" t="s">
        <v>278</v>
      </c>
      <c r="N421" s="24"/>
      <c r="P421" s="24"/>
    </row>
    <row r="422" spans="1:16" ht="15" customHeight="1">
      <c r="A422" s="23">
        <f>COUNTIFS($H$3:H422,H422)</f>
        <v>2</v>
      </c>
      <c r="B422" s="23" t="str">
        <f t="shared" si="44"/>
        <v>内⑨02</v>
      </c>
      <c r="C422" s="24">
        <f t="shared" si="45"/>
        <v>420</v>
      </c>
      <c r="D422" s="27" t="str">
        <v>08-01-007</v>
      </c>
      <c r="E422" s="32" t="str">
        <v>検圧プラグ 15A</v>
      </c>
      <c r="F422" s="32" t="s">
        <v>49</v>
      </c>
      <c r="G422" s="39">
        <v>2970</v>
      </c>
      <c r="H422" s="43" t="s">
        <v>278</v>
      </c>
      <c r="N422" s="24"/>
      <c r="P422" s="24"/>
    </row>
    <row r="423" spans="1:16" ht="15" customHeight="1">
      <c r="A423" s="23">
        <f>COUNTIFS($H$3:H423,H423)</f>
        <v>3</v>
      </c>
      <c r="B423" s="23" t="str">
        <f t="shared" si="44"/>
        <v>内⑨03</v>
      </c>
      <c r="C423" s="24">
        <f t="shared" si="45"/>
        <v>421</v>
      </c>
      <c r="D423" s="27" t="str">
        <v>08-01-001</v>
      </c>
      <c r="E423" s="32" t="str">
        <v>メーターガス栓 20A</v>
      </c>
      <c r="F423" s="32" t="s">
        <v>49</v>
      </c>
      <c r="G423" s="39">
        <v>5520</v>
      </c>
      <c r="H423" s="43" t="s">
        <v>278</v>
      </c>
      <c r="N423" s="24"/>
      <c r="P423" s="24"/>
    </row>
    <row r="424" spans="1:16" ht="15" customHeight="1">
      <c r="A424" s="23">
        <f>COUNTIFS($H$3:H424,H424)</f>
        <v>4</v>
      </c>
      <c r="B424" s="23" t="str">
        <f t="shared" si="44"/>
        <v>内⑨04</v>
      </c>
      <c r="C424" s="24">
        <f t="shared" si="45"/>
        <v>422</v>
      </c>
      <c r="D424" s="27" t="str">
        <v>08-01-002</v>
      </c>
      <c r="E424" s="32" t="str">
        <v>メーターガス栓 25A</v>
      </c>
      <c r="F424" s="32" t="s">
        <v>49</v>
      </c>
      <c r="G424" s="39">
        <v>6920</v>
      </c>
      <c r="H424" s="43" t="s">
        <v>278</v>
      </c>
      <c r="N424" s="24"/>
      <c r="P424" s="24"/>
    </row>
    <row r="425" spans="1:16" ht="15" customHeight="1">
      <c r="A425" s="23">
        <f>COUNTIFS($H$3:H425,H425)</f>
        <v>5</v>
      </c>
      <c r="B425" s="23" t="str">
        <f t="shared" si="44"/>
        <v>内⑨05</v>
      </c>
      <c r="C425" s="24">
        <f t="shared" si="45"/>
        <v>423</v>
      </c>
      <c r="D425" s="27" t="str">
        <v>08-01-003</v>
      </c>
      <c r="E425" s="32" t="str">
        <v>メーターガス栓 32A</v>
      </c>
      <c r="F425" s="32" t="s">
        <v>49</v>
      </c>
      <c r="G425" s="39">
        <v>9960</v>
      </c>
      <c r="H425" s="43" t="s">
        <v>278</v>
      </c>
      <c r="N425" s="24"/>
      <c r="P425" s="24"/>
    </row>
    <row r="426" spans="1:16" ht="15" customHeight="1">
      <c r="A426" s="23">
        <f>COUNTIFS($H$3:H426,H426)</f>
        <v>6</v>
      </c>
      <c r="B426" s="23" t="str">
        <f t="shared" si="44"/>
        <v>内⑨06</v>
      </c>
      <c r="C426" s="24">
        <f t="shared" si="45"/>
        <v>424</v>
      </c>
      <c r="D426" s="27" t="str">
        <v>08-01-004</v>
      </c>
      <c r="E426" s="32" t="str">
        <v>メーターガス栓 40A</v>
      </c>
      <c r="F426" s="32" t="s">
        <v>49</v>
      </c>
      <c r="G426" s="39">
        <v>12600</v>
      </c>
      <c r="H426" s="43" t="s">
        <v>278</v>
      </c>
      <c r="N426" s="24"/>
      <c r="P426" s="24"/>
    </row>
    <row r="427" spans="1:16" ht="15" customHeight="1">
      <c r="A427" s="23">
        <f>COUNTIFS($H$3:H427,H427)</f>
        <v>7</v>
      </c>
      <c r="B427" s="23" t="str">
        <f t="shared" si="44"/>
        <v>内⑨07</v>
      </c>
      <c r="C427" s="24">
        <f t="shared" si="45"/>
        <v>425</v>
      </c>
      <c r="D427" s="27" t="str">
        <v>08-01-005</v>
      </c>
      <c r="E427" s="32" t="str">
        <v>メーターガス栓 50A</v>
      </c>
      <c r="F427" s="32" t="s">
        <v>49</v>
      </c>
      <c r="G427" s="39">
        <v>18800</v>
      </c>
      <c r="H427" s="43" t="s">
        <v>278</v>
      </c>
      <c r="N427" s="24"/>
      <c r="P427" s="24"/>
    </row>
    <row r="428" spans="1:16" ht="15" customHeight="1">
      <c r="A428" s="23">
        <f>COUNTIFS($H$3:H428,H428)</f>
        <v>8</v>
      </c>
      <c r="B428" s="23" t="str">
        <f t="shared" si="44"/>
        <v>内⑨08</v>
      </c>
      <c r="C428" s="24">
        <f t="shared" si="45"/>
        <v>426</v>
      </c>
      <c r="D428" s="27" t="str">
        <v>08-02-001</v>
      </c>
      <c r="E428" s="32" t="str">
        <v>メーターユニオン 20A</v>
      </c>
      <c r="F428" s="32" t="s">
        <v>49</v>
      </c>
      <c r="G428" s="39">
        <v>4130</v>
      </c>
      <c r="H428" s="43" t="s">
        <v>278</v>
      </c>
      <c r="N428" s="24"/>
      <c r="P428" s="24"/>
    </row>
    <row r="429" spans="1:16" ht="15" customHeight="1">
      <c r="A429" s="23">
        <f>COUNTIFS($H$3:H429,H429)</f>
        <v>9</v>
      </c>
      <c r="B429" s="23" t="str">
        <f t="shared" si="44"/>
        <v>内⑨09</v>
      </c>
      <c r="C429" s="24">
        <f t="shared" si="45"/>
        <v>427</v>
      </c>
      <c r="D429" s="27" t="str">
        <v>08-02-002</v>
      </c>
      <c r="E429" s="32" t="str">
        <v>メーターユニオン 32A</v>
      </c>
      <c r="F429" s="32" t="s">
        <v>49</v>
      </c>
      <c r="G429" s="39">
        <v>10500</v>
      </c>
      <c r="H429" s="43" t="s">
        <v>278</v>
      </c>
      <c r="N429" s="24"/>
      <c r="P429" s="24"/>
    </row>
    <row r="430" spans="1:16" ht="15" customHeight="1">
      <c r="A430" s="23">
        <f>COUNTIFS($H$3:H430,H430)</f>
        <v>10</v>
      </c>
      <c r="B430" s="23" t="str">
        <f t="shared" si="44"/>
        <v>内⑨10</v>
      </c>
      <c r="C430" s="24">
        <f t="shared" si="45"/>
        <v>428</v>
      </c>
      <c r="D430" s="27" t="str">
        <v>08-02-003</v>
      </c>
      <c r="E430" s="32" t="str">
        <v>メーターユニオン 40A</v>
      </c>
      <c r="F430" s="32" t="s">
        <v>49</v>
      </c>
      <c r="G430" s="39">
        <v>12820</v>
      </c>
      <c r="H430" s="43" t="s">
        <v>278</v>
      </c>
      <c r="N430" s="24"/>
      <c r="P430" s="24"/>
    </row>
    <row r="431" spans="1:16" ht="15" customHeight="1">
      <c r="A431" s="23">
        <f>COUNTIFS($H$3:H431,H431)</f>
        <v>11</v>
      </c>
      <c r="B431" s="23" t="str">
        <f t="shared" si="44"/>
        <v>内⑨11</v>
      </c>
      <c r="C431" s="24">
        <f t="shared" si="45"/>
        <v>429</v>
      </c>
      <c r="D431" s="27" t="str">
        <v>08-02-004</v>
      </c>
      <c r="E431" s="32" t="str">
        <v>メーターユニオン 50A</v>
      </c>
      <c r="F431" s="32" t="s">
        <v>49</v>
      </c>
      <c r="G431" s="39">
        <v>24290</v>
      </c>
      <c r="H431" s="43" t="s">
        <v>278</v>
      </c>
      <c r="N431" s="24"/>
      <c r="P431" s="24"/>
    </row>
    <row r="432" spans="1:16" ht="15" customHeight="1">
      <c r="A432" s="23">
        <f>COUNTIFS($H$3:H432,H432)</f>
        <v>12</v>
      </c>
      <c r="B432" s="23" t="str">
        <f t="shared" si="44"/>
        <v>内⑨12</v>
      </c>
      <c r="C432" s="24">
        <f t="shared" si="45"/>
        <v>430</v>
      </c>
      <c r="D432" s="27" t="str">
        <v>08-02-005</v>
      </c>
      <c r="E432" s="32" t="str">
        <v>メーターユニオン 80A</v>
      </c>
      <c r="F432" s="32" t="s">
        <v>49</v>
      </c>
      <c r="G432" s="39">
        <v>46660</v>
      </c>
      <c r="H432" s="43" t="s">
        <v>278</v>
      </c>
      <c r="N432" s="24"/>
      <c r="P432" s="24"/>
    </row>
    <row r="433" spans="1:16" ht="15" customHeight="1">
      <c r="A433" s="23">
        <f>COUNTIFS($H$3:H433,H433)</f>
        <v>13</v>
      </c>
      <c r="B433" s="23" t="str">
        <f t="shared" si="44"/>
        <v>内⑨13</v>
      </c>
      <c r="C433" s="24">
        <f t="shared" si="45"/>
        <v>431</v>
      </c>
      <c r="D433" s="27" t="str">
        <v>08-03-001</v>
      </c>
      <c r="E433" s="32" t="str">
        <v>メーター撤去 6号まで</v>
      </c>
      <c r="F433" s="32" t="s">
        <v>49</v>
      </c>
      <c r="G433" s="39">
        <v>1640</v>
      </c>
      <c r="H433" s="43" t="s">
        <v>278</v>
      </c>
      <c r="N433" s="24"/>
      <c r="P433" s="24"/>
    </row>
    <row r="434" spans="1:16" ht="15" customHeight="1">
      <c r="A434" s="23">
        <f>COUNTIFS($H$3:H434,H434)</f>
        <v>14</v>
      </c>
      <c r="B434" s="23" t="str">
        <f t="shared" si="44"/>
        <v>内⑨14</v>
      </c>
      <c r="C434" s="24">
        <f t="shared" si="45"/>
        <v>432</v>
      </c>
      <c r="D434" s="27" t="str">
        <v>08-03-002</v>
      </c>
      <c r="E434" s="32" t="str">
        <v>メーター撤去 10号</v>
      </c>
      <c r="F434" s="32" t="s">
        <v>49</v>
      </c>
      <c r="G434" s="39">
        <v>2160</v>
      </c>
      <c r="H434" s="43" t="s">
        <v>278</v>
      </c>
      <c r="N434" s="24"/>
      <c r="P434" s="24"/>
    </row>
    <row r="435" spans="1:16" ht="15" customHeight="1">
      <c r="A435" s="23">
        <f>COUNTIFS($H$3:H435,H435)</f>
        <v>15</v>
      </c>
      <c r="B435" s="23" t="str">
        <f t="shared" si="44"/>
        <v>内⑨15</v>
      </c>
      <c r="C435" s="24">
        <f t="shared" si="45"/>
        <v>433</v>
      </c>
      <c r="D435" s="27" t="str">
        <v>08-03-003</v>
      </c>
      <c r="E435" s="32" t="str">
        <v>メーター撤去 16号</v>
      </c>
      <c r="F435" s="32" t="s">
        <v>49</v>
      </c>
      <c r="G435" s="39">
        <v>2700</v>
      </c>
      <c r="H435" s="43" t="s">
        <v>278</v>
      </c>
      <c r="N435" s="24"/>
      <c r="P435" s="24"/>
    </row>
    <row r="436" spans="1:16" ht="15" customHeight="1">
      <c r="A436" s="23">
        <f>COUNTIFS($H$3:H436,H436)</f>
        <v>16</v>
      </c>
      <c r="B436" s="23" t="str">
        <f t="shared" si="44"/>
        <v>内⑨16</v>
      </c>
      <c r="C436" s="24">
        <f t="shared" si="45"/>
        <v>434</v>
      </c>
      <c r="D436" s="27" t="str">
        <v>08-03-004</v>
      </c>
      <c r="E436" s="32" t="str">
        <v>メーター撤去 25号</v>
      </c>
      <c r="F436" s="32" t="s">
        <v>49</v>
      </c>
      <c r="G436" s="39">
        <v>3240</v>
      </c>
      <c r="H436" s="43" t="s">
        <v>278</v>
      </c>
      <c r="N436" s="24"/>
      <c r="P436" s="24"/>
    </row>
    <row r="437" spans="1:16" ht="15" customHeight="1">
      <c r="A437" s="23">
        <f>COUNTIFS($H$3:H437,H437)</f>
        <v>17</v>
      </c>
      <c r="B437" s="23" t="str">
        <f t="shared" si="44"/>
        <v>内⑨17</v>
      </c>
      <c r="C437" s="24">
        <f t="shared" si="45"/>
        <v>435</v>
      </c>
      <c r="D437" s="27" t="str">
        <v>08-03-005</v>
      </c>
      <c r="E437" s="32" t="str">
        <v>メーター撤去 40号</v>
      </c>
      <c r="F437" s="32" t="s">
        <v>49</v>
      </c>
      <c r="G437" s="39">
        <v>4320</v>
      </c>
      <c r="H437" s="43" t="s">
        <v>278</v>
      </c>
      <c r="N437" s="24"/>
      <c r="P437" s="24"/>
    </row>
    <row r="438" spans="1:16" ht="15" customHeight="1">
      <c r="A438" s="23">
        <f>COUNTIFS($H$3:H438,H438)</f>
        <v>18</v>
      </c>
      <c r="B438" s="23" t="str">
        <f t="shared" si="44"/>
        <v>内⑨18</v>
      </c>
      <c r="C438" s="24">
        <f t="shared" si="45"/>
        <v>436</v>
      </c>
      <c r="D438" s="27" t="s">
        <v>114</v>
      </c>
      <c r="E438" s="32" t="s">
        <v>151</v>
      </c>
      <c r="F438" s="32" t="s">
        <v>49</v>
      </c>
      <c r="G438" s="39">
        <v>5400</v>
      </c>
      <c r="H438" s="43" t="s">
        <v>278</v>
      </c>
      <c r="N438" s="24"/>
      <c r="P438" s="24"/>
    </row>
    <row r="439" spans="1:16" ht="15" customHeight="1">
      <c r="A439" s="23">
        <f>COUNTIFS($H$3:H439,H439)</f>
        <v>19</v>
      </c>
      <c r="B439" s="23" t="str">
        <f t="shared" si="44"/>
        <v>内⑨19</v>
      </c>
      <c r="C439" s="24">
        <f t="shared" si="45"/>
        <v>437</v>
      </c>
      <c r="D439" s="27" t="str">
        <v>08-04-001</v>
      </c>
      <c r="E439" s="32" t="str">
        <v>メーター移設 6号まで</v>
      </c>
      <c r="F439" s="32" t="s">
        <v>49</v>
      </c>
      <c r="G439" s="39">
        <v>2290</v>
      </c>
      <c r="H439" s="43" t="s">
        <v>278</v>
      </c>
      <c r="N439" s="24"/>
      <c r="P439" s="24"/>
    </row>
    <row r="440" spans="1:16" ht="15" customHeight="1">
      <c r="A440" s="23">
        <f>COUNTIFS($H$3:H440,H440)</f>
        <v>20</v>
      </c>
      <c r="B440" s="23" t="str">
        <f t="shared" si="44"/>
        <v>内⑨20</v>
      </c>
      <c r="C440" s="24">
        <f t="shared" si="45"/>
        <v>438</v>
      </c>
      <c r="D440" s="27" t="str">
        <v>08-04-002</v>
      </c>
      <c r="E440" s="32" t="str">
        <v>メーター移設 10号</v>
      </c>
      <c r="F440" s="32" t="s">
        <v>49</v>
      </c>
      <c r="G440" s="39">
        <v>2730</v>
      </c>
      <c r="H440" s="43" t="s">
        <v>278</v>
      </c>
      <c r="N440" s="24"/>
      <c r="P440" s="24"/>
    </row>
    <row r="441" spans="1:16" ht="15" customHeight="1">
      <c r="A441" s="23">
        <f>COUNTIFS($H$3:H441,H441)</f>
        <v>21</v>
      </c>
      <c r="B441" s="23" t="str">
        <f t="shared" si="44"/>
        <v>内⑨21</v>
      </c>
      <c r="C441" s="24">
        <f t="shared" si="45"/>
        <v>439</v>
      </c>
      <c r="D441" s="27" t="str">
        <v>08-04-003</v>
      </c>
      <c r="E441" s="32" t="str">
        <v>メーター移設 16号</v>
      </c>
      <c r="F441" s="32" t="s">
        <v>49</v>
      </c>
      <c r="G441" s="39">
        <v>3270</v>
      </c>
      <c r="H441" s="43" t="s">
        <v>278</v>
      </c>
      <c r="N441" s="24"/>
      <c r="P441" s="24"/>
    </row>
    <row r="442" spans="1:16" ht="15" customHeight="1">
      <c r="A442" s="23">
        <f>COUNTIFS($H$3:H442,H442)</f>
        <v>22</v>
      </c>
      <c r="B442" s="23" t="str">
        <f t="shared" si="44"/>
        <v>内⑨22</v>
      </c>
      <c r="C442" s="24">
        <f t="shared" si="45"/>
        <v>440</v>
      </c>
      <c r="D442" s="27" t="str">
        <v>08-04-004</v>
      </c>
      <c r="E442" s="32" t="str">
        <v>メーター移設 25号</v>
      </c>
      <c r="F442" s="32" t="s">
        <v>49</v>
      </c>
      <c r="G442" s="39">
        <v>3810</v>
      </c>
      <c r="H442" s="43" t="s">
        <v>278</v>
      </c>
      <c r="N442" s="24"/>
      <c r="P442" s="24"/>
    </row>
    <row r="443" spans="1:16" ht="15" customHeight="1">
      <c r="A443" s="23">
        <f>COUNTIFS($H$3:H443,H443)</f>
        <v>23</v>
      </c>
      <c r="B443" s="23" t="str">
        <f t="shared" si="44"/>
        <v>内⑨23</v>
      </c>
      <c r="C443" s="24">
        <f t="shared" si="45"/>
        <v>441</v>
      </c>
      <c r="D443" s="27" t="str">
        <v>08-04-005</v>
      </c>
      <c r="E443" s="32" t="str">
        <v>メーター移設 40号</v>
      </c>
      <c r="F443" s="32" t="s">
        <v>49</v>
      </c>
      <c r="G443" s="39">
        <v>4890</v>
      </c>
      <c r="H443" s="43" t="s">
        <v>278</v>
      </c>
      <c r="N443" s="24"/>
      <c r="P443" s="24"/>
    </row>
    <row r="444" spans="1:16" ht="15" customHeight="1">
      <c r="A444" s="23">
        <f>COUNTIFS($H$3:H444,H444)</f>
        <v>24</v>
      </c>
      <c r="B444" s="23" t="str">
        <f t="shared" si="44"/>
        <v>内⑨24</v>
      </c>
      <c r="C444" s="24">
        <f t="shared" si="45"/>
        <v>442</v>
      </c>
      <c r="D444" s="27" t="s">
        <v>450</v>
      </c>
      <c r="E444" s="32" t="s">
        <v>69</v>
      </c>
      <c r="F444" s="32" t="s">
        <v>49</v>
      </c>
      <c r="G444" s="39">
        <v>5970</v>
      </c>
      <c r="H444" s="43" t="s">
        <v>278</v>
      </c>
      <c r="N444" s="24"/>
      <c r="P444" s="24"/>
    </row>
    <row r="445" spans="1:16" ht="15" customHeight="1">
      <c r="A445" s="23">
        <f>COUNTIFS($H$3:H445,H445)</f>
        <v>15</v>
      </c>
      <c r="B445" s="23" t="str">
        <f t="shared" si="44"/>
        <v>区分15</v>
      </c>
      <c r="C445" s="24">
        <f t="shared" si="45"/>
        <v>443</v>
      </c>
      <c r="D445" s="27" t="s">
        <v>162</v>
      </c>
      <c r="E445" s="32" t="s">
        <v>76</v>
      </c>
      <c r="F445" s="32" t="s">
        <v>183</v>
      </c>
      <c r="G445" s="39" t="s">
        <v>290</v>
      </c>
      <c r="H445" s="43" t="s">
        <v>187</v>
      </c>
      <c r="N445" s="24"/>
      <c r="P445" s="24"/>
    </row>
    <row r="446" spans="1:16" ht="15" customHeight="1">
      <c r="A446" s="23">
        <f>COUNTIFS($H$3:H446,H446)</f>
        <v>1</v>
      </c>
      <c r="B446" s="23" t="str">
        <f t="shared" si="44"/>
        <v>内⑩01</v>
      </c>
      <c r="C446" s="24">
        <f t="shared" si="45"/>
        <v>444</v>
      </c>
      <c r="D446" s="27" t="s">
        <v>253</v>
      </c>
      <c r="E446" s="32" t="str">
        <v>立管支持金具 ステン 20A RC</v>
      </c>
      <c r="F446" s="32" t="s">
        <v>49</v>
      </c>
      <c r="G446" s="39">
        <v>1900</v>
      </c>
      <c r="H446" s="43" t="s">
        <v>121</v>
      </c>
      <c r="N446" s="24"/>
      <c r="P446" s="24"/>
    </row>
    <row r="447" spans="1:16" ht="15" customHeight="1">
      <c r="A447" s="23">
        <f>COUNTIFS($H$3:H447,H447)</f>
        <v>2</v>
      </c>
      <c r="B447" s="23" t="str">
        <f t="shared" si="44"/>
        <v>内⑩02</v>
      </c>
      <c r="C447" s="24">
        <f t="shared" si="45"/>
        <v>445</v>
      </c>
      <c r="D447" s="27" t="s">
        <v>272</v>
      </c>
      <c r="E447" s="32" t="str">
        <v>立管支持金具 ステン 25A RC</v>
      </c>
      <c r="F447" s="32" t="s">
        <v>49</v>
      </c>
      <c r="G447" s="39">
        <v>2020</v>
      </c>
      <c r="H447" s="43" t="s">
        <v>121</v>
      </c>
      <c r="N447" s="24"/>
      <c r="P447" s="24"/>
    </row>
    <row r="448" spans="1:16" ht="15" customHeight="1">
      <c r="A448" s="23">
        <f>COUNTIFS($H$3:H448,H448)</f>
        <v>3</v>
      </c>
      <c r="B448" s="23" t="str">
        <f t="shared" si="44"/>
        <v>内⑩03</v>
      </c>
      <c r="C448" s="24">
        <f t="shared" si="45"/>
        <v>446</v>
      </c>
      <c r="D448" s="27" t="s">
        <v>99</v>
      </c>
      <c r="E448" s="32" t="str">
        <v>立管支持金具 ステン 32A RC</v>
      </c>
      <c r="F448" s="32" t="s">
        <v>49</v>
      </c>
      <c r="G448" s="39">
        <v>2060</v>
      </c>
      <c r="H448" s="43" t="s">
        <v>121</v>
      </c>
      <c r="N448" s="24"/>
      <c r="P448" s="24"/>
    </row>
    <row r="449" spans="1:16" ht="15" customHeight="1">
      <c r="A449" s="23">
        <f>COUNTIFS($H$3:H449,H449)</f>
        <v>4</v>
      </c>
      <c r="B449" s="23" t="str">
        <f t="shared" si="44"/>
        <v>内⑩04</v>
      </c>
      <c r="C449" s="24">
        <f t="shared" si="45"/>
        <v>447</v>
      </c>
      <c r="D449" s="27" t="s">
        <v>319</v>
      </c>
      <c r="E449" s="32" t="str">
        <v>立管支持金具 ステン 40A RC</v>
      </c>
      <c r="F449" s="32" t="s">
        <v>49</v>
      </c>
      <c r="G449" s="39">
        <v>2130</v>
      </c>
      <c r="H449" s="43" t="s">
        <v>121</v>
      </c>
      <c r="N449" s="24"/>
      <c r="P449" s="24"/>
    </row>
    <row r="450" spans="1:16" ht="15" customHeight="1">
      <c r="A450" s="23">
        <f>COUNTIFS($H$3:H450,H450)</f>
        <v>5</v>
      </c>
      <c r="B450" s="23" t="str">
        <f t="shared" si="44"/>
        <v>内⑩05</v>
      </c>
      <c r="C450" s="24">
        <f t="shared" si="45"/>
        <v>448</v>
      </c>
      <c r="D450" s="27" t="s">
        <v>102</v>
      </c>
      <c r="E450" s="32" t="str">
        <v>立管支持金具 ステン 50A RC</v>
      </c>
      <c r="F450" s="32" t="s">
        <v>49</v>
      </c>
      <c r="G450" s="39">
        <v>2240</v>
      </c>
      <c r="H450" s="43" t="s">
        <v>121</v>
      </c>
      <c r="N450" s="24"/>
      <c r="P450" s="24"/>
    </row>
    <row r="451" spans="1:16" ht="15" customHeight="1">
      <c r="A451" s="23">
        <f>COUNTIFS($H$3:H451,H451)</f>
        <v>6</v>
      </c>
      <c r="B451" s="23" t="str">
        <f t="shared" ref="B451:B514" si="46">H451&amp;TEXT(A451,"00")</f>
        <v>内⑩06</v>
      </c>
      <c r="C451" s="24">
        <f t="shared" si="45"/>
        <v>449</v>
      </c>
      <c r="D451" s="27" t="s">
        <v>372</v>
      </c>
      <c r="E451" s="32" t="str">
        <v>立管支持金具 ステン 80A RC</v>
      </c>
      <c r="F451" s="32" t="s">
        <v>49</v>
      </c>
      <c r="G451" s="39">
        <v>2430</v>
      </c>
      <c r="H451" s="43" t="s">
        <v>121</v>
      </c>
      <c r="N451" s="24"/>
      <c r="P451" s="24"/>
    </row>
    <row r="452" spans="1:16" ht="15" customHeight="1">
      <c r="A452" s="23">
        <f>COUNTIFS($H$3:H452,H452)</f>
        <v>7</v>
      </c>
      <c r="B452" s="23" t="str">
        <f t="shared" si="46"/>
        <v>内⑩07</v>
      </c>
      <c r="C452" s="24">
        <f t="shared" ref="C452:C515" si="47">C451+1</f>
        <v>450</v>
      </c>
      <c r="D452" s="27" t="s">
        <v>16</v>
      </c>
      <c r="E452" s="32" t="str">
        <v>立管支持金具 ステン 20A 木質</v>
      </c>
      <c r="F452" s="32" t="s">
        <v>49</v>
      </c>
      <c r="G452" s="39">
        <v>1640</v>
      </c>
      <c r="H452" s="43" t="s">
        <v>121</v>
      </c>
      <c r="N452" s="24"/>
      <c r="P452" s="24"/>
    </row>
    <row r="453" spans="1:16" ht="15" customHeight="1">
      <c r="A453" s="23">
        <f>COUNTIFS($H$3:H453,H453)</f>
        <v>8</v>
      </c>
      <c r="B453" s="23" t="str">
        <f t="shared" si="46"/>
        <v>内⑩08</v>
      </c>
      <c r="C453" s="24">
        <f t="shared" si="47"/>
        <v>451</v>
      </c>
      <c r="D453" s="27" t="s">
        <v>31</v>
      </c>
      <c r="E453" s="32" t="str">
        <v>立管支持金具 ステン 25A 木質</v>
      </c>
      <c r="F453" s="32" t="s">
        <v>49</v>
      </c>
      <c r="G453" s="39">
        <v>1750</v>
      </c>
      <c r="H453" s="43" t="s">
        <v>121</v>
      </c>
      <c r="N453" s="24"/>
      <c r="P453" s="24"/>
    </row>
    <row r="454" spans="1:16" ht="15" customHeight="1">
      <c r="A454" s="23">
        <f>COUNTIFS($H$3:H454,H454)</f>
        <v>9</v>
      </c>
      <c r="B454" s="23" t="str">
        <f t="shared" si="46"/>
        <v>内⑩09</v>
      </c>
      <c r="C454" s="24">
        <f t="shared" si="47"/>
        <v>452</v>
      </c>
      <c r="D454" s="27" t="s">
        <v>224</v>
      </c>
      <c r="E454" s="32" t="str">
        <v>立管支持金具 ステン 32A 木質</v>
      </c>
      <c r="F454" s="32" t="s">
        <v>49</v>
      </c>
      <c r="G454" s="39">
        <v>1800</v>
      </c>
      <c r="H454" s="43" t="s">
        <v>121</v>
      </c>
      <c r="N454" s="24"/>
      <c r="P454" s="24"/>
    </row>
    <row r="455" spans="1:16" ht="15" customHeight="1">
      <c r="A455" s="23">
        <f>COUNTIFS($H$3:H455,H455)</f>
        <v>10</v>
      </c>
      <c r="B455" s="23" t="str">
        <f t="shared" si="46"/>
        <v>内⑩10</v>
      </c>
      <c r="C455" s="24">
        <f t="shared" si="47"/>
        <v>453</v>
      </c>
      <c r="D455" s="27" t="s">
        <v>268</v>
      </c>
      <c r="E455" s="32" t="str">
        <v>立管支持金具 ステン 40A 木質</v>
      </c>
      <c r="F455" s="32" t="s">
        <v>49</v>
      </c>
      <c r="G455" s="39">
        <v>1860</v>
      </c>
      <c r="H455" s="43" t="s">
        <v>121</v>
      </c>
      <c r="N455" s="24"/>
      <c r="P455" s="24"/>
    </row>
    <row r="456" spans="1:16" ht="15" customHeight="1">
      <c r="A456" s="23">
        <f>COUNTIFS($H$3:H456,H456)</f>
        <v>11</v>
      </c>
      <c r="B456" s="23" t="str">
        <f t="shared" si="46"/>
        <v>内⑩11</v>
      </c>
      <c r="C456" s="24">
        <f t="shared" si="47"/>
        <v>454</v>
      </c>
      <c r="D456" s="27" t="s">
        <v>12</v>
      </c>
      <c r="E456" s="32" t="str">
        <v>立管支持金具 ステン 50A 木質</v>
      </c>
      <c r="F456" s="32" t="s">
        <v>49</v>
      </c>
      <c r="G456" s="39">
        <v>1980</v>
      </c>
      <c r="H456" s="43" t="s">
        <v>121</v>
      </c>
      <c r="N456" s="24"/>
      <c r="P456" s="24"/>
    </row>
    <row r="457" spans="1:16" ht="15" customHeight="1">
      <c r="A457" s="23">
        <f>COUNTIFS($H$3:H457,H457)</f>
        <v>12</v>
      </c>
      <c r="B457" s="23" t="str">
        <f t="shared" si="46"/>
        <v>内⑩12</v>
      </c>
      <c r="C457" s="24">
        <f t="shared" si="47"/>
        <v>455</v>
      </c>
      <c r="D457" s="27" t="s">
        <v>452</v>
      </c>
      <c r="E457" s="32" t="str">
        <v>立管支持金具 ステン 80A 木質</v>
      </c>
      <c r="F457" s="32" t="s">
        <v>49</v>
      </c>
      <c r="G457" s="39">
        <v>2160</v>
      </c>
      <c r="H457" s="43" t="s">
        <v>121</v>
      </c>
      <c r="N457" s="24"/>
      <c r="P457" s="24"/>
    </row>
    <row r="458" spans="1:16" ht="15" customHeight="1">
      <c r="A458" s="23">
        <f>COUNTIFS($H$3:H458,H458)</f>
        <v>13</v>
      </c>
      <c r="B458" s="23" t="str">
        <f t="shared" si="46"/>
        <v>内⑩13</v>
      </c>
      <c r="C458" s="24">
        <f t="shared" si="47"/>
        <v>456</v>
      </c>
      <c r="D458" s="27" t="s">
        <v>117</v>
      </c>
      <c r="E458" s="32" t="str">
        <v>タン付支持金具 ステン 20A RC</v>
      </c>
      <c r="F458" s="32" t="s">
        <v>49</v>
      </c>
      <c r="G458" s="39">
        <v>1690</v>
      </c>
      <c r="H458" s="43" t="s">
        <v>121</v>
      </c>
      <c r="N458" s="24"/>
      <c r="P458" s="24"/>
    </row>
    <row r="459" spans="1:16" ht="15" customHeight="1">
      <c r="A459" s="23">
        <f>COUNTIFS($H$3:H459,H459)</f>
        <v>14</v>
      </c>
      <c r="B459" s="23" t="str">
        <f t="shared" si="46"/>
        <v>内⑩14</v>
      </c>
      <c r="C459" s="24">
        <f t="shared" si="47"/>
        <v>457</v>
      </c>
      <c r="D459" s="27" t="s">
        <v>144</v>
      </c>
      <c r="E459" s="32" t="str">
        <v>タン付支持金具 ステン 25A RC</v>
      </c>
      <c r="F459" s="32" t="s">
        <v>49</v>
      </c>
      <c r="G459" s="39">
        <v>1800</v>
      </c>
      <c r="H459" s="43" t="s">
        <v>121</v>
      </c>
      <c r="N459" s="24"/>
      <c r="P459" s="24"/>
    </row>
    <row r="460" spans="1:16" ht="15" customHeight="1">
      <c r="A460" s="23">
        <f>COUNTIFS($H$3:H460,H460)</f>
        <v>15</v>
      </c>
      <c r="B460" s="23" t="str">
        <f t="shared" si="46"/>
        <v>内⑩15</v>
      </c>
      <c r="C460" s="24">
        <f t="shared" si="47"/>
        <v>458</v>
      </c>
      <c r="D460" s="27" t="s">
        <v>205</v>
      </c>
      <c r="E460" s="32" t="str">
        <v>タン付支持金具 ステン 32A RC</v>
      </c>
      <c r="F460" s="32" t="s">
        <v>49</v>
      </c>
      <c r="G460" s="39">
        <v>1850</v>
      </c>
      <c r="H460" s="43" t="s">
        <v>121</v>
      </c>
      <c r="N460" s="24"/>
      <c r="P460" s="24"/>
    </row>
    <row r="461" spans="1:16" ht="15" customHeight="1">
      <c r="A461" s="23">
        <f>COUNTIFS($H$3:H461,H461)</f>
        <v>16</v>
      </c>
      <c r="B461" s="23" t="str">
        <f t="shared" si="46"/>
        <v>内⑩16</v>
      </c>
      <c r="C461" s="24">
        <f t="shared" si="47"/>
        <v>459</v>
      </c>
      <c r="D461" s="27" t="s">
        <v>4</v>
      </c>
      <c r="E461" s="32" t="str">
        <v>タン付支持金具 ステン 40A RC</v>
      </c>
      <c r="F461" s="32" t="s">
        <v>49</v>
      </c>
      <c r="G461" s="39">
        <v>2010</v>
      </c>
      <c r="H461" s="43" t="s">
        <v>121</v>
      </c>
      <c r="N461" s="24"/>
      <c r="P461" s="24"/>
    </row>
    <row r="462" spans="1:16" ht="15" customHeight="1">
      <c r="A462" s="23">
        <f>COUNTIFS($H$3:H462,H462)</f>
        <v>17</v>
      </c>
      <c r="B462" s="23" t="str">
        <f t="shared" si="46"/>
        <v>内⑩17</v>
      </c>
      <c r="C462" s="24">
        <f t="shared" si="47"/>
        <v>460</v>
      </c>
      <c r="D462" s="27" t="s">
        <v>176</v>
      </c>
      <c r="E462" s="32" t="str">
        <v>タン付支持金具 ステン 50A RC</v>
      </c>
      <c r="F462" s="32" t="s">
        <v>49</v>
      </c>
      <c r="G462" s="39">
        <v>2130</v>
      </c>
      <c r="H462" s="43" t="s">
        <v>121</v>
      </c>
      <c r="N462" s="24"/>
      <c r="P462" s="24"/>
    </row>
    <row r="463" spans="1:16" ht="15" customHeight="1">
      <c r="A463" s="23">
        <f>COUNTIFS($H$3:H463,H463)</f>
        <v>18</v>
      </c>
      <c r="B463" s="23" t="str">
        <f t="shared" si="46"/>
        <v>内⑩18</v>
      </c>
      <c r="C463" s="24">
        <f t="shared" si="47"/>
        <v>461</v>
      </c>
      <c r="D463" s="27" t="s">
        <v>264</v>
      </c>
      <c r="E463" s="32" t="str">
        <v>タン付支持金具 ステン 80A RC</v>
      </c>
      <c r="F463" s="32" t="s">
        <v>49</v>
      </c>
      <c r="G463" s="39">
        <v>2310</v>
      </c>
      <c r="H463" s="43" t="s">
        <v>121</v>
      </c>
      <c r="N463" s="24"/>
      <c r="P463" s="24"/>
    </row>
    <row r="464" spans="1:16" ht="15" customHeight="1">
      <c r="A464" s="23">
        <f>COUNTIFS($H$3:H464,H464)</f>
        <v>19</v>
      </c>
      <c r="B464" s="23" t="str">
        <f t="shared" si="46"/>
        <v>内⑩19</v>
      </c>
      <c r="C464" s="24">
        <f t="shared" si="47"/>
        <v>462</v>
      </c>
      <c r="D464" s="27" t="s">
        <v>312</v>
      </c>
      <c r="E464" s="32" t="str">
        <v>タン付支持金具 ステン 20A 木質</v>
      </c>
      <c r="F464" s="32" t="s">
        <v>49</v>
      </c>
      <c r="G464" s="39">
        <v>1710</v>
      </c>
      <c r="H464" s="43" t="s">
        <v>121</v>
      </c>
      <c r="N464" s="24"/>
      <c r="P464" s="24"/>
    </row>
    <row r="465" spans="1:16" ht="15" customHeight="1">
      <c r="A465" s="23">
        <f>COUNTIFS($H$3:H465,H465)</f>
        <v>20</v>
      </c>
      <c r="B465" s="23" t="str">
        <f t="shared" si="46"/>
        <v>内⑩20</v>
      </c>
      <c r="C465" s="24">
        <f t="shared" si="47"/>
        <v>463</v>
      </c>
      <c r="D465" s="27" t="s">
        <v>153</v>
      </c>
      <c r="E465" s="32" t="str">
        <v>タン付支持金具 ステン 25A 木質</v>
      </c>
      <c r="F465" s="32" t="s">
        <v>49</v>
      </c>
      <c r="G465" s="39">
        <v>1820</v>
      </c>
      <c r="H465" s="43" t="s">
        <v>121</v>
      </c>
      <c r="N465" s="24"/>
      <c r="P465" s="24"/>
    </row>
    <row r="466" spans="1:16" ht="15" customHeight="1">
      <c r="A466" s="23">
        <f>COUNTIFS($H$3:H466,H466)</f>
        <v>21</v>
      </c>
      <c r="B466" s="23" t="str">
        <f t="shared" si="46"/>
        <v>内⑩21</v>
      </c>
      <c r="C466" s="24">
        <f t="shared" si="47"/>
        <v>464</v>
      </c>
      <c r="D466" s="27" t="s">
        <v>108</v>
      </c>
      <c r="E466" s="32" t="str">
        <v>タン付支持金具 ステン 32A 木質</v>
      </c>
      <c r="F466" s="32" t="s">
        <v>49</v>
      </c>
      <c r="G466" s="39">
        <v>1870</v>
      </c>
      <c r="H466" s="43" t="s">
        <v>121</v>
      </c>
      <c r="N466" s="24"/>
      <c r="P466" s="24"/>
    </row>
    <row r="467" spans="1:16" ht="15" customHeight="1">
      <c r="A467" s="23">
        <f>COUNTIFS($H$3:H467,H467)</f>
        <v>22</v>
      </c>
      <c r="B467" s="23" t="str">
        <f t="shared" si="46"/>
        <v>内⑩22</v>
      </c>
      <c r="C467" s="24">
        <f t="shared" si="47"/>
        <v>465</v>
      </c>
      <c r="D467" s="27" t="s">
        <v>252</v>
      </c>
      <c r="E467" s="32" t="str">
        <v>タン付支持金具 ステン 40A 木質</v>
      </c>
      <c r="F467" s="32" t="s">
        <v>49</v>
      </c>
      <c r="G467" s="39">
        <v>1930</v>
      </c>
      <c r="H467" s="43" t="s">
        <v>121</v>
      </c>
      <c r="N467" s="24"/>
      <c r="P467" s="24"/>
    </row>
    <row r="468" spans="1:16" ht="15" customHeight="1">
      <c r="A468" s="23">
        <f>COUNTIFS($H$3:H468,H468)</f>
        <v>23</v>
      </c>
      <c r="B468" s="23" t="str">
        <f t="shared" si="46"/>
        <v>内⑩23</v>
      </c>
      <c r="C468" s="24">
        <f t="shared" si="47"/>
        <v>466</v>
      </c>
      <c r="D468" s="27" t="s">
        <v>342</v>
      </c>
      <c r="E468" s="32" t="str">
        <v>タン付支持金具 ステン 50A 木質</v>
      </c>
      <c r="F468" s="32" t="s">
        <v>49</v>
      </c>
      <c r="G468" s="39">
        <v>2050</v>
      </c>
      <c r="H468" s="43" t="s">
        <v>121</v>
      </c>
      <c r="N468" s="24"/>
      <c r="P468" s="24"/>
    </row>
    <row r="469" spans="1:16" ht="15" customHeight="1">
      <c r="A469" s="23">
        <f>COUNTIFS($H$3:H469,H469)</f>
        <v>24</v>
      </c>
      <c r="B469" s="23" t="str">
        <f t="shared" si="46"/>
        <v>内⑩24</v>
      </c>
      <c r="C469" s="24">
        <f t="shared" si="47"/>
        <v>467</v>
      </c>
      <c r="D469" s="27" t="s">
        <v>17</v>
      </c>
      <c r="E469" s="32" t="str">
        <v>タン付支持金具 ステン 80A 木質</v>
      </c>
      <c r="F469" s="32" t="s">
        <v>49</v>
      </c>
      <c r="G469" s="39">
        <v>2230</v>
      </c>
      <c r="H469" s="43" t="s">
        <v>121</v>
      </c>
      <c r="N469" s="24"/>
      <c r="P469" s="24"/>
    </row>
    <row r="470" spans="1:16" ht="15" customHeight="1">
      <c r="A470" s="23">
        <f>COUNTIFS($H$3:H470,H470)</f>
        <v>25</v>
      </c>
      <c r="B470" s="23" t="str">
        <f t="shared" si="46"/>
        <v>内⑩25</v>
      </c>
      <c r="C470" s="24">
        <f t="shared" si="47"/>
        <v>468</v>
      </c>
      <c r="D470" s="27" t="s">
        <v>306</v>
      </c>
      <c r="E470" s="32" t="str">
        <v>サドルバンド ステン 20A</v>
      </c>
      <c r="F470" s="32" t="s">
        <v>49</v>
      </c>
      <c r="G470" s="39">
        <v>250</v>
      </c>
      <c r="H470" s="43" t="s">
        <v>121</v>
      </c>
      <c r="N470" s="24"/>
      <c r="P470" s="24"/>
    </row>
    <row r="471" spans="1:16" ht="15" customHeight="1">
      <c r="A471" s="23">
        <f>COUNTIFS($H$3:H471,H471)</f>
        <v>26</v>
      </c>
      <c r="B471" s="23" t="str">
        <f t="shared" si="46"/>
        <v>内⑩26</v>
      </c>
      <c r="C471" s="24">
        <f t="shared" si="47"/>
        <v>469</v>
      </c>
      <c r="D471" s="27" t="s">
        <v>79</v>
      </c>
      <c r="E471" s="32" t="str">
        <v>サドルバンド ステン 25A</v>
      </c>
      <c r="F471" s="32" t="s">
        <v>49</v>
      </c>
      <c r="G471" s="39">
        <v>260</v>
      </c>
      <c r="H471" s="43" t="s">
        <v>121</v>
      </c>
      <c r="N471" s="24"/>
      <c r="P471" s="24"/>
    </row>
    <row r="472" spans="1:16" ht="15" customHeight="1">
      <c r="A472" s="23">
        <f>COUNTIFS($H$3:H472,H472)</f>
        <v>27</v>
      </c>
      <c r="B472" s="23" t="str">
        <f t="shared" si="46"/>
        <v>内⑩27</v>
      </c>
      <c r="C472" s="24">
        <f t="shared" si="47"/>
        <v>470</v>
      </c>
      <c r="D472" s="27" t="s">
        <v>476</v>
      </c>
      <c r="E472" s="32" t="s">
        <v>68</v>
      </c>
      <c r="F472" s="32" t="s">
        <v>49</v>
      </c>
      <c r="G472" s="39">
        <v>3150</v>
      </c>
      <c r="H472" s="43" t="s">
        <v>121</v>
      </c>
      <c r="N472" s="24"/>
      <c r="P472" s="24"/>
    </row>
    <row r="473" spans="1:16" ht="15" customHeight="1">
      <c r="A473" s="23">
        <f>COUNTIFS($H$3:H473,H473)</f>
        <v>28</v>
      </c>
      <c r="B473" s="23" t="str">
        <f t="shared" si="46"/>
        <v>内⑩28</v>
      </c>
      <c r="C473" s="24">
        <f t="shared" si="47"/>
        <v>471</v>
      </c>
      <c r="D473" s="27" t="s">
        <v>405</v>
      </c>
      <c r="E473" s="32" t="s">
        <v>181</v>
      </c>
      <c r="F473" s="32" t="s">
        <v>49</v>
      </c>
      <c r="G473" s="39">
        <v>5030</v>
      </c>
      <c r="H473" s="43" t="s">
        <v>121</v>
      </c>
      <c r="N473" s="24"/>
      <c r="P473" s="24"/>
    </row>
    <row r="474" spans="1:16" ht="15" customHeight="1">
      <c r="A474" s="23">
        <f>COUNTIFS($H$3:H474,H474)</f>
        <v>29</v>
      </c>
      <c r="B474" s="23" t="str">
        <f t="shared" si="46"/>
        <v>内⑩29</v>
      </c>
      <c r="C474" s="24">
        <f t="shared" si="47"/>
        <v>472</v>
      </c>
      <c r="D474" s="27" t="s">
        <v>160</v>
      </c>
      <c r="E474" s="32" t="s">
        <v>480</v>
      </c>
      <c r="F474" s="32" t="s">
        <v>49</v>
      </c>
      <c r="G474" s="39">
        <v>9910</v>
      </c>
      <c r="H474" s="43" t="s">
        <v>121</v>
      </c>
      <c r="N474" s="24"/>
      <c r="P474" s="24"/>
    </row>
    <row r="475" spans="1:16" ht="15" customHeight="1">
      <c r="A475" s="23">
        <f>COUNTIFS($H$3:H475,H475)</f>
        <v>30</v>
      </c>
      <c r="B475" s="23" t="str">
        <f t="shared" si="46"/>
        <v>内⑩30</v>
      </c>
      <c r="C475" s="24">
        <f t="shared" si="47"/>
        <v>473</v>
      </c>
      <c r="D475" s="27" t="s">
        <v>479</v>
      </c>
      <c r="E475" s="32" t="s">
        <v>482</v>
      </c>
      <c r="F475" s="32" t="s">
        <v>49</v>
      </c>
      <c r="G475" s="39">
        <v>20810</v>
      </c>
      <c r="H475" s="43" t="s">
        <v>121</v>
      </c>
      <c r="N475" s="24"/>
      <c r="P475" s="24"/>
    </row>
    <row r="476" spans="1:16" ht="15" customHeight="1">
      <c r="A476" s="23">
        <f>COUNTIFS($H$3:H476,H476)</f>
        <v>16</v>
      </c>
      <c r="B476" s="23" t="str">
        <f t="shared" si="46"/>
        <v>区分16</v>
      </c>
      <c r="C476" s="24">
        <f t="shared" si="47"/>
        <v>474</v>
      </c>
      <c r="D476" s="27" t="s">
        <v>162</v>
      </c>
      <c r="E476" s="32" t="s">
        <v>298</v>
      </c>
      <c r="F476" s="32" t="s">
        <v>183</v>
      </c>
      <c r="G476" s="39" t="s">
        <v>290</v>
      </c>
      <c r="H476" s="43" t="s">
        <v>187</v>
      </c>
      <c r="N476" s="24"/>
      <c r="P476" s="24"/>
    </row>
    <row r="477" spans="1:16" ht="15" customHeight="1">
      <c r="A477" s="23">
        <f>COUNTIFS($H$3:H477,H477)</f>
        <v>1</v>
      </c>
      <c r="B477" s="23" t="str">
        <f t="shared" si="46"/>
        <v>内⑪01</v>
      </c>
      <c r="C477" s="24">
        <f t="shared" si="47"/>
        <v>475</v>
      </c>
      <c r="D477" s="27" t="str">
        <v>10-17-001</v>
      </c>
      <c r="E477" s="32" t="str">
        <v>トランジションメカＳ 25A</v>
      </c>
      <c r="F477" s="32" t="s">
        <v>49</v>
      </c>
      <c r="G477" s="39">
        <v>14800</v>
      </c>
      <c r="H477" s="43" t="s">
        <v>192</v>
      </c>
      <c r="N477" s="24"/>
      <c r="P477" s="24"/>
    </row>
    <row r="478" spans="1:16" ht="15" customHeight="1">
      <c r="A478" s="23">
        <f>COUNTIFS($H$3:H478,H478)</f>
        <v>2</v>
      </c>
      <c r="B478" s="23" t="str">
        <f t="shared" si="46"/>
        <v>内⑪02</v>
      </c>
      <c r="C478" s="24">
        <f t="shared" si="47"/>
        <v>476</v>
      </c>
      <c r="D478" s="27" t="str">
        <v>10-17-002</v>
      </c>
      <c r="E478" s="32" t="str">
        <v>トランジションメカＳ 30A</v>
      </c>
      <c r="F478" s="32" t="s">
        <v>49</v>
      </c>
      <c r="G478" s="39">
        <v>16450</v>
      </c>
      <c r="H478" s="43" t="s">
        <v>192</v>
      </c>
      <c r="N478" s="24"/>
      <c r="P478" s="24"/>
    </row>
    <row r="479" spans="1:16" ht="15" customHeight="1">
      <c r="A479" s="23">
        <f>COUNTIFS($H$3:H479,H479)</f>
        <v>3</v>
      </c>
      <c r="B479" s="23" t="str">
        <f t="shared" si="46"/>
        <v>内⑪03</v>
      </c>
      <c r="C479" s="24">
        <f t="shared" si="47"/>
        <v>477</v>
      </c>
      <c r="D479" s="27" t="str">
        <v>10-17-003</v>
      </c>
      <c r="E479" s="32" t="str">
        <v>トランジションメカＳ 50A</v>
      </c>
      <c r="F479" s="32" t="s">
        <v>49</v>
      </c>
      <c r="G479" s="39">
        <v>25800</v>
      </c>
      <c r="H479" s="43" t="s">
        <v>192</v>
      </c>
      <c r="N479" s="24"/>
      <c r="P479" s="24"/>
    </row>
    <row r="480" spans="1:16" ht="15" customHeight="1">
      <c r="A480" s="23">
        <f>COUNTIFS($H$3:H480,H480)</f>
        <v>4</v>
      </c>
      <c r="B480" s="23" t="str">
        <f t="shared" si="46"/>
        <v>内⑪04</v>
      </c>
      <c r="C480" s="24">
        <f t="shared" si="47"/>
        <v>478</v>
      </c>
      <c r="D480" s="27" t="str">
        <v>10-17-004</v>
      </c>
      <c r="E480" s="32" t="str">
        <v>トランジションメカＳ 75A</v>
      </c>
      <c r="F480" s="32" t="s">
        <v>49</v>
      </c>
      <c r="G480" s="39">
        <v>41800</v>
      </c>
      <c r="H480" s="43" t="s">
        <v>192</v>
      </c>
      <c r="N480" s="24"/>
      <c r="P480" s="24"/>
    </row>
    <row r="481" spans="1:16" ht="15" customHeight="1">
      <c r="A481" s="23">
        <f>COUNTIFS($H$3:H481,H481)</f>
        <v>5</v>
      </c>
      <c r="B481" s="23" t="str">
        <f t="shared" si="46"/>
        <v>内⑪05</v>
      </c>
      <c r="C481" s="24">
        <f t="shared" si="47"/>
        <v>479</v>
      </c>
      <c r="D481" s="27" t="str">
        <v>10-18-001</v>
      </c>
      <c r="E481" s="32" t="str">
        <v>トランジションメカＬ 25A</v>
      </c>
      <c r="F481" s="32" t="s">
        <v>49</v>
      </c>
      <c r="G481" s="39">
        <v>15180</v>
      </c>
      <c r="H481" s="43" t="s">
        <v>192</v>
      </c>
      <c r="N481" s="24"/>
      <c r="P481" s="24"/>
    </row>
    <row r="482" spans="1:16" ht="15" customHeight="1">
      <c r="A482" s="23">
        <f>COUNTIFS($H$3:H482,H482)</f>
        <v>6</v>
      </c>
      <c r="B482" s="23" t="str">
        <f t="shared" si="46"/>
        <v>内⑪06</v>
      </c>
      <c r="C482" s="24">
        <f t="shared" si="47"/>
        <v>480</v>
      </c>
      <c r="D482" s="27" t="str">
        <v>10-18-002</v>
      </c>
      <c r="E482" s="32" t="str">
        <v>トランジションメカＬ 30A</v>
      </c>
      <c r="F482" s="32" t="s">
        <v>49</v>
      </c>
      <c r="G482" s="39">
        <v>17030</v>
      </c>
      <c r="H482" s="43" t="s">
        <v>192</v>
      </c>
      <c r="N482" s="24"/>
      <c r="P482" s="24"/>
    </row>
    <row r="483" spans="1:16" ht="15" customHeight="1">
      <c r="A483" s="23">
        <f>COUNTIFS($H$3:H483,H483)</f>
        <v>7</v>
      </c>
      <c r="B483" s="23" t="str">
        <f t="shared" si="46"/>
        <v>内⑪07</v>
      </c>
      <c r="C483" s="24">
        <f t="shared" si="47"/>
        <v>481</v>
      </c>
      <c r="D483" s="27" t="str">
        <v>10-18-003</v>
      </c>
      <c r="E483" s="32" t="str">
        <v>トランジションメカＬ 50A</v>
      </c>
      <c r="F483" s="32" t="s">
        <v>49</v>
      </c>
      <c r="G483" s="39">
        <v>25960</v>
      </c>
      <c r="H483" s="43" t="s">
        <v>192</v>
      </c>
      <c r="N483" s="24"/>
      <c r="P483" s="24"/>
    </row>
    <row r="484" spans="1:16" ht="15" customHeight="1">
      <c r="A484" s="23">
        <f>COUNTIFS($H$3:H484,H484)</f>
        <v>8</v>
      </c>
      <c r="B484" s="23" t="str">
        <f t="shared" si="46"/>
        <v>内⑪08</v>
      </c>
      <c r="C484" s="24">
        <f t="shared" si="47"/>
        <v>482</v>
      </c>
      <c r="D484" s="27" t="str">
        <v>10-18-004</v>
      </c>
      <c r="E484" s="32" t="str">
        <v>トランジションメカＬ 75A</v>
      </c>
      <c r="F484" s="32" t="s">
        <v>49</v>
      </c>
      <c r="G484" s="39">
        <v>42860</v>
      </c>
      <c r="H484" s="43" t="s">
        <v>192</v>
      </c>
      <c r="N484" s="24"/>
      <c r="P484" s="24"/>
    </row>
    <row r="485" spans="1:16" ht="15" customHeight="1">
      <c r="A485" s="23">
        <f>COUNTIFS($H$3:H485,H485)</f>
        <v>9</v>
      </c>
      <c r="B485" s="23" t="str">
        <f t="shared" si="46"/>
        <v>内⑪09</v>
      </c>
      <c r="C485" s="24">
        <f t="shared" si="47"/>
        <v>483</v>
      </c>
      <c r="D485" s="27" t="s">
        <v>168</v>
      </c>
      <c r="E485" s="32" t="s">
        <v>384</v>
      </c>
      <c r="F485" s="32" t="s">
        <v>49</v>
      </c>
      <c r="G485" s="39">
        <v>16740</v>
      </c>
      <c r="H485" s="43" t="s">
        <v>192</v>
      </c>
      <c r="N485" s="24"/>
      <c r="P485" s="24"/>
    </row>
    <row r="486" spans="1:16" ht="15" customHeight="1">
      <c r="A486" s="23">
        <f>COUNTIFS($H$3:H486,H486)</f>
        <v>10</v>
      </c>
      <c r="B486" s="23" t="str">
        <f t="shared" si="46"/>
        <v>内⑪10</v>
      </c>
      <c r="C486" s="24">
        <f t="shared" si="47"/>
        <v>484</v>
      </c>
      <c r="D486" s="27" t="s">
        <v>327</v>
      </c>
      <c r="E486" s="32" t="s">
        <v>130</v>
      </c>
      <c r="F486" s="32" t="s">
        <v>49</v>
      </c>
      <c r="G486" s="39">
        <v>17670</v>
      </c>
      <c r="H486" s="43" t="s">
        <v>192</v>
      </c>
      <c r="N486" s="24"/>
      <c r="P486" s="24"/>
    </row>
    <row r="487" spans="1:16" ht="15" customHeight="1">
      <c r="A487" s="23">
        <f>COUNTIFS($H$3:H487,H487)</f>
        <v>11</v>
      </c>
      <c r="B487" s="23" t="str">
        <f t="shared" si="46"/>
        <v>内⑪11</v>
      </c>
      <c r="C487" s="24">
        <f t="shared" si="47"/>
        <v>485</v>
      </c>
      <c r="D487" s="27" t="s">
        <v>285</v>
      </c>
      <c r="E487" s="32" t="s">
        <v>331</v>
      </c>
      <c r="F487" s="32" t="s">
        <v>49</v>
      </c>
      <c r="G487" s="39">
        <v>12770</v>
      </c>
      <c r="H487" s="43" t="s">
        <v>192</v>
      </c>
      <c r="N487" s="24"/>
      <c r="P487" s="24"/>
    </row>
    <row r="488" spans="1:16" ht="15" customHeight="1">
      <c r="A488" s="23">
        <f>COUNTIFS($H$3:H488,H488)</f>
        <v>12</v>
      </c>
      <c r="B488" s="23" t="str">
        <f t="shared" si="46"/>
        <v>内⑪12</v>
      </c>
      <c r="C488" s="24">
        <f t="shared" si="47"/>
        <v>486</v>
      </c>
      <c r="D488" s="27" t="s">
        <v>483</v>
      </c>
      <c r="E488" s="32" t="s">
        <v>148</v>
      </c>
      <c r="F488" s="32" t="s">
        <v>49</v>
      </c>
      <c r="G488" s="39">
        <v>9430</v>
      </c>
      <c r="H488" s="43" t="s">
        <v>192</v>
      </c>
      <c r="N488" s="24"/>
      <c r="P488" s="24"/>
    </row>
    <row r="489" spans="1:16" ht="15" customHeight="1">
      <c r="A489" s="23">
        <f>COUNTIFS($H$3:H489,H489)</f>
        <v>13</v>
      </c>
      <c r="B489" s="23" t="str">
        <f t="shared" si="46"/>
        <v>内⑪13</v>
      </c>
      <c r="C489" s="24">
        <f t="shared" si="47"/>
        <v>487</v>
      </c>
      <c r="D489" s="27" t="s">
        <v>113</v>
      </c>
      <c r="E489" s="32" t="str">
        <v>PLSM-S 20A</v>
      </c>
      <c r="F489" s="32" t="s">
        <v>49</v>
      </c>
      <c r="G489" s="39">
        <v>7660</v>
      </c>
      <c r="H489" s="43" t="s">
        <v>192</v>
      </c>
      <c r="N489" s="24"/>
      <c r="P489" s="24"/>
    </row>
    <row r="490" spans="1:16" ht="15" customHeight="1">
      <c r="A490" s="23">
        <f>COUNTIFS($H$3:H490,H490)</f>
        <v>14</v>
      </c>
      <c r="B490" s="23" t="str">
        <f t="shared" si="46"/>
        <v>内⑪14</v>
      </c>
      <c r="C490" s="24">
        <f t="shared" si="47"/>
        <v>488</v>
      </c>
      <c r="D490" s="27" t="s">
        <v>382</v>
      </c>
      <c r="E490" s="32" t="str">
        <v>PLSM-S 25A</v>
      </c>
      <c r="F490" s="32" t="s">
        <v>49</v>
      </c>
      <c r="G490" s="39">
        <v>8540</v>
      </c>
      <c r="H490" s="43" t="s">
        <v>192</v>
      </c>
      <c r="N490" s="24"/>
      <c r="P490" s="24"/>
    </row>
    <row r="491" spans="1:16" ht="15" customHeight="1">
      <c r="A491" s="23">
        <f>COUNTIFS($H$3:H491,H491)</f>
        <v>15</v>
      </c>
      <c r="B491" s="23" t="str">
        <f t="shared" si="46"/>
        <v>内⑪15</v>
      </c>
      <c r="C491" s="24">
        <f t="shared" si="47"/>
        <v>489</v>
      </c>
      <c r="D491" s="27" t="s">
        <v>485</v>
      </c>
      <c r="E491" s="32" t="str">
        <v>PLSM-S 32A</v>
      </c>
      <c r="F491" s="32" t="s">
        <v>49</v>
      </c>
      <c r="G491" s="39">
        <v>9710</v>
      </c>
      <c r="H491" s="43" t="s">
        <v>192</v>
      </c>
      <c r="N491" s="24"/>
      <c r="P491" s="24"/>
    </row>
    <row r="492" spans="1:16" ht="15" customHeight="1">
      <c r="A492" s="23">
        <f>COUNTIFS($H$3:H492,H492)</f>
        <v>16</v>
      </c>
      <c r="B492" s="23" t="str">
        <f t="shared" si="46"/>
        <v>内⑪16</v>
      </c>
      <c r="C492" s="24">
        <f t="shared" si="47"/>
        <v>490</v>
      </c>
      <c r="D492" s="27" t="s">
        <v>435</v>
      </c>
      <c r="E492" s="32" t="str">
        <v>PLSM-S 40A</v>
      </c>
      <c r="F492" s="32" t="s">
        <v>49</v>
      </c>
      <c r="G492" s="39">
        <v>11480</v>
      </c>
      <c r="H492" s="43" t="s">
        <v>192</v>
      </c>
      <c r="N492" s="24"/>
      <c r="P492" s="24"/>
    </row>
    <row r="493" spans="1:16" ht="15" customHeight="1">
      <c r="A493" s="23">
        <f>COUNTIFS($H$3:H493,H493)</f>
        <v>17</v>
      </c>
      <c r="B493" s="23" t="str">
        <f t="shared" si="46"/>
        <v>内⑪17</v>
      </c>
      <c r="C493" s="24">
        <f t="shared" si="47"/>
        <v>491</v>
      </c>
      <c r="D493" s="27" t="s">
        <v>84</v>
      </c>
      <c r="E493" s="32" t="str">
        <v>PLSM-S 50A</v>
      </c>
      <c r="F493" s="32" t="s">
        <v>49</v>
      </c>
      <c r="G493" s="39">
        <v>15320</v>
      </c>
      <c r="H493" s="43" t="s">
        <v>192</v>
      </c>
      <c r="N493" s="24"/>
      <c r="P493" s="24"/>
    </row>
    <row r="494" spans="1:16" ht="15" customHeight="1">
      <c r="A494" s="23">
        <f>COUNTIFS($H$3:H494,H494)</f>
        <v>18</v>
      </c>
      <c r="B494" s="23" t="str">
        <f t="shared" si="46"/>
        <v>内⑪18</v>
      </c>
      <c r="C494" s="24">
        <f t="shared" si="47"/>
        <v>492</v>
      </c>
      <c r="D494" s="27" t="s">
        <v>36</v>
      </c>
      <c r="E494" s="32" t="str">
        <v>PLSM-S 80A</v>
      </c>
      <c r="F494" s="32" t="s">
        <v>49</v>
      </c>
      <c r="G494" s="39">
        <v>25760</v>
      </c>
      <c r="H494" s="43" t="s">
        <v>192</v>
      </c>
      <c r="N494" s="24"/>
      <c r="P494" s="24"/>
    </row>
    <row r="495" spans="1:16" ht="15" customHeight="1">
      <c r="A495" s="23">
        <f>COUNTIFS($H$3:H495,H495)</f>
        <v>19</v>
      </c>
      <c r="B495" s="23" t="str">
        <f t="shared" si="46"/>
        <v>内⑪19</v>
      </c>
      <c r="C495" s="24">
        <f t="shared" si="47"/>
        <v>493</v>
      </c>
      <c r="D495" s="27" t="s">
        <v>38</v>
      </c>
      <c r="E495" s="32" t="str">
        <v>PLSM-L 20A</v>
      </c>
      <c r="F495" s="32" t="s">
        <v>49</v>
      </c>
      <c r="G495" s="39">
        <v>8040</v>
      </c>
      <c r="H495" s="43" t="s">
        <v>192</v>
      </c>
      <c r="N495" s="24"/>
      <c r="P495" s="24"/>
    </row>
    <row r="496" spans="1:16" ht="15" customHeight="1">
      <c r="A496" s="23">
        <f>COUNTIFS($H$3:H496,H496)</f>
        <v>20</v>
      </c>
      <c r="B496" s="23" t="str">
        <f t="shared" si="46"/>
        <v>内⑪20</v>
      </c>
      <c r="C496" s="24">
        <f t="shared" si="47"/>
        <v>494</v>
      </c>
      <c r="D496" s="27" t="s">
        <v>486</v>
      </c>
      <c r="E496" s="32" t="str">
        <v>PLSM-L 25A</v>
      </c>
      <c r="F496" s="32" t="s">
        <v>49</v>
      </c>
      <c r="G496" s="39">
        <v>8950</v>
      </c>
      <c r="H496" s="43" t="s">
        <v>192</v>
      </c>
      <c r="N496" s="24"/>
      <c r="P496" s="24"/>
    </row>
    <row r="497" spans="1:16" ht="15" customHeight="1">
      <c r="A497" s="23">
        <f>COUNTIFS($H$3:H497,H497)</f>
        <v>21</v>
      </c>
      <c r="B497" s="23" t="str">
        <f t="shared" si="46"/>
        <v>内⑪21</v>
      </c>
      <c r="C497" s="24">
        <f t="shared" si="47"/>
        <v>495</v>
      </c>
      <c r="D497" s="27" t="s">
        <v>388</v>
      </c>
      <c r="E497" s="32" t="str">
        <v>PLSM-L 32A</v>
      </c>
      <c r="F497" s="32" t="s">
        <v>49</v>
      </c>
      <c r="G497" s="39">
        <v>10590</v>
      </c>
      <c r="H497" s="43" t="s">
        <v>192</v>
      </c>
      <c r="N497" s="24"/>
      <c r="P497" s="24"/>
    </row>
    <row r="498" spans="1:16" ht="15" customHeight="1">
      <c r="A498" s="23">
        <f>COUNTIFS($H$3:H498,H498)</f>
        <v>22</v>
      </c>
      <c r="B498" s="23" t="str">
        <f t="shared" si="46"/>
        <v>内⑪22</v>
      </c>
      <c r="C498" s="24">
        <f t="shared" si="47"/>
        <v>496</v>
      </c>
      <c r="D498" s="27" t="s">
        <v>271</v>
      </c>
      <c r="E498" s="32" t="str">
        <v>PLSM-L 40A</v>
      </c>
      <c r="F498" s="32" t="s">
        <v>49</v>
      </c>
      <c r="G498" s="39">
        <v>12610</v>
      </c>
      <c r="H498" s="43" t="s">
        <v>192</v>
      </c>
      <c r="N498" s="24"/>
      <c r="P498" s="24"/>
    </row>
    <row r="499" spans="1:16" ht="15" customHeight="1">
      <c r="A499" s="23">
        <f>COUNTIFS($H$3:H499,H499)</f>
        <v>23</v>
      </c>
      <c r="B499" s="23" t="str">
        <f t="shared" si="46"/>
        <v>内⑪23</v>
      </c>
      <c r="C499" s="24">
        <f t="shared" si="47"/>
        <v>497</v>
      </c>
      <c r="D499" s="27" t="s">
        <v>488</v>
      </c>
      <c r="E499" s="32" t="str">
        <v>PLSM-L 50A</v>
      </c>
      <c r="F499" s="32" t="s">
        <v>49</v>
      </c>
      <c r="G499" s="39">
        <v>16730</v>
      </c>
      <c r="H499" s="43" t="s">
        <v>192</v>
      </c>
      <c r="N499" s="24"/>
      <c r="P499" s="24"/>
    </row>
    <row r="500" spans="1:16" ht="15" customHeight="1">
      <c r="A500" s="23">
        <f>COUNTIFS($H$3:H500,H500)</f>
        <v>24</v>
      </c>
      <c r="B500" s="23" t="str">
        <f t="shared" si="46"/>
        <v>内⑪24</v>
      </c>
      <c r="C500" s="24">
        <f t="shared" si="47"/>
        <v>498</v>
      </c>
      <c r="D500" s="27" t="s">
        <v>491</v>
      </c>
      <c r="E500" s="32" t="str">
        <v>PLSM-L 80A</v>
      </c>
      <c r="F500" s="32" t="s">
        <v>49</v>
      </c>
      <c r="G500" s="39">
        <v>30740</v>
      </c>
      <c r="H500" s="43" t="s">
        <v>192</v>
      </c>
      <c r="N500" s="24"/>
      <c r="P500" s="24"/>
    </row>
    <row r="501" spans="1:16" ht="15" customHeight="1">
      <c r="A501" s="23">
        <f>COUNTIFS($H$3:H501,H501)</f>
        <v>25</v>
      </c>
      <c r="B501" s="23" t="str">
        <f t="shared" si="46"/>
        <v>内⑪25</v>
      </c>
      <c r="C501" s="24">
        <f t="shared" si="47"/>
        <v>499</v>
      </c>
      <c r="D501" s="27" t="s">
        <v>57</v>
      </c>
      <c r="E501" s="32" t="str">
        <v>PLSM-T 20A</v>
      </c>
      <c r="F501" s="32" t="s">
        <v>49</v>
      </c>
      <c r="G501" s="39">
        <v>12080</v>
      </c>
      <c r="H501" s="43" t="s">
        <v>192</v>
      </c>
      <c r="N501" s="24"/>
      <c r="P501" s="24"/>
    </row>
    <row r="502" spans="1:16" ht="15" customHeight="1">
      <c r="A502" s="23">
        <f>COUNTIFS($H$3:H502,H502)</f>
        <v>26</v>
      </c>
      <c r="B502" s="23" t="str">
        <f t="shared" si="46"/>
        <v>内⑪26</v>
      </c>
      <c r="C502" s="24">
        <f t="shared" si="47"/>
        <v>500</v>
      </c>
      <c r="D502" s="27" t="s">
        <v>241</v>
      </c>
      <c r="E502" s="32" t="str">
        <v>PLSM-T 25A</v>
      </c>
      <c r="F502" s="32" t="s">
        <v>49</v>
      </c>
      <c r="G502" s="39">
        <v>13480</v>
      </c>
      <c r="H502" s="43" t="s">
        <v>192</v>
      </c>
      <c r="N502" s="24"/>
      <c r="P502" s="24"/>
    </row>
    <row r="503" spans="1:16" ht="15" customHeight="1">
      <c r="A503" s="23">
        <f>COUNTIFS($H$3:H503,H503)</f>
        <v>27</v>
      </c>
      <c r="B503" s="23" t="str">
        <f t="shared" si="46"/>
        <v>内⑪27</v>
      </c>
      <c r="C503" s="24">
        <f t="shared" si="47"/>
        <v>501</v>
      </c>
      <c r="D503" s="27" t="s">
        <v>32</v>
      </c>
      <c r="E503" s="32" t="str">
        <v>PLSM-T 32A</v>
      </c>
      <c r="F503" s="32" t="s">
        <v>49</v>
      </c>
      <c r="G503" s="39">
        <v>16880</v>
      </c>
      <c r="H503" s="43" t="s">
        <v>192</v>
      </c>
      <c r="N503" s="24"/>
      <c r="P503" s="24"/>
    </row>
    <row r="504" spans="1:16" ht="15" customHeight="1">
      <c r="A504" s="23">
        <f>COUNTIFS($H$3:H504,H504)</f>
        <v>28</v>
      </c>
      <c r="B504" s="23" t="str">
        <f t="shared" si="46"/>
        <v>内⑪28</v>
      </c>
      <c r="C504" s="24">
        <f t="shared" si="47"/>
        <v>502</v>
      </c>
      <c r="D504" s="27" t="s">
        <v>493</v>
      </c>
      <c r="E504" s="32" t="str">
        <v>PLSM-T 40A</v>
      </c>
      <c r="F504" s="32" t="s">
        <v>49</v>
      </c>
      <c r="G504" s="39">
        <v>18080</v>
      </c>
      <c r="H504" s="43" t="s">
        <v>192</v>
      </c>
      <c r="N504" s="24"/>
      <c r="P504" s="24"/>
    </row>
    <row r="505" spans="1:16" ht="15" customHeight="1">
      <c r="A505" s="23">
        <f>COUNTIFS($H$3:H505,H505)</f>
        <v>29</v>
      </c>
      <c r="B505" s="23" t="str">
        <f t="shared" si="46"/>
        <v>内⑪29</v>
      </c>
      <c r="C505" s="24">
        <f t="shared" si="47"/>
        <v>503</v>
      </c>
      <c r="D505" s="27" t="s">
        <v>385</v>
      </c>
      <c r="E505" s="32" t="str">
        <v>PLSM-T 50A</v>
      </c>
      <c r="F505" s="32" t="s">
        <v>49</v>
      </c>
      <c r="G505" s="39">
        <v>27820</v>
      </c>
      <c r="H505" s="43" t="s">
        <v>192</v>
      </c>
      <c r="N505" s="24"/>
      <c r="P505" s="24"/>
    </row>
    <row r="506" spans="1:16" ht="15" customHeight="1">
      <c r="A506" s="23">
        <f>COUNTIFS($H$3:H506,H506)</f>
        <v>30</v>
      </c>
      <c r="B506" s="23" t="str">
        <f t="shared" si="46"/>
        <v>内⑪30</v>
      </c>
      <c r="C506" s="24">
        <f t="shared" si="47"/>
        <v>504</v>
      </c>
      <c r="D506" s="27" t="s">
        <v>495</v>
      </c>
      <c r="E506" s="32" t="str">
        <v>PLSM-T 80A</v>
      </c>
      <c r="F506" s="32" t="s">
        <v>49</v>
      </c>
      <c r="G506" s="39">
        <v>51170</v>
      </c>
      <c r="H506" s="43" t="s">
        <v>192</v>
      </c>
      <c r="N506" s="24"/>
      <c r="P506" s="24"/>
    </row>
    <row r="507" spans="1:16" ht="15" customHeight="1">
      <c r="A507" s="23">
        <f>COUNTIFS($H$3:H507,H507)</f>
        <v>31</v>
      </c>
      <c r="B507" s="23" t="str">
        <f t="shared" si="46"/>
        <v>内⑪31</v>
      </c>
      <c r="C507" s="24">
        <f t="shared" si="47"/>
        <v>505</v>
      </c>
      <c r="D507" s="27" t="s">
        <v>409</v>
      </c>
      <c r="E507" s="32" t="s">
        <v>30</v>
      </c>
      <c r="F507" s="32" t="s">
        <v>49</v>
      </c>
      <c r="G507" s="39">
        <v>4280</v>
      </c>
      <c r="H507" s="43" t="s">
        <v>192</v>
      </c>
      <c r="N507" s="24"/>
      <c r="P507" s="24"/>
    </row>
    <row r="508" spans="1:16" ht="15" customHeight="1">
      <c r="A508" s="23">
        <f>COUNTIFS($H$3:H508,H508)</f>
        <v>32</v>
      </c>
      <c r="B508" s="23" t="str">
        <f t="shared" si="46"/>
        <v>内⑪32</v>
      </c>
      <c r="C508" s="24">
        <f t="shared" si="47"/>
        <v>506</v>
      </c>
      <c r="D508" s="27" t="s">
        <v>128</v>
      </c>
      <c r="E508" s="32" t="s">
        <v>156</v>
      </c>
      <c r="F508" s="32" t="s">
        <v>49</v>
      </c>
      <c r="G508" s="39">
        <v>8950</v>
      </c>
      <c r="H508" s="43" t="s">
        <v>192</v>
      </c>
      <c r="N508" s="24"/>
      <c r="P508" s="24"/>
    </row>
    <row r="509" spans="1:16" ht="15" customHeight="1">
      <c r="A509" s="23">
        <f>COUNTIFS($H$3:H509,H509)</f>
        <v>33</v>
      </c>
      <c r="B509" s="23" t="str">
        <f t="shared" si="46"/>
        <v>内⑪33</v>
      </c>
      <c r="C509" s="24">
        <f t="shared" si="47"/>
        <v>507</v>
      </c>
      <c r="D509" s="27" t="s">
        <v>496</v>
      </c>
      <c r="E509" s="32" t="str">
        <v>PE管分岐 EF-T 25A</v>
      </c>
      <c r="F509" s="32" t="s">
        <v>49</v>
      </c>
      <c r="G509" s="39">
        <v>9630</v>
      </c>
      <c r="H509" s="43" t="s">
        <v>192</v>
      </c>
      <c r="N509" s="24"/>
      <c r="P509" s="24"/>
    </row>
    <row r="510" spans="1:16" ht="15" customHeight="1">
      <c r="A510" s="23">
        <f>COUNTIFS($H$3:H510,H510)</f>
        <v>34</v>
      </c>
      <c r="B510" s="23" t="str">
        <f t="shared" si="46"/>
        <v>内⑪34</v>
      </c>
      <c r="C510" s="24">
        <f t="shared" si="47"/>
        <v>508</v>
      </c>
      <c r="D510" s="27" t="s">
        <v>286</v>
      </c>
      <c r="E510" s="32" t="str">
        <v>PE管分岐 EF-T 30A</v>
      </c>
      <c r="F510" s="32" t="s">
        <v>49</v>
      </c>
      <c r="G510" s="39">
        <v>10690</v>
      </c>
      <c r="H510" s="43" t="s">
        <v>192</v>
      </c>
      <c r="N510" s="24"/>
      <c r="P510" s="24"/>
    </row>
    <row r="511" spans="1:16" ht="15" customHeight="1">
      <c r="A511" s="23">
        <f>COUNTIFS($H$3:H511,H511)</f>
        <v>35</v>
      </c>
      <c r="B511" s="23" t="str">
        <f t="shared" si="46"/>
        <v>内⑪35</v>
      </c>
      <c r="C511" s="24">
        <f t="shared" si="47"/>
        <v>509</v>
      </c>
      <c r="D511" s="27" t="s">
        <v>412</v>
      </c>
      <c r="E511" s="32" t="str">
        <v>PE管分岐 EF-T 50A</v>
      </c>
      <c r="F511" s="32" t="s">
        <v>49</v>
      </c>
      <c r="G511" s="39">
        <v>17310</v>
      </c>
      <c r="H511" s="43" t="s">
        <v>192</v>
      </c>
      <c r="N511" s="24"/>
      <c r="P511" s="24"/>
    </row>
    <row r="512" spans="1:16" ht="15" customHeight="1">
      <c r="A512" s="23">
        <f>COUNTIFS($H$3:H512,H512)</f>
        <v>36</v>
      </c>
      <c r="B512" s="23" t="str">
        <f t="shared" si="46"/>
        <v>内⑪36</v>
      </c>
      <c r="C512" s="24">
        <f t="shared" si="47"/>
        <v>510</v>
      </c>
      <c r="D512" s="27" t="s">
        <v>413</v>
      </c>
      <c r="E512" s="32" t="str">
        <v>PE管分岐 EF-T 75A</v>
      </c>
      <c r="F512" s="32" t="s">
        <v>49</v>
      </c>
      <c r="G512" s="39">
        <v>34740</v>
      </c>
      <c r="H512" s="43" t="s">
        <v>192</v>
      </c>
      <c r="N512" s="24"/>
      <c r="P512" s="24"/>
    </row>
    <row r="513" spans="1:16" ht="15" customHeight="1">
      <c r="A513" s="23">
        <f>COUNTIFS($H$3:H513,H513)</f>
        <v>37</v>
      </c>
      <c r="B513" s="23" t="str">
        <f t="shared" si="46"/>
        <v>内⑪37</v>
      </c>
      <c r="C513" s="24">
        <f t="shared" si="47"/>
        <v>511</v>
      </c>
      <c r="D513" s="27" t="s">
        <v>246</v>
      </c>
      <c r="E513" s="32" t="s">
        <v>191</v>
      </c>
      <c r="F513" s="32" t="s">
        <v>49</v>
      </c>
      <c r="G513" s="39">
        <v>10330</v>
      </c>
      <c r="H513" s="43" t="s">
        <v>192</v>
      </c>
      <c r="N513" s="24"/>
      <c r="P513" s="24"/>
    </row>
    <row r="514" spans="1:16" ht="15" customHeight="1">
      <c r="A514" s="23">
        <f>COUNTIFS($H$3:H514,H514)</f>
        <v>38</v>
      </c>
      <c r="B514" s="23" t="str">
        <f t="shared" si="46"/>
        <v>内⑪38</v>
      </c>
      <c r="C514" s="24">
        <f t="shared" si="47"/>
        <v>512</v>
      </c>
      <c r="D514" s="27" t="s">
        <v>242</v>
      </c>
      <c r="E514" s="32" t="s">
        <v>355</v>
      </c>
      <c r="F514" s="32" t="s">
        <v>49</v>
      </c>
      <c r="G514" s="39">
        <v>12270</v>
      </c>
      <c r="H514" s="43" t="s">
        <v>192</v>
      </c>
      <c r="N514" s="24"/>
      <c r="P514" s="24"/>
    </row>
    <row r="515" spans="1:16" ht="15" customHeight="1">
      <c r="A515" s="23">
        <f>COUNTIFS($H$3:H515,H515)</f>
        <v>39</v>
      </c>
      <c r="B515" s="23" t="str">
        <f t="shared" ref="B515:B578" si="48">H515&amp;TEXT(A515,"00")</f>
        <v>内⑪39</v>
      </c>
      <c r="C515" s="24">
        <f t="shared" si="47"/>
        <v>513</v>
      </c>
      <c r="D515" s="27" t="s">
        <v>244</v>
      </c>
      <c r="E515" s="32" t="s">
        <v>428</v>
      </c>
      <c r="F515" s="32" t="s">
        <v>49</v>
      </c>
      <c r="G515" s="39">
        <v>13100</v>
      </c>
      <c r="H515" s="43" t="s">
        <v>192</v>
      </c>
      <c r="N515" s="24"/>
      <c r="P515" s="24"/>
    </row>
    <row r="516" spans="1:16" ht="15" customHeight="1">
      <c r="A516" s="23">
        <f>COUNTIFS($H$3:H516,H516)</f>
        <v>40</v>
      </c>
      <c r="B516" s="23" t="str">
        <f t="shared" si="48"/>
        <v>内⑪40</v>
      </c>
      <c r="C516" s="24">
        <f t="shared" ref="C516:C579" si="49">C515+1</f>
        <v>514</v>
      </c>
      <c r="D516" s="27" t="s">
        <v>234</v>
      </c>
      <c r="E516" s="32" t="s">
        <v>223</v>
      </c>
      <c r="F516" s="32" t="s">
        <v>49</v>
      </c>
      <c r="G516" s="39">
        <v>14440</v>
      </c>
      <c r="H516" s="43" t="s">
        <v>192</v>
      </c>
      <c r="N516" s="24"/>
      <c r="P516" s="24"/>
    </row>
    <row r="517" spans="1:16" ht="15" customHeight="1">
      <c r="A517" s="23">
        <f>COUNTIFS($H$3:H517,H517)</f>
        <v>41</v>
      </c>
      <c r="B517" s="23" t="str">
        <f t="shared" si="48"/>
        <v>内⑪41</v>
      </c>
      <c r="C517" s="24">
        <f t="shared" si="49"/>
        <v>515</v>
      </c>
      <c r="D517" s="27" t="s">
        <v>498</v>
      </c>
      <c r="E517" s="32" t="s">
        <v>180</v>
      </c>
      <c r="F517" s="32" t="s">
        <v>49</v>
      </c>
      <c r="G517" s="39">
        <v>15300</v>
      </c>
      <c r="H517" s="43" t="s">
        <v>192</v>
      </c>
      <c r="N517" s="24"/>
      <c r="P517" s="24"/>
    </row>
    <row r="518" spans="1:16" ht="15" customHeight="1">
      <c r="A518" s="23">
        <f>COUNTIFS($H$3:H518,H518)</f>
        <v>42</v>
      </c>
      <c r="B518" s="23" t="str">
        <f t="shared" si="48"/>
        <v>内⑪42</v>
      </c>
      <c r="C518" s="24">
        <f t="shared" si="49"/>
        <v>516</v>
      </c>
      <c r="D518" s="27" t="s">
        <v>273</v>
      </c>
      <c r="E518" s="32" t="s">
        <v>299</v>
      </c>
      <c r="F518" s="32" t="s">
        <v>49</v>
      </c>
      <c r="G518" s="39">
        <v>19360</v>
      </c>
      <c r="H518" s="43" t="s">
        <v>192</v>
      </c>
      <c r="N518" s="24"/>
      <c r="P518" s="24"/>
    </row>
    <row r="519" spans="1:16" ht="15" customHeight="1">
      <c r="A519" s="23">
        <f>COUNTIFS($H$3:H519,H519)</f>
        <v>43</v>
      </c>
      <c r="B519" s="23" t="str">
        <f t="shared" si="48"/>
        <v>内⑪43</v>
      </c>
      <c r="C519" s="24">
        <f t="shared" si="49"/>
        <v>517</v>
      </c>
      <c r="D519" s="27" t="s">
        <v>489</v>
      </c>
      <c r="E519" s="32" t="s">
        <v>430</v>
      </c>
      <c r="F519" s="32" t="s">
        <v>49</v>
      </c>
      <c r="G519" s="39">
        <v>21220</v>
      </c>
      <c r="H519" s="43" t="s">
        <v>192</v>
      </c>
      <c r="N519" s="24"/>
      <c r="P519" s="24"/>
    </row>
    <row r="520" spans="1:16" ht="15" customHeight="1">
      <c r="A520" s="23">
        <f>COUNTIFS($H$3:H520,H520)</f>
        <v>44</v>
      </c>
      <c r="B520" s="23" t="str">
        <f t="shared" si="48"/>
        <v>内⑪44</v>
      </c>
      <c r="C520" s="24">
        <f t="shared" si="49"/>
        <v>518</v>
      </c>
      <c r="D520" s="27" t="s">
        <v>146</v>
      </c>
      <c r="E520" s="32" t="s">
        <v>158</v>
      </c>
      <c r="F520" s="32" t="s">
        <v>49</v>
      </c>
      <c r="G520" s="39">
        <v>22070</v>
      </c>
      <c r="H520" s="43" t="s">
        <v>192</v>
      </c>
      <c r="N520" s="24"/>
      <c r="P520" s="24"/>
    </row>
    <row r="521" spans="1:16" ht="15" customHeight="1">
      <c r="A521" s="23">
        <f>COUNTIFS($H$3:H521,H521)</f>
        <v>45</v>
      </c>
      <c r="B521" s="23" t="str">
        <f t="shared" si="48"/>
        <v>内⑪45</v>
      </c>
      <c r="C521" s="24">
        <f t="shared" si="49"/>
        <v>519</v>
      </c>
      <c r="D521" s="27" t="s">
        <v>499</v>
      </c>
      <c r="E521" s="32" t="s">
        <v>431</v>
      </c>
      <c r="F521" s="32" t="s">
        <v>49</v>
      </c>
      <c r="G521" s="39">
        <v>25890</v>
      </c>
      <c r="H521" s="43" t="s">
        <v>192</v>
      </c>
      <c r="N521" s="24"/>
      <c r="P521" s="24"/>
    </row>
    <row r="522" spans="1:16" ht="15" customHeight="1">
      <c r="A522" s="23">
        <f>COUNTIFS($H$3:H522,H522)</f>
        <v>46</v>
      </c>
      <c r="B522" s="23" t="str">
        <f t="shared" si="48"/>
        <v>内⑪46</v>
      </c>
      <c r="C522" s="24">
        <f t="shared" si="49"/>
        <v>520</v>
      </c>
      <c r="D522" s="27" t="s">
        <v>274</v>
      </c>
      <c r="E522" s="32" t="s">
        <v>280</v>
      </c>
      <c r="F522" s="32" t="s">
        <v>49</v>
      </c>
      <c r="G522" s="39">
        <v>23720</v>
      </c>
      <c r="H522" s="43" t="s">
        <v>192</v>
      </c>
      <c r="N522" s="24"/>
      <c r="P522" s="24"/>
    </row>
    <row r="523" spans="1:16" ht="15" customHeight="1">
      <c r="A523" s="23">
        <f>COUNTIFS($H$3:H523,H523)</f>
        <v>47</v>
      </c>
      <c r="B523" s="23" t="str">
        <f t="shared" si="48"/>
        <v>内⑪47</v>
      </c>
      <c r="C523" s="24">
        <f t="shared" si="49"/>
        <v>521</v>
      </c>
      <c r="D523" s="27" t="s">
        <v>169</v>
      </c>
      <c r="E523" s="32" t="s">
        <v>432</v>
      </c>
      <c r="F523" s="32" t="s">
        <v>49</v>
      </c>
      <c r="G523" s="39">
        <v>25550</v>
      </c>
      <c r="H523" s="43" t="s">
        <v>192</v>
      </c>
      <c r="N523" s="24"/>
      <c r="P523" s="24"/>
    </row>
    <row r="524" spans="1:16" ht="15" customHeight="1">
      <c r="A524" s="23">
        <f>COUNTIFS($H$3:H524,H524)</f>
        <v>48</v>
      </c>
      <c r="B524" s="23" t="str">
        <f t="shared" si="48"/>
        <v>内⑪48</v>
      </c>
      <c r="C524" s="24">
        <f t="shared" si="49"/>
        <v>522</v>
      </c>
      <c r="D524" s="27" t="s">
        <v>353</v>
      </c>
      <c r="E524" s="32" t="s">
        <v>152</v>
      </c>
      <c r="F524" s="32" t="s">
        <v>49</v>
      </c>
      <c r="G524" s="39">
        <v>37070</v>
      </c>
      <c r="H524" s="43" t="s">
        <v>192</v>
      </c>
      <c r="N524" s="24"/>
      <c r="P524" s="24"/>
    </row>
    <row r="525" spans="1:16" ht="15" customHeight="1">
      <c r="A525" s="23">
        <f>COUNTIFS($H$3:H525,H525)</f>
        <v>49</v>
      </c>
      <c r="B525" s="23" t="str">
        <f t="shared" si="48"/>
        <v>内⑪49</v>
      </c>
      <c r="C525" s="24">
        <f t="shared" si="49"/>
        <v>523</v>
      </c>
      <c r="D525" s="27" t="s">
        <v>65</v>
      </c>
      <c r="E525" s="32" t="s">
        <v>10</v>
      </c>
      <c r="F525" s="32" t="s">
        <v>49</v>
      </c>
      <c r="G525" s="39">
        <v>46800</v>
      </c>
      <c r="H525" s="43" t="s">
        <v>192</v>
      </c>
      <c r="N525" s="24"/>
      <c r="P525" s="24"/>
    </row>
    <row r="526" spans="1:16" ht="15" customHeight="1">
      <c r="A526" s="23">
        <f>COUNTIFS($H$3:H526,H526)</f>
        <v>50</v>
      </c>
      <c r="B526" s="23" t="str">
        <f t="shared" si="48"/>
        <v>内⑪50</v>
      </c>
      <c r="C526" s="24">
        <f t="shared" si="49"/>
        <v>524</v>
      </c>
      <c r="D526" s="27" t="s">
        <v>502</v>
      </c>
      <c r="E526" s="32" t="s">
        <v>240</v>
      </c>
      <c r="F526" s="32" t="s">
        <v>49</v>
      </c>
      <c r="G526" s="39">
        <v>46880</v>
      </c>
      <c r="H526" s="43" t="s">
        <v>192</v>
      </c>
      <c r="N526" s="24"/>
      <c r="P526" s="24"/>
    </row>
    <row r="527" spans="1:16" ht="15" customHeight="1">
      <c r="A527" s="23">
        <f>COUNTIFS($H$3:H527,H527)</f>
        <v>51</v>
      </c>
      <c r="B527" s="23" t="str">
        <f t="shared" si="48"/>
        <v>内⑪51</v>
      </c>
      <c r="C527" s="24">
        <f t="shared" si="49"/>
        <v>525</v>
      </c>
      <c r="D527" s="27" t="s">
        <v>521</v>
      </c>
      <c r="E527" s="32" t="s">
        <v>364</v>
      </c>
      <c r="F527" s="32" t="s">
        <v>49</v>
      </c>
      <c r="G527" s="39">
        <v>52070</v>
      </c>
      <c r="H527" s="43" t="s">
        <v>192</v>
      </c>
      <c r="N527" s="24"/>
      <c r="P527" s="24"/>
    </row>
    <row r="528" spans="1:16" ht="15" customHeight="1">
      <c r="A528" s="23">
        <f>COUNTIFS($H$3:H528,H528)</f>
        <v>52</v>
      </c>
      <c r="B528" s="23" t="str">
        <f t="shared" si="48"/>
        <v>内⑪52</v>
      </c>
      <c r="C528" s="24">
        <f t="shared" si="49"/>
        <v>526</v>
      </c>
      <c r="D528" s="27" t="s">
        <v>503</v>
      </c>
      <c r="E528" s="32" t="str">
        <v>継手 EF-CA 25A</v>
      </c>
      <c r="F528" s="32" t="s">
        <v>49</v>
      </c>
      <c r="G528" s="39">
        <v>3360</v>
      </c>
      <c r="H528" s="43" t="s">
        <v>192</v>
      </c>
      <c r="N528" s="24"/>
      <c r="P528" s="24"/>
    </row>
    <row r="529" spans="1:16" ht="15" customHeight="1">
      <c r="A529" s="23">
        <f>COUNTIFS($H$3:H529,H529)</f>
        <v>53</v>
      </c>
      <c r="B529" s="23" t="str">
        <f t="shared" si="48"/>
        <v>内⑪53</v>
      </c>
      <c r="C529" s="24">
        <f t="shared" si="49"/>
        <v>527</v>
      </c>
      <c r="D529" s="27" t="s">
        <v>14</v>
      </c>
      <c r="E529" s="32" t="str">
        <v>継手 EF-CA 30A</v>
      </c>
      <c r="F529" s="32" t="s">
        <v>49</v>
      </c>
      <c r="G529" s="39">
        <v>3910</v>
      </c>
      <c r="H529" s="43" t="s">
        <v>192</v>
      </c>
      <c r="N529" s="24"/>
      <c r="P529" s="24"/>
    </row>
    <row r="530" spans="1:16" ht="15" customHeight="1">
      <c r="A530" s="23">
        <f>COUNTIFS($H$3:H530,H530)</f>
        <v>54</v>
      </c>
      <c r="B530" s="23" t="str">
        <f t="shared" si="48"/>
        <v>内⑪54</v>
      </c>
      <c r="C530" s="24">
        <f t="shared" si="49"/>
        <v>528</v>
      </c>
      <c r="D530" s="27" t="s">
        <v>504</v>
      </c>
      <c r="E530" s="32" t="str">
        <v>継手 EF-CA 50A</v>
      </c>
      <c r="F530" s="32" t="s">
        <v>49</v>
      </c>
      <c r="G530" s="39">
        <v>6520</v>
      </c>
      <c r="H530" s="43" t="s">
        <v>192</v>
      </c>
      <c r="N530" s="24"/>
      <c r="P530" s="24"/>
    </row>
    <row r="531" spans="1:16" ht="15" customHeight="1">
      <c r="A531" s="23">
        <f>COUNTIFS($H$3:H531,H531)</f>
        <v>55</v>
      </c>
      <c r="B531" s="23" t="str">
        <f t="shared" si="48"/>
        <v>内⑪55</v>
      </c>
      <c r="C531" s="24">
        <f t="shared" si="49"/>
        <v>529</v>
      </c>
      <c r="D531" s="27" t="s">
        <v>505</v>
      </c>
      <c r="E531" s="32" t="str">
        <v>継手 PLA-S 20A</v>
      </c>
      <c r="F531" s="32" t="s">
        <v>49</v>
      </c>
      <c r="G531" s="39">
        <v>1810</v>
      </c>
      <c r="H531" s="43" t="s">
        <v>192</v>
      </c>
      <c r="N531" s="24"/>
      <c r="P531" s="24"/>
    </row>
    <row r="532" spans="1:16" ht="15" customHeight="1">
      <c r="A532" s="23">
        <f>COUNTIFS($H$3:H532,H532)</f>
        <v>56</v>
      </c>
      <c r="B532" s="23" t="str">
        <f t="shared" si="48"/>
        <v>内⑪56</v>
      </c>
      <c r="C532" s="24">
        <f t="shared" si="49"/>
        <v>530</v>
      </c>
      <c r="D532" s="27" t="s">
        <v>257</v>
      </c>
      <c r="E532" s="32" t="str">
        <v>継手 PLA-S 25A</v>
      </c>
      <c r="F532" s="32" t="s">
        <v>49</v>
      </c>
      <c r="G532" s="39">
        <v>2490</v>
      </c>
      <c r="H532" s="43" t="s">
        <v>192</v>
      </c>
      <c r="N532" s="24"/>
      <c r="P532" s="24"/>
    </row>
    <row r="533" spans="1:16" ht="15" customHeight="1">
      <c r="A533" s="23">
        <f>COUNTIFS($H$3:H533,H533)</f>
        <v>57</v>
      </c>
      <c r="B533" s="23" t="str">
        <f t="shared" si="48"/>
        <v>内⑪57</v>
      </c>
      <c r="C533" s="24">
        <f t="shared" si="49"/>
        <v>531</v>
      </c>
      <c r="D533" s="27" t="s">
        <v>506</v>
      </c>
      <c r="E533" s="32" t="str">
        <v>継手 PLA-S 32A</v>
      </c>
      <c r="F533" s="32" t="s">
        <v>49</v>
      </c>
      <c r="G533" s="39">
        <v>3100</v>
      </c>
      <c r="H533" s="43" t="s">
        <v>192</v>
      </c>
      <c r="N533" s="24"/>
      <c r="P533" s="24"/>
    </row>
    <row r="534" spans="1:16" ht="15" customHeight="1">
      <c r="A534" s="23">
        <f>COUNTIFS($H$3:H534,H534)</f>
        <v>58</v>
      </c>
      <c r="B534" s="23" t="str">
        <f t="shared" si="48"/>
        <v>内⑪58</v>
      </c>
      <c r="C534" s="24">
        <f t="shared" si="49"/>
        <v>532</v>
      </c>
      <c r="D534" s="27" t="s">
        <v>174</v>
      </c>
      <c r="E534" s="32" t="str">
        <v>継手 PLA-S 40A</v>
      </c>
      <c r="F534" s="32" t="s">
        <v>49</v>
      </c>
      <c r="G534" s="39">
        <v>3760</v>
      </c>
      <c r="H534" s="43" t="s">
        <v>192</v>
      </c>
      <c r="N534" s="24"/>
      <c r="P534" s="24"/>
    </row>
    <row r="535" spans="1:16" ht="15" customHeight="1">
      <c r="A535" s="23">
        <f>COUNTIFS($H$3:H535,H535)</f>
        <v>59</v>
      </c>
      <c r="B535" s="23" t="str">
        <f t="shared" si="48"/>
        <v>内⑪59</v>
      </c>
      <c r="C535" s="24">
        <f t="shared" si="49"/>
        <v>533</v>
      </c>
      <c r="D535" s="27" t="s">
        <v>13</v>
      </c>
      <c r="E535" s="32" t="s">
        <v>441</v>
      </c>
      <c r="F535" s="32" t="s">
        <v>49</v>
      </c>
      <c r="G535" s="39">
        <v>19740</v>
      </c>
      <c r="H535" s="43" t="s">
        <v>192</v>
      </c>
      <c r="N535" s="24"/>
      <c r="P535" s="24"/>
    </row>
    <row r="536" spans="1:16" ht="15" customHeight="1">
      <c r="A536" s="23">
        <f>COUNTIFS($H$3:H536,H536)</f>
        <v>60</v>
      </c>
      <c r="B536" s="23" t="str">
        <f t="shared" si="48"/>
        <v>内⑪60</v>
      </c>
      <c r="C536" s="24">
        <f t="shared" si="49"/>
        <v>534</v>
      </c>
      <c r="D536" s="27" t="s">
        <v>410</v>
      </c>
      <c r="E536" s="32" t="s">
        <v>442</v>
      </c>
      <c r="F536" s="32" t="s">
        <v>49</v>
      </c>
      <c r="G536" s="39">
        <v>27770</v>
      </c>
      <c r="H536" s="43" t="s">
        <v>192</v>
      </c>
      <c r="N536" s="24"/>
      <c r="P536" s="24"/>
    </row>
    <row r="537" spans="1:16" ht="15" customHeight="1">
      <c r="A537" s="23">
        <f>COUNTIFS($H$3:H537,H537)</f>
        <v>61</v>
      </c>
      <c r="B537" s="23" t="str">
        <f t="shared" si="48"/>
        <v>内⑪61</v>
      </c>
      <c r="C537" s="24">
        <f t="shared" si="49"/>
        <v>535</v>
      </c>
      <c r="D537" s="27" t="s">
        <v>396</v>
      </c>
      <c r="E537" s="32" t="str">
        <v>遮断 溶接穿孔 50A</v>
      </c>
      <c r="F537" s="32" t="s">
        <v>49</v>
      </c>
      <c r="G537" s="39">
        <v>20510</v>
      </c>
      <c r="H537" s="43" t="s">
        <v>192</v>
      </c>
      <c r="N537" s="24"/>
      <c r="P537" s="24"/>
    </row>
    <row r="538" spans="1:16" ht="15" customHeight="1">
      <c r="A538" s="23">
        <f>COUNTIFS($H$3:H538,H538)</f>
        <v>62</v>
      </c>
      <c r="B538" s="23" t="str">
        <f t="shared" si="48"/>
        <v>内⑪62</v>
      </c>
      <c r="C538" s="24">
        <f t="shared" si="49"/>
        <v>536</v>
      </c>
      <c r="D538" s="27" t="s">
        <v>437</v>
      </c>
      <c r="E538" s="32" t="str">
        <v>遮断 溶接穿孔 80A</v>
      </c>
      <c r="F538" s="32" t="s">
        <v>49</v>
      </c>
      <c r="G538" s="39">
        <v>31320</v>
      </c>
      <c r="H538" s="43" t="s">
        <v>192</v>
      </c>
      <c r="N538" s="24"/>
      <c r="P538" s="24"/>
    </row>
    <row r="539" spans="1:16" ht="15" customHeight="1">
      <c r="A539" s="23">
        <f>COUNTIFS($H$3:H539,H539)</f>
        <v>63</v>
      </c>
      <c r="B539" s="23" t="str">
        <f t="shared" si="48"/>
        <v>内⑪63</v>
      </c>
      <c r="C539" s="24">
        <f t="shared" si="49"/>
        <v>537</v>
      </c>
      <c r="D539" s="27" t="str">
        <v>10-03-001</v>
      </c>
      <c r="E539" s="32" t="s">
        <v>170</v>
      </c>
      <c r="F539" s="32" t="s">
        <v>49</v>
      </c>
      <c r="G539" s="39">
        <v>27120</v>
      </c>
      <c r="H539" s="43" t="s">
        <v>192</v>
      </c>
      <c r="N539" s="24"/>
      <c r="P539" s="24"/>
    </row>
    <row r="540" spans="1:16" ht="15" customHeight="1">
      <c r="A540" s="23">
        <f>COUNTIFS($H$3:H540,H540)</f>
        <v>64</v>
      </c>
      <c r="B540" s="23" t="str">
        <f t="shared" si="48"/>
        <v>内⑪64</v>
      </c>
      <c r="C540" s="24">
        <f t="shared" si="49"/>
        <v>538</v>
      </c>
      <c r="D540" s="27" t="str">
        <v>10-03-002</v>
      </c>
      <c r="E540" s="32" t="s">
        <v>349</v>
      </c>
      <c r="F540" s="32" t="s">
        <v>49</v>
      </c>
      <c r="G540" s="39">
        <v>34760</v>
      </c>
      <c r="H540" s="43" t="s">
        <v>192</v>
      </c>
      <c r="N540" s="24"/>
      <c r="P540" s="24"/>
    </row>
    <row r="541" spans="1:16" ht="15" customHeight="1">
      <c r="A541" s="23">
        <f>COUNTIFS($H$3:H541,H541)</f>
        <v>65</v>
      </c>
      <c r="B541" s="23" t="str">
        <f t="shared" si="48"/>
        <v>内⑪65</v>
      </c>
      <c r="C541" s="24">
        <f t="shared" si="49"/>
        <v>539</v>
      </c>
      <c r="D541" s="27" t="str">
        <v>10-03-003</v>
      </c>
      <c r="E541" s="32" t="s">
        <v>423</v>
      </c>
      <c r="F541" s="32" t="s">
        <v>49</v>
      </c>
      <c r="G541" s="39">
        <v>41200</v>
      </c>
      <c r="H541" s="43" t="s">
        <v>192</v>
      </c>
      <c r="N541" s="24"/>
      <c r="P541" s="24"/>
    </row>
    <row r="542" spans="1:16" ht="15" customHeight="1">
      <c r="A542" s="23">
        <f>COUNTIFS($H$3:H542,H542)</f>
        <v>66</v>
      </c>
      <c r="B542" s="23" t="str">
        <f t="shared" si="48"/>
        <v>内⑪66</v>
      </c>
      <c r="C542" s="24">
        <f t="shared" si="49"/>
        <v>540</v>
      </c>
      <c r="D542" s="27" t="s">
        <v>507</v>
      </c>
      <c r="E542" s="32" t="str">
        <v>鋼管分岐 PLSM-T/S 20A</v>
      </c>
      <c r="F542" s="32" t="s">
        <v>49</v>
      </c>
      <c r="G542" s="39">
        <v>19740</v>
      </c>
      <c r="H542" s="43" t="s">
        <v>192</v>
      </c>
      <c r="N542" s="24"/>
      <c r="P542" s="24"/>
    </row>
    <row r="543" spans="1:16" ht="15" customHeight="1">
      <c r="A543" s="23">
        <f>COUNTIFS($H$3:H543,H543)</f>
        <v>67</v>
      </c>
      <c r="B543" s="23" t="str">
        <f t="shared" si="48"/>
        <v>内⑪67</v>
      </c>
      <c r="C543" s="24">
        <f t="shared" si="49"/>
        <v>541</v>
      </c>
      <c r="D543" s="27" t="s">
        <v>167</v>
      </c>
      <c r="E543" s="32" t="str">
        <v>鋼管分岐 PLSM-T/S 25A</v>
      </c>
      <c r="F543" s="32" t="s">
        <v>49</v>
      </c>
      <c r="G543" s="39">
        <v>22020</v>
      </c>
      <c r="H543" s="43" t="s">
        <v>192</v>
      </c>
      <c r="N543" s="24"/>
      <c r="P543" s="24"/>
    </row>
    <row r="544" spans="1:16" ht="15" customHeight="1">
      <c r="A544" s="23">
        <f>COUNTIFS($H$3:H544,H544)</f>
        <v>68</v>
      </c>
      <c r="B544" s="23" t="str">
        <f t="shared" si="48"/>
        <v>内⑪68</v>
      </c>
      <c r="C544" s="24">
        <f t="shared" si="49"/>
        <v>542</v>
      </c>
      <c r="D544" s="27" t="s">
        <v>468</v>
      </c>
      <c r="E544" s="32" t="str">
        <v>鋼管分岐 PLSM-T/S 32A</v>
      </c>
      <c r="F544" s="32" t="s">
        <v>49</v>
      </c>
      <c r="G544" s="39">
        <v>26590</v>
      </c>
      <c r="H544" s="43" t="s">
        <v>192</v>
      </c>
      <c r="N544" s="24"/>
      <c r="P544" s="24"/>
    </row>
    <row r="545" spans="1:16" ht="15" customHeight="1">
      <c r="A545" s="23">
        <f>COUNTIFS($H$3:H545,H545)</f>
        <v>69</v>
      </c>
      <c r="B545" s="23" t="str">
        <f t="shared" si="48"/>
        <v>内⑪69</v>
      </c>
      <c r="C545" s="24">
        <f t="shared" si="49"/>
        <v>543</v>
      </c>
      <c r="D545" s="27" t="s">
        <v>226</v>
      </c>
      <c r="E545" s="32" t="str">
        <v>鋼管分岐 PLSM-T/S 40A</v>
      </c>
      <c r="F545" s="32" t="s">
        <v>49</v>
      </c>
      <c r="G545" s="39">
        <v>29560</v>
      </c>
      <c r="H545" s="43" t="s">
        <v>192</v>
      </c>
      <c r="N545" s="24"/>
      <c r="P545" s="24"/>
    </row>
    <row r="546" spans="1:16" ht="15" customHeight="1">
      <c r="A546" s="23">
        <f>COUNTIFS($H$3:H546,H546)</f>
        <v>70</v>
      </c>
      <c r="B546" s="23" t="str">
        <f t="shared" si="48"/>
        <v>内⑪70</v>
      </c>
      <c r="C546" s="24">
        <f t="shared" si="49"/>
        <v>544</v>
      </c>
      <c r="D546" s="27" t="s">
        <v>318</v>
      </c>
      <c r="E546" s="32" t="str">
        <v>鋼管分岐 PLSM-T/S 50A</v>
      </c>
      <c r="F546" s="32" t="s">
        <v>49</v>
      </c>
      <c r="G546" s="39">
        <v>43150</v>
      </c>
      <c r="H546" s="43" t="s">
        <v>192</v>
      </c>
      <c r="N546" s="24"/>
      <c r="P546" s="24"/>
    </row>
    <row r="547" spans="1:16" ht="15" customHeight="1">
      <c r="A547" s="23">
        <f>COUNTIFS($H$3:H547,H547)</f>
        <v>71</v>
      </c>
      <c r="B547" s="23" t="str">
        <f t="shared" si="48"/>
        <v>内⑪71</v>
      </c>
      <c r="C547" s="24">
        <f t="shared" si="49"/>
        <v>545</v>
      </c>
      <c r="D547" s="27" t="s">
        <v>509</v>
      </c>
      <c r="E547" s="32" t="str">
        <v>鋼管分岐 PLSM-T/S 80A</v>
      </c>
      <c r="F547" s="32" t="s">
        <v>49</v>
      </c>
      <c r="G547" s="39">
        <v>76940</v>
      </c>
      <c r="H547" s="43" t="s">
        <v>192</v>
      </c>
      <c r="N547" s="24"/>
      <c r="P547" s="24"/>
    </row>
    <row r="548" spans="1:16" ht="15" customHeight="1">
      <c r="A548" s="23">
        <f>COUNTIFS($H$3:H548,H548)</f>
        <v>72</v>
      </c>
      <c r="B548" s="23" t="str">
        <f t="shared" si="48"/>
        <v>内⑪72</v>
      </c>
      <c r="C548" s="24">
        <f t="shared" si="49"/>
        <v>546</v>
      </c>
      <c r="D548" s="27" t="s">
        <v>510</v>
      </c>
      <c r="E548" s="32" t="s">
        <v>201</v>
      </c>
      <c r="F548" s="32" t="s">
        <v>49</v>
      </c>
      <c r="G548" s="39">
        <v>36820</v>
      </c>
      <c r="H548" s="43" t="s">
        <v>192</v>
      </c>
      <c r="N548" s="24"/>
      <c r="P548" s="24"/>
    </row>
    <row r="549" spans="1:16" ht="15" customHeight="1">
      <c r="A549" s="23">
        <f>COUNTIFS($H$3:H549,H549)</f>
        <v>73</v>
      </c>
      <c r="B549" s="23" t="str">
        <f t="shared" si="48"/>
        <v>内⑪73</v>
      </c>
      <c r="C549" s="24">
        <f t="shared" si="49"/>
        <v>547</v>
      </c>
      <c r="D549" s="27" t="s">
        <v>434</v>
      </c>
      <c r="E549" s="32" t="s">
        <v>311</v>
      </c>
      <c r="F549" s="32" t="s">
        <v>49</v>
      </c>
      <c r="G549" s="39">
        <v>43050</v>
      </c>
      <c r="H549" s="43" t="s">
        <v>192</v>
      </c>
      <c r="N549" s="24"/>
      <c r="P549" s="24"/>
    </row>
    <row r="550" spans="1:16" ht="15" customHeight="1">
      <c r="A550" s="23">
        <f>COUNTIFS($H$3:H550,H550)</f>
        <v>74</v>
      </c>
      <c r="B550" s="23" t="str">
        <f t="shared" si="48"/>
        <v>内⑪74</v>
      </c>
      <c r="C550" s="24">
        <f t="shared" si="49"/>
        <v>548</v>
      </c>
      <c r="D550" s="27" t="s">
        <v>511</v>
      </c>
      <c r="E550" s="32" t="str">
        <v>鋼管分岐 PLSM-T/S+T-MS 50A</v>
      </c>
      <c r="F550" s="32" t="s">
        <v>49</v>
      </c>
      <c r="G550" s="39">
        <v>68960</v>
      </c>
      <c r="H550" s="43" t="s">
        <v>192</v>
      </c>
      <c r="N550" s="24"/>
      <c r="P550" s="24"/>
    </row>
    <row r="551" spans="1:16" ht="15" customHeight="1">
      <c r="A551" s="23">
        <f>COUNTIFS($H$3:H551,H551)</f>
        <v>75</v>
      </c>
      <c r="B551" s="23" t="str">
        <f t="shared" si="48"/>
        <v>内⑪75</v>
      </c>
      <c r="C551" s="24">
        <f t="shared" si="49"/>
        <v>549</v>
      </c>
      <c r="D551" s="27" t="s">
        <v>323</v>
      </c>
      <c r="E551" s="32" t="s">
        <v>320</v>
      </c>
      <c r="F551" s="32" t="s">
        <v>49</v>
      </c>
      <c r="G551" s="39">
        <v>118820</v>
      </c>
      <c r="H551" s="43" t="s">
        <v>192</v>
      </c>
      <c r="N551" s="24"/>
      <c r="P551" s="24"/>
    </row>
    <row r="552" spans="1:16" ht="15" customHeight="1">
      <c r="A552" s="23">
        <f>COUNTIFS($H$3:H552,H552)</f>
        <v>17</v>
      </c>
      <c r="B552" s="23" t="str">
        <f t="shared" si="48"/>
        <v>区分17</v>
      </c>
      <c r="C552" s="24">
        <f t="shared" si="49"/>
        <v>550</v>
      </c>
      <c r="D552" s="27" t="s">
        <v>162</v>
      </c>
      <c r="E552" s="32" t="s">
        <v>684</v>
      </c>
      <c r="F552" s="32" t="s">
        <v>183</v>
      </c>
      <c r="G552" s="39" t="s">
        <v>290</v>
      </c>
      <c r="H552" s="43" t="s">
        <v>187</v>
      </c>
      <c r="N552" s="24"/>
      <c r="P552" s="24"/>
    </row>
    <row r="553" spans="1:16" ht="15" customHeight="1">
      <c r="A553" s="23">
        <f>COUNTIFS($H$3:H553,H553)</f>
        <v>1</v>
      </c>
      <c r="B553" s="23" t="str">
        <f t="shared" si="48"/>
        <v>内⑫01</v>
      </c>
      <c r="C553" s="24">
        <f t="shared" si="49"/>
        <v>551</v>
      </c>
      <c r="D553" s="27" t="str">
        <v>00-02-001</v>
      </c>
      <c r="E553" s="32" t="str">
        <v>労務費等 配管工</v>
      </c>
      <c r="F553" s="32" t="s">
        <v>161</v>
      </c>
      <c r="G553" s="39">
        <v>3700</v>
      </c>
      <c r="H553" s="43" t="s">
        <v>296</v>
      </c>
      <c r="N553" s="24"/>
      <c r="P553" s="24"/>
    </row>
    <row r="554" spans="1:16" ht="15" customHeight="1">
      <c r="A554" s="23">
        <f>COUNTIFS($H$3:H554,H554)</f>
        <v>2</v>
      </c>
      <c r="B554" s="23" t="str">
        <f t="shared" si="48"/>
        <v>内⑫02</v>
      </c>
      <c r="C554" s="24">
        <f t="shared" si="49"/>
        <v>552</v>
      </c>
      <c r="D554" s="27" t="str">
        <v>00-02-002</v>
      </c>
      <c r="E554" s="32" t="str">
        <v>労務費等 普通作業員</v>
      </c>
      <c r="F554" s="32" t="s">
        <v>161</v>
      </c>
      <c r="G554" s="39">
        <v>3410</v>
      </c>
      <c r="H554" s="43" t="s">
        <v>296</v>
      </c>
      <c r="N554" s="24"/>
      <c r="P554" s="24"/>
    </row>
    <row r="555" spans="1:16" ht="15" customHeight="1">
      <c r="A555" s="23">
        <f>COUNTIFS($H$3:H555,H555)</f>
        <v>18</v>
      </c>
      <c r="B555" s="23" t="str">
        <f t="shared" si="48"/>
        <v>区分18</v>
      </c>
      <c r="C555" s="24">
        <f t="shared" si="49"/>
        <v>553</v>
      </c>
      <c r="D555" s="27" t="s">
        <v>162</v>
      </c>
      <c r="E555" s="32" t="s">
        <v>685</v>
      </c>
      <c r="F555" s="32" t="s">
        <v>183</v>
      </c>
      <c r="G555" s="39" t="s">
        <v>290</v>
      </c>
      <c r="H555" s="43" t="s">
        <v>187</v>
      </c>
      <c r="N555" s="24"/>
      <c r="P555" s="24"/>
    </row>
    <row r="556" spans="1:16" ht="15" customHeight="1">
      <c r="A556" s="23">
        <f>COUNTIFS($H$3:H556,H556)</f>
        <v>1</v>
      </c>
      <c r="B556" s="23" t="str">
        <f t="shared" si="48"/>
        <v>内⑬01</v>
      </c>
      <c r="C556" s="24">
        <f t="shared" si="49"/>
        <v>554</v>
      </c>
      <c r="D556" s="27" t="s">
        <v>660</v>
      </c>
      <c r="E556" s="32" t="s">
        <v>266</v>
      </c>
      <c r="F556" s="32" t="s">
        <v>110</v>
      </c>
      <c r="G556" s="39">
        <v>7.0000000000000007e-002</v>
      </c>
      <c r="H556" s="43" t="s">
        <v>686</v>
      </c>
      <c r="N556" s="24"/>
      <c r="P556" s="24"/>
    </row>
    <row r="557" spans="1:16" ht="15" customHeight="1">
      <c r="A557" s="23">
        <f>COUNTIFS($H$3:H557,H557)</f>
        <v>2</v>
      </c>
      <c r="B557" s="23" t="str">
        <f t="shared" si="48"/>
        <v>内⑬02</v>
      </c>
      <c r="C557" s="24">
        <f t="shared" si="49"/>
        <v>555</v>
      </c>
      <c r="D557" s="27" t="s">
        <v>661</v>
      </c>
      <c r="E557" s="32" t="s">
        <v>322</v>
      </c>
      <c r="F557" s="32" t="s">
        <v>110</v>
      </c>
      <c r="G557" s="39">
        <v>5.e-002</v>
      </c>
      <c r="H557" s="43" t="s">
        <v>686</v>
      </c>
      <c r="N557" s="24"/>
      <c r="P557" s="24"/>
    </row>
    <row r="558" spans="1:16" ht="15" customHeight="1">
      <c r="A558" s="23">
        <f>COUNTIFS($H$3:H558,H558)</f>
        <v>19</v>
      </c>
      <c r="B558" s="23" t="str">
        <f t="shared" si="48"/>
        <v>区分19</v>
      </c>
      <c r="C558" s="24">
        <f t="shared" si="49"/>
        <v>556</v>
      </c>
      <c r="D558" s="27" t="s">
        <v>162</v>
      </c>
      <c r="E558" s="32" t="s">
        <v>575</v>
      </c>
      <c r="F558" s="32" t="s">
        <v>183</v>
      </c>
      <c r="G558" s="39" t="s">
        <v>33</v>
      </c>
      <c r="H558" s="43" t="s">
        <v>187</v>
      </c>
      <c r="N558" s="24"/>
      <c r="P558" s="24"/>
    </row>
    <row r="559" spans="1:16" ht="15" customHeight="1">
      <c r="A559" s="23">
        <f>COUNTIFS($H$3:H559,H559)</f>
        <v>0</v>
      </c>
      <c r="B559" s="23" t="str">
        <f t="shared" si="48"/>
        <v>00</v>
      </c>
      <c r="C559" s="24">
        <f t="shared" si="49"/>
        <v>557</v>
      </c>
      <c r="D559" s="28"/>
      <c r="E559" s="33"/>
      <c r="F559" s="33"/>
      <c r="G559" s="40"/>
      <c r="H559" s="44"/>
      <c r="N559" s="24"/>
      <c r="P559" s="24"/>
    </row>
    <row r="560" spans="1:16" ht="15" customHeight="1">
      <c r="A560" s="23">
        <f>COUNTIFS($H$3:H560,H560)</f>
        <v>0</v>
      </c>
      <c r="B560" s="23" t="str">
        <f t="shared" si="48"/>
        <v>00</v>
      </c>
      <c r="C560" s="24">
        <f t="shared" si="49"/>
        <v>558</v>
      </c>
      <c r="D560" s="28"/>
      <c r="E560" s="33"/>
      <c r="F560" s="33"/>
      <c r="G560" s="40"/>
      <c r="H560" s="44"/>
      <c r="N560" s="24"/>
      <c r="P560" s="24"/>
    </row>
    <row r="561" spans="1:16" ht="15" customHeight="1">
      <c r="A561" s="23">
        <f>COUNTIFS($H$3:H561,H561)</f>
        <v>0</v>
      </c>
      <c r="B561" s="23" t="str">
        <f t="shared" si="48"/>
        <v>00</v>
      </c>
      <c r="C561" s="24">
        <f t="shared" si="49"/>
        <v>559</v>
      </c>
      <c r="D561" s="28"/>
      <c r="E561" s="33"/>
      <c r="F561" s="33"/>
      <c r="G561" s="40"/>
      <c r="H561" s="44"/>
      <c r="N561" s="24"/>
      <c r="P561" s="24"/>
    </row>
    <row r="562" spans="1:16" ht="15" customHeight="1">
      <c r="A562" s="23">
        <f>COUNTIFS($H$3:H562,H562)</f>
        <v>0</v>
      </c>
      <c r="B562" s="23" t="str">
        <f t="shared" si="48"/>
        <v>00</v>
      </c>
      <c r="C562" s="24">
        <f t="shared" si="49"/>
        <v>560</v>
      </c>
      <c r="D562" s="28"/>
      <c r="E562" s="33"/>
      <c r="F562" s="33"/>
      <c r="G562" s="40"/>
      <c r="H562" s="44"/>
      <c r="N562" s="24"/>
      <c r="P562" s="24"/>
    </row>
    <row r="563" spans="1:16" ht="15" customHeight="1">
      <c r="A563" s="23">
        <f>COUNTIFS($H$3:H563,H563)</f>
        <v>0</v>
      </c>
      <c r="B563" s="23" t="str">
        <f t="shared" si="48"/>
        <v>00</v>
      </c>
      <c r="C563" s="24">
        <f t="shared" si="49"/>
        <v>561</v>
      </c>
      <c r="D563" s="28"/>
      <c r="E563" s="33"/>
      <c r="F563" s="33"/>
      <c r="G563" s="40"/>
      <c r="H563" s="44"/>
      <c r="N563" s="24"/>
      <c r="P563" s="24"/>
    </row>
    <row r="564" spans="1:16" ht="15" customHeight="1">
      <c r="A564" s="23">
        <f>COUNTIFS($H$3:H564,H564)</f>
        <v>0</v>
      </c>
      <c r="B564" s="23" t="str">
        <f t="shared" si="48"/>
        <v>00</v>
      </c>
      <c r="C564" s="24">
        <f t="shared" si="49"/>
        <v>562</v>
      </c>
      <c r="D564" s="28"/>
      <c r="E564" s="33"/>
      <c r="F564" s="33"/>
      <c r="G564" s="40"/>
      <c r="H564" s="44"/>
      <c r="N564" s="24"/>
      <c r="P564" s="24"/>
    </row>
    <row r="565" spans="1:16" ht="15" customHeight="1">
      <c r="A565" s="23">
        <f>COUNTIFS($H$3:H565,H565)</f>
        <v>0</v>
      </c>
      <c r="B565" s="23" t="str">
        <f t="shared" si="48"/>
        <v>00</v>
      </c>
      <c r="C565" s="24">
        <f t="shared" si="49"/>
        <v>563</v>
      </c>
      <c r="D565" s="28"/>
      <c r="E565" s="33"/>
      <c r="F565" s="33"/>
      <c r="G565" s="40"/>
      <c r="H565" s="44"/>
      <c r="N565" s="24"/>
      <c r="P565" s="24"/>
    </row>
    <row r="566" spans="1:16" ht="15" customHeight="1">
      <c r="A566" s="23">
        <f>COUNTIFS($H$3:H566,H566)</f>
        <v>0</v>
      </c>
      <c r="B566" s="23" t="str">
        <f t="shared" si="48"/>
        <v>00</v>
      </c>
      <c r="C566" s="24">
        <f t="shared" si="49"/>
        <v>564</v>
      </c>
      <c r="D566" s="28"/>
      <c r="E566" s="33"/>
      <c r="F566" s="33"/>
      <c r="G566" s="40"/>
      <c r="H566" s="44"/>
      <c r="N566" s="24"/>
      <c r="P566" s="24"/>
    </row>
    <row r="567" spans="1:16" ht="15" customHeight="1">
      <c r="A567" s="23">
        <f>COUNTIFS($H$3:H567,H567)</f>
        <v>0</v>
      </c>
      <c r="B567" s="23" t="str">
        <f t="shared" si="48"/>
        <v>00</v>
      </c>
      <c r="C567" s="24">
        <f t="shared" si="49"/>
        <v>565</v>
      </c>
      <c r="D567" s="28"/>
      <c r="E567" s="33"/>
      <c r="F567" s="33"/>
      <c r="G567" s="40"/>
      <c r="H567" s="44"/>
      <c r="N567" s="24"/>
      <c r="P567" s="24"/>
    </row>
    <row r="568" spans="1:16" ht="15" customHeight="1">
      <c r="A568" s="23">
        <f>COUNTIFS($H$3:H568,H568)</f>
        <v>0</v>
      </c>
      <c r="B568" s="23" t="str">
        <f t="shared" si="48"/>
        <v>00</v>
      </c>
      <c r="C568" s="24">
        <f t="shared" si="49"/>
        <v>566</v>
      </c>
      <c r="D568" s="28"/>
      <c r="E568" s="33"/>
      <c r="F568" s="33"/>
      <c r="G568" s="40"/>
      <c r="H568" s="44"/>
      <c r="N568" s="24"/>
      <c r="P568" s="24"/>
    </row>
    <row r="569" spans="1:16" ht="15" customHeight="1">
      <c r="A569" s="23">
        <f>COUNTIFS($H$3:H569,H569)</f>
        <v>0</v>
      </c>
      <c r="B569" s="23" t="str">
        <f t="shared" si="48"/>
        <v>00</v>
      </c>
      <c r="C569" s="24">
        <f t="shared" si="49"/>
        <v>567</v>
      </c>
      <c r="D569" s="28"/>
      <c r="E569" s="33"/>
      <c r="F569" s="33"/>
      <c r="G569" s="40"/>
      <c r="H569" s="44"/>
      <c r="N569" s="24"/>
      <c r="P569" s="24"/>
    </row>
    <row r="570" spans="1:16" ht="15" customHeight="1">
      <c r="A570" s="23">
        <f>COUNTIFS($H$3:H570,H570)</f>
        <v>0</v>
      </c>
      <c r="B570" s="23" t="str">
        <f t="shared" si="48"/>
        <v>00</v>
      </c>
      <c r="C570" s="24">
        <f t="shared" si="49"/>
        <v>568</v>
      </c>
      <c r="D570" s="28"/>
      <c r="E570" s="33"/>
      <c r="F570" s="33"/>
      <c r="G570" s="40"/>
      <c r="H570" s="44"/>
      <c r="N570" s="24"/>
      <c r="P570" s="24"/>
    </row>
    <row r="571" spans="1:16" ht="15" customHeight="1">
      <c r="A571" s="23">
        <f>COUNTIFS($H$3:H571,H571)</f>
        <v>0</v>
      </c>
      <c r="B571" s="23" t="str">
        <f t="shared" si="48"/>
        <v>00</v>
      </c>
      <c r="C571" s="24">
        <f t="shared" si="49"/>
        <v>569</v>
      </c>
      <c r="D571" s="28"/>
      <c r="E571" s="33"/>
      <c r="F571" s="33"/>
      <c r="G571" s="40"/>
      <c r="H571" s="44"/>
      <c r="N571" s="24"/>
      <c r="P571" s="24"/>
    </row>
    <row r="572" spans="1:16" ht="15" customHeight="1">
      <c r="A572" s="23">
        <f>COUNTIFS($H$3:H572,H572)</f>
        <v>0</v>
      </c>
      <c r="B572" s="23" t="str">
        <f t="shared" si="48"/>
        <v>00</v>
      </c>
      <c r="C572" s="24">
        <f t="shared" si="49"/>
        <v>570</v>
      </c>
      <c r="D572" s="28"/>
      <c r="E572" s="33"/>
      <c r="F572" s="33"/>
      <c r="G572" s="40"/>
      <c r="H572" s="44"/>
      <c r="N572" s="24"/>
      <c r="P572" s="24"/>
    </row>
    <row r="573" spans="1:16" ht="15" customHeight="1">
      <c r="A573" s="23">
        <f>COUNTIFS($H$3:H573,H573)</f>
        <v>0</v>
      </c>
      <c r="B573" s="23" t="str">
        <f t="shared" si="48"/>
        <v>00</v>
      </c>
      <c r="C573" s="24">
        <f t="shared" si="49"/>
        <v>571</v>
      </c>
      <c r="D573" s="28"/>
      <c r="E573" s="33"/>
      <c r="F573" s="33"/>
      <c r="G573" s="40"/>
      <c r="H573" s="44"/>
      <c r="N573" s="24"/>
      <c r="P573" s="24"/>
    </row>
    <row r="574" spans="1:16" ht="15" customHeight="1">
      <c r="A574" s="23">
        <f>COUNTIFS($H$3:H574,H574)</f>
        <v>0</v>
      </c>
      <c r="B574" s="23" t="str">
        <f t="shared" si="48"/>
        <v>00</v>
      </c>
      <c r="C574" s="24">
        <f t="shared" si="49"/>
        <v>572</v>
      </c>
      <c r="D574" s="28"/>
      <c r="E574" s="33"/>
      <c r="F574" s="33"/>
      <c r="G574" s="40"/>
      <c r="H574" s="44"/>
      <c r="N574" s="24"/>
      <c r="P574" s="24"/>
    </row>
    <row r="575" spans="1:16" ht="15" customHeight="1">
      <c r="A575" s="23">
        <f>COUNTIFS($H$3:H575,H575)</f>
        <v>0</v>
      </c>
      <c r="B575" s="23" t="str">
        <f t="shared" si="48"/>
        <v>00</v>
      </c>
      <c r="C575" s="24">
        <f t="shared" si="49"/>
        <v>573</v>
      </c>
      <c r="D575" s="28"/>
      <c r="E575" s="33"/>
      <c r="F575" s="33"/>
      <c r="G575" s="40"/>
      <c r="H575" s="44"/>
      <c r="N575" s="24"/>
      <c r="P575" s="24"/>
    </row>
    <row r="576" spans="1:16" ht="15" customHeight="1">
      <c r="A576" s="23">
        <f>COUNTIFS($H$3:H576,H576)</f>
        <v>0</v>
      </c>
      <c r="B576" s="23" t="str">
        <f t="shared" si="48"/>
        <v>00</v>
      </c>
      <c r="C576" s="24">
        <f t="shared" si="49"/>
        <v>574</v>
      </c>
      <c r="D576" s="28"/>
      <c r="E576" s="33"/>
      <c r="F576" s="33"/>
      <c r="G576" s="40"/>
      <c r="H576" s="44"/>
      <c r="N576" s="24"/>
      <c r="P576" s="24"/>
    </row>
    <row r="577" spans="1:16" ht="15" customHeight="1">
      <c r="A577" s="23">
        <f>COUNTIFS($H$3:H577,H577)</f>
        <v>0</v>
      </c>
      <c r="B577" s="23" t="str">
        <f t="shared" si="48"/>
        <v>00</v>
      </c>
      <c r="C577" s="24">
        <f t="shared" si="49"/>
        <v>575</v>
      </c>
      <c r="D577" s="28"/>
      <c r="E577" s="33"/>
      <c r="F577" s="33"/>
      <c r="G577" s="40"/>
      <c r="H577" s="44"/>
      <c r="N577" s="24"/>
      <c r="P577" s="24"/>
    </row>
    <row r="578" spans="1:16" ht="15" customHeight="1">
      <c r="A578" s="23">
        <f>COUNTIFS($H$3:H578,H578)</f>
        <v>0</v>
      </c>
      <c r="B578" s="23" t="str">
        <f t="shared" si="48"/>
        <v>00</v>
      </c>
      <c r="C578" s="24">
        <f t="shared" si="49"/>
        <v>576</v>
      </c>
      <c r="D578" s="28"/>
      <c r="E578" s="33"/>
      <c r="F578" s="33"/>
      <c r="G578" s="40"/>
      <c r="H578" s="44"/>
      <c r="N578" s="24"/>
      <c r="P578" s="24"/>
    </row>
    <row r="579" spans="1:16" ht="15" customHeight="1">
      <c r="A579" s="23">
        <f>COUNTIFS($H$3:H579,H579)</f>
        <v>0</v>
      </c>
      <c r="B579" s="23" t="str">
        <f t="shared" ref="B579:B600" si="50">H579&amp;TEXT(A579,"00")</f>
        <v>00</v>
      </c>
      <c r="C579" s="24">
        <f t="shared" si="49"/>
        <v>577</v>
      </c>
      <c r="D579" s="28"/>
      <c r="E579" s="33"/>
      <c r="F579" s="33"/>
      <c r="G579" s="40"/>
      <c r="H579" s="44"/>
      <c r="N579" s="24"/>
      <c r="P579" s="24"/>
    </row>
    <row r="580" spans="1:16" ht="15" customHeight="1">
      <c r="A580" s="23">
        <f>COUNTIFS($H$3:H580,H580)</f>
        <v>0</v>
      </c>
      <c r="B580" s="23" t="str">
        <f t="shared" si="50"/>
        <v>00</v>
      </c>
      <c r="C580" s="24">
        <f t="shared" ref="C580:C600" si="51">C579+1</f>
        <v>578</v>
      </c>
      <c r="D580" s="28"/>
      <c r="E580" s="33"/>
      <c r="F580" s="33"/>
      <c r="G580" s="40"/>
      <c r="H580" s="44"/>
      <c r="N580" s="24"/>
      <c r="P580" s="24"/>
    </row>
    <row r="581" spans="1:16" ht="15" customHeight="1">
      <c r="A581" s="23">
        <f>COUNTIFS($H$3:H581,H581)</f>
        <v>0</v>
      </c>
      <c r="B581" s="23" t="str">
        <f t="shared" si="50"/>
        <v>00</v>
      </c>
      <c r="C581" s="24">
        <f t="shared" si="51"/>
        <v>579</v>
      </c>
      <c r="D581" s="28"/>
      <c r="E581" s="33"/>
      <c r="F581" s="33"/>
      <c r="G581" s="40"/>
      <c r="H581" s="44"/>
      <c r="N581" s="24"/>
      <c r="P581" s="24"/>
    </row>
    <row r="582" spans="1:16" ht="15" customHeight="1">
      <c r="A582" s="23">
        <f>COUNTIFS($H$3:H582,H582)</f>
        <v>0</v>
      </c>
      <c r="B582" s="23" t="str">
        <f t="shared" si="50"/>
        <v>00</v>
      </c>
      <c r="C582" s="24">
        <f t="shared" si="51"/>
        <v>580</v>
      </c>
      <c r="D582" s="28"/>
      <c r="E582" s="33"/>
      <c r="F582" s="33"/>
      <c r="G582" s="40"/>
      <c r="H582" s="44"/>
      <c r="N582" s="24"/>
      <c r="P582" s="24"/>
    </row>
    <row r="583" spans="1:16" ht="15" customHeight="1">
      <c r="A583" s="23">
        <f>COUNTIFS($H$3:H583,H583)</f>
        <v>0</v>
      </c>
      <c r="B583" s="23" t="str">
        <f t="shared" si="50"/>
        <v>00</v>
      </c>
      <c r="C583" s="24">
        <f t="shared" si="51"/>
        <v>581</v>
      </c>
      <c r="D583" s="28"/>
      <c r="E583" s="33"/>
      <c r="F583" s="33"/>
      <c r="G583" s="40"/>
      <c r="H583" s="44"/>
      <c r="N583" s="24"/>
      <c r="P583" s="24"/>
    </row>
    <row r="584" spans="1:16" ht="15" customHeight="1">
      <c r="A584" s="23">
        <f>COUNTIFS($H$3:H584,H584)</f>
        <v>0</v>
      </c>
      <c r="B584" s="23" t="str">
        <f t="shared" si="50"/>
        <v>00</v>
      </c>
      <c r="C584" s="24">
        <f t="shared" si="51"/>
        <v>582</v>
      </c>
      <c r="D584" s="28"/>
      <c r="E584" s="33"/>
      <c r="F584" s="33"/>
      <c r="G584" s="40"/>
      <c r="H584" s="44"/>
      <c r="N584" s="24"/>
      <c r="P584" s="24"/>
    </row>
    <row r="585" spans="1:16" ht="15" customHeight="1">
      <c r="A585" s="23">
        <f>COUNTIFS($H$3:H585,H585)</f>
        <v>0</v>
      </c>
      <c r="B585" s="23" t="str">
        <f t="shared" si="50"/>
        <v>00</v>
      </c>
      <c r="C585" s="24">
        <f t="shared" si="51"/>
        <v>583</v>
      </c>
      <c r="D585" s="28"/>
      <c r="E585" s="33"/>
      <c r="F585" s="33"/>
      <c r="G585" s="40"/>
      <c r="H585" s="44"/>
      <c r="N585" s="24"/>
      <c r="P585" s="24"/>
    </row>
    <row r="586" spans="1:16" ht="15" customHeight="1">
      <c r="A586" s="23">
        <f>COUNTIFS($H$3:H586,H586)</f>
        <v>0</v>
      </c>
      <c r="B586" s="23" t="str">
        <f t="shared" si="50"/>
        <v>00</v>
      </c>
      <c r="C586" s="24">
        <f t="shared" si="51"/>
        <v>584</v>
      </c>
      <c r="D586" s="28"/>
      <c r="E586" s="33"/>
      <c r="F586" s="33"/>
      <c r="G586" s="40"/>
      <c r="H586" s="44"/>
      <c r="N586" s="24"/>
      <c r="P586" s="24"/>
    </row>
    <row r="587" spans="1:16" ht="15" customHeight="1">
      <c r="A587" s="23">
        <f>COUNTIFS($H$3:H587,H587)</f>
        <v>0</v>
      </c>
      <c r="B587" s="23" t="str">
        <f t="shared" si="50"/>
        <v>00</v>
      </c>
      <c r="C587" s="24">
        <f t="shared" si="51"/>
        <v>585</v>
      </c>
      <c r="D587" s="28"/>
      <c r="E587" s="33"/>
      <c r="F587" s="33"/>
      <c r="G587" s="40"/>
      <c r="H587" s="44"/>
      <c r="N587" s="24"/>
      <c r="P587" s="24"/>
    </row>
    <row r="588" spans="1:16" ht="15" customHeight="1">
      <c r="A588" s="23">
        <f>COUNTIFS($H$3:H588,H588)</f>
        <v>0</v>
      </c>
      <c r="B588" s="23" t="str">
        <f t="shared" si="50"/>
        <v>00</v>
      </c>
      <c r="C588" s="24">
        <f t="shared" si="51"/>
        <v>586</v>
      </c>
      <c r="D588" s="28"/>
      <c r="E588" s="33"/>
      <c r="F588" s="33"/>
      <c r="G588" s="40"/>
      <c r="H588" s="44"/>
      <c r="N588" s="24"/>
      <c r="P588" s="24"/>
    </row>
    <row r="589" spans="1:16" ht="15" customHeight="1">
      <c r="A589" s="23">
        <f>COUNTIFS($H$3:H589,H589)</f>
        <v>0</v>
      </c>
      <c r="B589" s="23" t="str">
        <f t="shared" si="50"/>
        <v>00</v>
      </c>
      <c r="C589" s="24">
        <f t="shared" si="51"/>
        <v>587</v>
      </c>
      <c r="D589" s="28"/>
      <c r="E589" s="33"/>
      <c r="F589" s="33"/>
      <c r="G589" s="40"/>
      <c r="H589" s="44"/>
      <c r="N589" s="24"/>
      <c r="P589" s="24"/>
    </row>
    <row r="590" spans="1:16" ht="15" customHeight="1">
      <c r="A590" s="23">
        <f>COUNTIFS($H$3:H590,H590)</f>
        <v>0</v>
      </c>
      <c r="B590" s="23" t="str">
        <f t="shared" si="50"/>
        <v>00</v>
      </c>
      <c r="C590" s="24">
        <f t="shared" si="51"/>
        <v>588</v>
      </c>
      <c r="D590" s="28"/>
      <c r="E590" s="33"/>
      <c r="F590" s="33"/>
      <c r="G590" s="40"/>
      <c r="H590" s="44"/>
      <c r="N590" s="24"/>
      <c r="P590" s="24"/>
    </row>
    <row r="591" spans="1:16" ht="15" customHeight="1">
      <c r="A591" s="23">
        <f>COUNTIFS($H$3:H591,H591)</f>
        <v>0</v>
      </c>
      <c r="B591" s="23" t="str">
        <f t="shared" si="50"/>
        <v>00</v>
      </c>
      <c r="C591" s="24">
        <f t="shared" si="51"/>
        <v>589</v>
      </c>
      <c r="D591" s="28"/>
      <c r="E591" s="33"/>
      <c r="F591" s="33"/>
      <c r="G591" s="40"/>
      <c r="H591" s="44"/>
      <c r="N591" s="24"/>
      <c r="P591" s="24"/>
    </row>
    <row r="592" spans="1:16" ht="15" customHeight="1">
      <c r="A592" s="23">
        <f>COUNTIFS($H$3:H592,H592)</f>
        <v>0</v>
      </c>
      <c r="B592" s="23" t="str">
        <f t="shared" si="50"/>
        <v>00</v>
      </c>
      <c r="C592" s="24">
        <f t="shared" si="51"/>
        <v>590</v>
      </c>
      <c r="D592" s="28"/>
      <c r="E592" s="33"/>
      <c r="F592" s="33"/>
      <c r="G592" s="40"/>
      <c r="H592" s="44"/>
      <c r="N592" s="24"/>
      <c r="P592" s="24"/>
    </row>
    <row r="593" spans="1:16" ht="15" customHeight="1">
      <c r="A593" s="23">
        <f>COUNTIFS($H$3:H593,H593)</f>
        <v>0</v>
      </c>
      <c r="B593" s="23" t="str">
        <f t="shared" si="50"/>
        <v>00</v>
      </c>
      <c r="C593" s="24">
        <f t="shared" si="51"/>
        <v>591</v>
      </c>
      <c r="D593" s="28"/>
      <c r="E593" s="33"/>
      <c r="F593" s="33"/>
      <c r="G593" s="40"/>
      <c r="H593" s="44"/>
      <c r="N593" s="24"/>
      <c r="P593" s="24"/>
    </row>
    <row r="594" spans="1:16" ht="15" customHeight="1">
      <c r="A594" s="23">
        <f>COUNTIFS($H$3:H594,H594)</f>
        <v>0</v>
      </c>
      <c r="B594" s="23" t="str">
        <f t="shared" si="50"/>
        <v>00</v>
      </c>
      <c r="C594" s="24">
        <f t="shared" si="51"/>
        <v>592</v>
      </c>
      <c r="D594" s="28"/>
      <c r="E594" s="33"/>
      <c r="F594" s="33"/>
      <c r="G594" s="40"/>
      <c r="H594" s="44"/>
      <c r="N594" s="24"/>
      <c r="P594" s="24"/>
    </row>
    <row r="595" spans="1:16" ht="15" customHeight="1">
      <c r="A595" s="23">
        <f>COUNTIFS($H$3:H595,H595)</f>
        <v>0</v>
      </c>
      <c r="B595" s="23" t="str">
        <f t="shared" si="50"/>
        <v>00</v>
      </c>
      <c r="C595" s="24">
        <f t="shared" si="51"/>
        <v>593</v>
      </c>
      <c r="D595" s="28"/>
      <c r="E595" s="33"/>
      <c r="F595" s="33"/>
      <c r="G595" s="40"/>
      <c r="H595" s="44"/>
      <c r="N595" s="24"/>
      <c r="P595" s="24"/>
    </row>
    <row r="596" spans="1:16" ht="15" customHeight="1">
      <c r="A596" s="23">
        <f>COUNTIFS($H$3:H596,H596)</f>
        <v>0</v>
      </c>
      <c r="B596" s="23" t="str">
        <f t="shared" si="50"/>
        <v>00</v>
      </c>
      <c r="C596" s="24">
        <f t="shared" si="51"/>
        <v>594</v>
      </c>
      <c r="D596" s="28"/>
      <c r="E596" s="33"/>
      <c r="F596" s="33"/>
      <c r="G596" s="40"/>
      <c r="H596" s="44"/>
      <c r="N596" s="24"/>
      <c r="P596" s="24"/>
    </row>
    <row r="597" spans="1:16" ht="15" customHeight="1">
      <c r="A597" s="23">
        <f>COUNTIFS($H$3:H597,H597)</f>
        <v>0</v>
      </c>
      <c r="B597" s="23" t="str">
        <f t="shared" si="50"/>
        <v>00</v>
      </c>
      <c r="C597" s="24">
        <f t="shared" si="51"/>
        <v>595</v>
      </c>
      <c r="D597" s="28"/>
      <c r="E597" s="33"/>
      <c r="F597" s="33"/>
      <c r="G597" s="40"/>
      <c r="H597" s="44"/>
      <c r="N597" s="24"/>
      <c r="P597" s="24"/>
    </row>
    <row r="598" spans="1:16" ht="15" customHeight="1">
      <c r="A598" s="23">
        <f>COUNTIFS($H$3:H598,H598)</f>
        <v>0</v>
      </c>
      <c r="B598" s="23" t="str">
        <f t="shared" si="50"/>
        <v>00</v>
      </c>
      <c r="C598" s="24">
        <f t="shared" si="51"/>
        <v>596</v>
      </c>
      <c r="D598" s="28"/>
      <c r="E598" s="33"/>
      <c r="F598" s="33"/>
      <c r="G598" s="40"/>
      <c r="H598" s="44"/>
      <c r="N598" s="24"/>
      <c r="P598" s="24"/>
    </row>
    <row r="599" spans="1:16" ht="15" customHeight="1">
      <c r="A599" s="23">
        <f>COUNTIFS($H$3:H599,H599)</f>
        <v>0</v>
      </c>
      <c r="B599" s="23" t="str">
        <f t="shared" si="50"/>
        <v>00</v>
      </c>
      <c r="C599" s="24">
        <f t="shared" si="51"/>
        <v>597</v>
      </c>
      <c r="D599" s="28"/>
      <c r="E599" s="33"/>
      <c r="F599" s="33"/>
      <c r="G599" s="40"/>
      <c r="H599" s="44"/>
      <c r="N599" s="24"/>
      <c r="P599" s="24"/>
    </row>
    <row r="600" spans="1:16" ht="15" customHeight="1">
      <c r="A600" s="23">
        <f>COUNTIFS($H$3:H600,H600)</f>
        <v>0</v>
      </c>
      <c r="B600" s="23" t="str">
        <f t="shared" si="50"/>
        <v>00</v>
      </c>
      <c r="C600" s="24">
        <f t="shared" si="51"/>
        <v>598</v>
      </c>
      <c r="D600" s="29"/>
      <c r="E600" s="34"/>
      <c r="F600" s="34"/>
      <c r="G600" s="41"/>
      <c r="H600" s="45"/>
      <c r="N600" s="24"/>
      <c r="P600" s="24"/>
    </row>
  </sheetData>
  <sheetProtection sheet="1" objects="1" scenarios="1"/>
  <autoFilter ref="C2:G600"/>
  <mergeCells count="3">
    <mergeCell ref="J1:L1"/>
    <mergeCell ref="O18:O19"/>
    <mergeCell ref="J22:L23"/>
  </mergeCells>
  <phoneticPr fontId="7"/>
  <conditionalFormatting sqref="O14:O17">
    <cfRule type="expression" dxfId="35" priority="1">
      <formula>_xlfn.ISFORMULA(O14)</formula>
    </cfRule>
  </conditionalFormatting>
  <conditionalFormatting sqref="J21:L21">
    <cfRule type="expression" dxfId="34" priority="2">
      <formula>_xlfn.ISFORMULA(J21)</formula>
    </cfRule>
  </conditionalFormatting>
  <conditionalFormatting sqref="J1 AF3:AH3">
    <cfRule type="expression" dxfId="33" priority="3">
      <formula>_xlfn.ISFORMULA(J1)</formula>
    </cfRule>
  </conditionalFormatting>
  <conditionalFormatting sqref="D3:H600">
    <cfRule type="expression" dxfId="32" priority="6">
      <formula>$D3="管理番号"</formula>
    </cfRule>
    <cfRule type="expression" dxfId="31" priority="7">
      <formula>MOD($C3,2)=1</formula>
    </cfRule>
  </conditionalFormatting>
  <conditionalFormatting sqref="M1:M20 K2:L20 N1:N1048576 O18:O24 O27:O1048576 P1:AE1048576 O1:O13 J2:J20 A1:I1048576 J28:L1048576 M23:M1048576 J22:L25">
    <cfRule type="expression" dxfId="30" priority="5">
      <formula>_xlfn.ISFORMULA(A1)</formula>
    </cfRule>
  </conditionalFormatting>
  <conditionalFormatting sqref="G3:G600">
    <cfRule type="cellIs" dxfId="29" priority="4" operator="lessThanOrEqual">
      <formula>1</formula>
    </cfRule>
  </conditionalFormatting>
  <dataValidations count="2">
    <dataValidation type="list" allowBlank="1" showDropDown="0" showInputMessage="1" showErrorMessage="0" sqref="H3:H600">
      <formula1>データ区分</formula1>
    </dataValidation>
    <dataValidation type="list" imeMode="on" allowBlank="1" showDropDown="0" showInputMessage="1" showErrorMessage="0" sqref="F559:F600">
      <formula1>単位</formula1>
    </dataValidation>
  </dataValidations>
  <hyperlinks>
    <hyperlink ref="J22" location="単価!E560"/>
    <hyperlink ref="J1" location="単価!E560"/>
  </hyperlinks>
  <pageMargins left="0.78740157480314954" right="0.78740157480314954" top="0.39370078740157477" bottom="0.39370078740157477" header="0.3" footer="0.19685039370078738"/>
  <pageSetup paperSize="9" scale="83" fitToWidth="1" fitToHeight="0" orientation="portrait" usePrinterDefaults="1" r:id="rId1"/>
  <headerFooter>
    <oddFooter>&amp;L&amp;"ＭＳ ゴシック,regular"&amp;10&amp;F&amp;A&amp;R&amp;"ＭＳ ゴシック,regular"&amp;10&amp;D-P&amp;P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B0F0"/>
  </sheetPr>
  <dimension ref="A1:Q384"/>
  <sheetViews>
    <sheetView workbookViewId="0">
      <pane ySplit="4" topLeftCell="A5" activePane="bottomLeft" state="frozen"/>
      <selection pane="bottomLeft" activeCell="F5" sqref="F5"/>
    </sheetView>
  </sheetViews>
  <sheetFormatPr defaultRowHeight="12"/>
  <cols>
    <col min="1" max="3" width="6.69921875" style="61" hidden="1" customWidth="1"/>
    <col min="4" max="4" width="2.69921875" style="62" customWidth="1"/>
    <col min="5" max="5" width="12.625" style="63" customWidth="1"/>
    <col min="6" max="6" width="40.75" style="64" customWidth="1"/>
    <col min="7" max="7" width="6.69921875" style="65" customWidth="1"/>
    <col min="8" max="8" width="6.69921875" style="66" customWidth="1"/>
    <col min="9" max="9" width="10.69921875" style="67" customWidth="1"/>
    <col min="10" max="10" width="12.69921875" style="68" customWidth="1"/>
    <col min="11" max="11" width="9" style="69" hidden="1" customWidth="1"/>
    <col min="12" max="12" width="12.69921875" style="62" customWidth="1"/>
    <col min="13" max="255" width="9" style="62" customWidth="1"/>
    <col min="256" max="256" width="10.5" style="62" customWidth="1"/>
    <col min="257" max="257" width="35.375" style="62" customWidth="1"/>
    <col min="258" max="258" width="7.125" style="62" customWidth="1"/>
    <col min="259" max="259" width="8" style="62" customWidth="1"/>
    <col min="260" max="260" width="15.875" style="62" customWidth="1"/>
    <col min="261" max="261" width="5.25" style="62" customWidth="1"/>
    <col min="262" max="262" width="10.75" style="62" customWidth="1"/>
    <col min="263" max="263" width="24.5" style="62" customWidth="1"/>
    <col min="264" max="264" width="6.75" style="62" customWidth="1"/>
    <col min="265" max="265" width="7.125" style="62" customWidth="1"/>
    <col min="266" max="266" width="9" style="62" customWidth="1"/>
    <col min="267" max="267" width="9.875" style="62" customWidth="1"/>
    <col min="268" max="511" width="9" style="62" customWidth="1"/>
    <col min="512" max="512" width="10.5" style="62" customWidth="1"/>
    <col min="513" max="513" width="35.375" style="62" customWidth="1"/>
    <col min="514" max="514" width="7.125" style="62" customWidth="1"/>
    <col min="515" max="515" width="8" style="62" customWidth="1"/>
    <col min="516" max="516" width="15.875" style="62" customWidth="1"/>
    <col min="517" max="517" width="5.25" style="62" customWidth="1"/>
    <col min="518" max="518" width="10.75" style="62" customWidth="1"/>
    <col min="519" max="519" width="24.5" style="62" customWidth="1"/>
    <col min="520" max="520" width="6.75" style="62" customWidth="1"/>
    <col min="521" max="521" width="7.125" style="62" customWidth="1"/>
    <col min="522" max="522" width="9" style="62" customWidth="1"/>
    <col min="523" max="523" width="9.875" style="62" customWidth="1"/>
    <col min="524" max="767" width="9" style="62" customWidth="1"/>
    <col min="768" max="768" width="10.5" style="62" customWidth="1"/>
    <col min="769" max="769" width="35.375" style="62" customWidth="1"/>
    <col min="770" max="770" width="7.125" style="62" customWidth="1"/>
    <col min="771" max="771" width="8" style="62" customWidth="1"/>
    <col min="772" max="772" width="15.875" style="62" customWidth="1"/>
    <col min="773" max="773" width="5.25" style="62" customWidth="1"/>
    <col min="774" max="774" width="10.75" style="62" customWidth="1"/>
    <col min="775" max="775" width="24.5" style="62" customWidth="1"/>
    <col min="776" max="776" width="6.75" style="62" customWidth="1"/>
    <col min="777" max="777" width="7.125" style="62" customWidth="1"/>
    <col min="778" max="778" width="9" style="62" customWidth="1"/>
    <col min="779" max="779" width="9.875" style="62" customWidth="1"/>
    <col min="780" max="1023" width="9" style="62" customWidth="1"/>
    <col min="1024" max="1024" width="10.5" style="62" customWidth="1"/>
    <col min="1025" max="1025" width="35.375" style="62" customWidth="1"/>
    <col min="1026" max="1026" width="7.125" style="62" customWidth="1"/>
    <col min="1027" max="1027" width="8" style="62" customWidth="1"/>
    <col min="1028" max="1028" width="15.875" style="62" customWidth="1"/>
    <col min="1029" max="1029" width="5.25" style="62" customWidth="1"/>
    <col min="1030" max="1030" width="10.75" style="62" customWidth="1"/>
    <col min="1031" max="1031" width="24.5" style="62" customWidth="1"/>
    <col min="1032" max="1032" width="6.75" style="62" customWidth="1"/>
    <col min="1033" max="1033" width="7.125" style="62" customWidth="1"/>
    <col min="1034" max="1034" width="9" style="62" customWidth="1"/>
    <col min="1035" max="1035" width="9.875" style="62" customWidth="1"/>
    <col min="1036" max="1279" width="9" style="62" customWidth="1"/>
    <col min="1280" max="1280" width="10.5" style="62" customWidth="1"/>
    <col min="1281" max="1281" width="35.375" style="62" customWidth="1"/>
    <col min="1282" max="1282" width="7.125" style="62" customWidth="1"/>
    <col min="1283" max="1283" width="8" style="62" customWidth="1"/>
    <col min="1284" max="1284" width="15.875" style="62" customWidth="1"/>
    <col min="1285" max="1285" width="5.25" style="62" customWidth="1"/>
    <col min="1286" max="1286" width="10.75" style="62" customWidth="1"/>
    <col min="1287" max="1287" width="24.5" style="62" customWidth="1"/>
    <col min="1288" max="1288" width="6.75" style="62" customWidth="1"/>
    <col min="1289" max="1289" width="7.125" style="62" customWidth="1"/>
    <col min="1290" max="1290" width="9" style="62" customWidth="1"/>
    <col min="1291" max="1291" width="9.875" style="62" customWidth="1"/>
    <col min="1292" max="1535" width="9" style="62" customWidth="1"/>
    <col min="1536" max="1536" width="10.5" style="62" customWidth="1"/>
    <col min="1537" max="1537" width="35.375" style="62" customWidth="1"/>
    <col min="1538" max="1538" width="7.125" style="62" customWidth="1"/>
    <col min="1539" max="1539" width="8" style="62" customWidth="1"/>
    <col min="1540" max="1540" width="15.875" style="62" customWidth="1"/>
    <col min="1541" max="1541" width="5.25" style="62" customWidth="1"/>
    <col min="1542" max="1542" width="10.75" style="62" customWidth="1"/>
    <col min="1543" max="1543" width="24.5" style="62" customWidth="1"/>
    <col min="1544" max="1544" width="6.75" style="62" customWidth="1"/>
    <col min="1545" max="1545" width="7.125" style="62" customWidth="1"/>
    <col min="1546" max="1546" width="9" style="62" customWidth="1"/>
    <col min="1547" max="1547" width="9.875" style="62" customWidth="1"/>
    <col min="1548" max="1791" width="9" style="62" customWidth="1"/>
    <col min="1792" max="1792" width="10.5" style="62" customWidth="1"/>
    <col min="1793" max="1793" width="35.375" style="62" customWidth="1"/>
    <col min="1794" max="1794" width="7.125" style="62" customWidth="1"/>
    <col min="1795" max="1795" width="8" style="62" customWidth="1"/>
    <col min="1796" max="1796" width="15.875" style="62" customWidth="1"/>
    <col min="1797" max="1797" width="5.25" style="62" customWidth="1"/>
    <col min="1798" max="1798" width="10.75" style="62" customWidth="1"/>
    <col min="1799" max="1799" width="24.5" style="62" customWidth="1"/>
    <col min="1800" max="1800" width="6.75" style="62" customWidth="1"/>
    <col min="1801" max="1801" width="7.125" style="62" customWidth="1"/>
    <col min="1802" max="1802" width="9" style="62" customWidth="1"/>
    <col min="1803" max="1803" width="9.875" style="62" customWidth="1"/>
    <col min="1804" max="2047" width="9" style="62" customWidth="1"/>
    <col min="2048" max="2048" width="10.5" style="62" customWidth="1"/>
    <col min="2049" max="2049" width="35.375" style="62" customWidth="1"/>
    <col min="2050" max="2050" width="7.125" style="62" customWidth="1"/>
    <col min="2051" max="2051" width="8" style="62" customWidth="1"/>
    <col min="2052" max="2052" width="15.875" style="62" customWidth="1"/>
    <col min="2053" max="2053" width="5.25" style="62" customWidth="1"/>
    <col min="2054" max="2054" width="10.75" style="62" customWidth="1"/>
    <col min="2055" max="2055" width="24.5" style="62" customWidth="1"/>
    <col min="2056" max="2056" width="6.75" style="62" customWidth="1"/>
    <col min="2057" max="2057" width="7.125" style="62" customWidth="1"/>
    <col min="2058" max="2058" width="9" style="62" customWidth="1"/>
    <col min="2059" max="2059" width="9.875" style="62" customWidth="1"/>
    <col min="2060" max="2303" width="9" style="62" customWidth="1"/>
    <col min="2304" max="2304" width="10.5" style="62" customWidth="1"/>
    <col min="2305" max="2305" width="35.375" style="62" customWidth="1"/>
    <col min="2306" max="2306" width="7.125" style="62" customWidth="1"/>
    <col min="2307" max="2307" width="8" style="62" customWidth="1"/>
    <col min="2308" max="2308" width="15.875" style="62" customWidth="1"/>
    <col min="2309" max="2309" width="5.25" style="62" customWidth="1"/>
    <col min="2310" max="2310" width="10.75" style="62" customWidth="1"/>
    <col min="2311" max="2311" width="24.5" style="62" customWidth="1"/>
    <col min="2312" max="2312" width="6.75" style="62" customWidth="1"/>
    <col min="2313" max="2313" width="7.125" style="62" customWidth="1"/>
    <col min="2314" max="2314" width="9" style="62" customWidth="1"/>
    <col min="2315" max="2315" width="9.875" style="62" customWidth="1"/>
    <col min="2316" max="2559" width="9" style="62" customWidth="1"/>
    <col min="2560" max="2560" width="10.5" style="62" customWidth="1"/>
    <col min="2561" max="2561" width="35.375" style="62" customWidth="1"/>
    <col min="2562" max="2562" width="7.125" style="62" customWidth="1"/>
    <col min="2563" max="2563" width="8" style="62" customWidth="1"/>
    <col min="2564" max="2564" width="15.875" style="62" customWidth="1"/>
    <col min="2565" max="2565" width="5.25" style="62" customWidth="1"/>
    <col min="2566" max="2566" width="10.75" style="62" customWidth="1"/>
    <col min="2567" max="2567" width="24.5" style="62" customWidth="1"/>
    <col min="2568" max="2568" width="6.75" style="62" customWidth="1"/>
    <col min="2569" max="2569" width="7.125" style="62" customWidth="1"/>
    <col min="2570" max="2570" width="9" style="62" customWidth="1"/>
    <col min="2571" max="2571" width="9.875" style="62" customWidth="1"/>
    <col min="2572" max="2815" width="9" style="62" customWidth="1"/>
    <col min="2816" max="2816" width="10.5" style="62" customWidth="1"/>
    <col min="2817" max="2817" width="35.375" style="62" customWidth="1"/>
    <col min="2818" max="2818" width="7.125" style="62" customWidth="1"/>
    <col min="2819" max="2819" width="8" style="62" customWidth="1"/>
    <col min="2820" max="2820" width="15.875" style="62" customWidth="1"/>
    <col min="2821" max="2821" width="5.25" style="62" customWidth="1"/>
    <col min="2822" max="2822" width="10.75" style="62" customWidth="1"/>
    <col min="2823" max="2823" width="24.5" style="62" customWidth="1"/>
    <col min="2824" max="2824" width="6.75" style="62" customWidth="1"/>
    <col min="2825" max="2825" width="7.125" style="62" customWidth="1"/>
    <col min="2826" max="2826" width="9" style="62" customWidth="1"/>
    <col min="2827" max="2827" width="9.875" style="62" customWidth="1"/>
    <col min="2828" max="3071" width="9" style="62" customWidth="1"/>
    <col min="3072" max="3072" width="10.5" style="62" customWidth="1"/>
    <col min="3073" max="3073" width="35.375" style="62" customWidth="1"/>
    <col min="3074" max="3074" width="7.125" style="62" customWidth="1"/>
    <col min="3075" max="3075" width="8" style="62" customWidth="1"/>
    <col min="3076" max="3076" width="15.875" style="62" customWidth="1"/>
    <col min="3077" max="3077" width="5.25" style="62" customWidth="1"/>
    <col min="3078" max="3078" width="10.75" style="62" customWidth="1"/>
    <col min="3079" max="3079" width="24.5" style="62" customWidth="1"/>
    <col min="3080" max="3080" width="6.75" style="62" customWidth="1"/>
    <col min="3081" max="3081" width="7.125" style="62" customWidth="1"/>
    <col min="3082" max="3082" width="9" style="62" customWidth="1"/>
    <col min="3083" max="3083" width="9.875" style="62" customWidth="1"/>
    <col min="3084" max="3327" width="9" style="62" customWidth="1"/>
    <col min="3328" max="3328" width="10.5" style="62" customWidth="1"/>
    <col min="3329" max="3329" width="35.375" style="62" customWidth="1"/>
    <col min="3330" max="3330" width="7.125" style="62" customWidth="1"/>
    <col min="3331" max="3331" width="8" style="62" customWidth="1"/>
    <col min="3332" max="3332" width="15.875" style="62" customWidth="1"/>
    <col min="3333" max="3333" width="5.25" style="62" customWidth="1"/>
    <col min="3334" max="3334" width="10.75" style="62" customWidth="1"/>
    <col min="3335" max="3335" width="24.5" style="62" customWidth="1"/>
    <col min="3336" max="3336" width="6.75" style="62" customWidth="1"/>
    <col min="3337" max="3337" width="7.125" style="62" customWidth="1"/>
    <col min="3338" max="3338" width="9" style="62" customWidth="1"/>
    <col min="3339" max="3339" width="9.875" style="62" customWidth="1"/>
    <col min="3340" max="3583" width="9" style="62" customWidth="1"/>
    <col min="3584" max="3584" width="10.5" style="62" customWidth="1"/>
    <col min="3585" max="3585" width="35.375" style="62" customWidth="1"/>
    <col min="3586" max="3586" width="7.125" style="62" customWidth="1"/>
    <col min="3587" max="3587" width="8" style="62" customWidth="1"/>
    <col min="3588" max="3588" width="15.875" style="62" customWidth="1"/>
    <col min="3589" max="3589" width="5.25" style="62" customWidth="1"/>
    <col min="3590" max="3590" width="10.75" style="62" customWidth="1"/>
    <col min="3591" max="3591" width="24.5" style="62" customWidth="1"/>
    <col min="3592" max="3592" width="6.75" style="62" customWidth="1"/>
    <col min="3593" max="3593" width="7.125" style="62" customWidth="1"/>
    <col min="3594" max="3594" width="9" style="62" customWidth="1"/>
    <col min="3595" max="3595" width="9.875" style="62" customWidth="1"/>
    <col min="3596" max="3839" width="9" style="62" customWidth="1"/>
    <col min="3840" max="3840" width="10.5" style="62" customWidth="1"/>
    <col min="3841" max="3841" width="35.375" style="62" customWidth="1"/>
    <col min="3842" max="3842" width="7.125" style="62" customWidth="1"/>
    <col min="3843" max="3843" width="8" style="62" customWidth="1"/>
    <col min="3844" max="3844" width="15.875" style="62" customWidth="1"/>
    <col min="3845" max="3845" width="5.25" style="62" customWidth="1"/>
    <col min="3846" max="3846" width="10.75" style="62" customWidth="1"/>
    <col min="3847" max="3847" width="24.5" style="62" customWidth="1"/>
    <col min="3848" max="3848" width="6.75" style="62" customWidth="1"/>
    <col min="3849" max="3849" width="7.125" style="62" customWidth="1"/>
    <col min="3850" max="3850" width="9" style="62" customWidth="1"/>
    <col min="3851" max="3851" width="9.875" style="62" customWidth="1"/>
    <col min="3852" max="4095" width="9" style="62" customWidth="1"/>
    <col min="4096" max="4096" width="10.5" style="62" customWidth="1"/>
    <col min="4097" max="4097" width="35.375" style="62" customWidth="1"/>
    <col min="4098" max="4098" width="7.125" style="62" customWidth="1"/>
    <col min="4099" max="4099" width="8" style="62" customWidth="1"/>
    <col min="4100" max="4100" width="15.875" style="62" customWidth="1"/>
    <col min="4101" max="4101" width="5.25" style="62" customWidth="1"/>
    <col min="4102" max="4102" width="10.75" style="62" customWidth="1"/>
    <col min="4103" max="4103" width="24.5" style="62" customWidth="1"/>
    <col min="4104" max="4104" width="6.75" style="62" customWidth="1"/>
    <col min="4105" max="4105" width="7.125" style="62" customWidth="1"/>
    <col min="4106" max="4106" width="9" style="62" customWidth="1"/>
    <col min="4107" max="4107" width="9.875" style="62" customWidth="1"/>
    <col min="4108" max="4351" width="9" style="62" customWidth="1"/>
    <col min="4352" max="4352" width="10.5" style="62" customWidth="1"/>
    <col min="4353" max="4353" width="35.375" style="62" customWidth="1"/>
    <col min="4354" max="4354" width="7.125" style="62" customWidth="1"/>
    <col min="4355" max="4355" width="8" style="62" customWidth="1"/>
    <col min="4356" max="4356" width="15.875" style="62" customWidth="1"/>
    <col min="4357" max="4357" width="5.25" style="62" customWidth="1"/>
    <col min="4358" max="4358" width="10.75" style="62" customWidth="1"/>
    <col min="4359" max="4359" width="24.5" style="62" customWidth="1"/>
    <col min="4360" max="4360" width="6.75" style="62" customWidth="1"/>
    <col min="4361" max="4361" width="7.125" style="62" customWidth="1"/>
    <col min="4362" max="4362" width="9" style="62" customWidth="1"/>
    <col min="4363" max="4363" width="9.875" style="62" customWidth="1"/>
    <col min="4364" max="4607" width="9" style="62" customWidth="1"/>
    <col min="4608" max="4608" width="10.5" style="62" customWidth="1"/>
    <col min="4609" max="4609" width="35.375" style="62" customWidth="1"/>
    <col min="4610" max="4610" width="7.125" style="62" customWidth="1"/>
    <col min="4611" max="4611" width="8" style="62" customWidth="1"/>
    <col min="4612" max="4612" width="15.875" style="62" customWidth="1"/>
    <col min="4613" max="4613" width="5.25" style="62" customWidth="1"/>
    <col min="4614" max="4614" width="10.75" style="62" customWidth="1"/>
    <col min="4615" max="4615" width="24.5" style="62" customWidth="1"/>
    <col min="4616" max="4616" width="6.75" style="62" customWidth="1"/>
    <col min="4617" max="4617" width="7.125" style="62" customWidth="1"/>
    <col min="4618" max="4618" width="9" style="62" customWidth="1"/>
    <col min="4619" max="4619" width="9.875" style="62" customWidth="1"/>
    <col min="4620" max="4863" width="9" style="62" customWidth="1"/>
    <col min="4864" max="4864" width="10.5" style="62" customWidth="1"/>
    <col min="4865" max="4865" width="35.375" style="62" customWidth="1"/>
    <col min="4866" max="4866" width="7.125" style="62" customWidth="1"/>
    <col min="4867" max="4867" width="8" style="62" customWidth="1"/>
    <col min="4868" max="4868" width="15.875" style="62" customWidth="1"/>
    <col min="4869" max="4869" width="5.25" style="62" customWidth="1"/>
    <col min="4870" max="4870" width="10.75" style="62" customWidth="1"/>
    <col min="4871" max="4871" width="24.5" style="62" customWidth="1"/>
    <col min="4872" max="4872" width="6.75" style="62" customWidth="1"/>
    <col min="4873" max="4873" width="7.125" style="62" customWidth="1"/>
    <col min="4874" max="4874" width="9" style="62" customWidth="1"/>
    <col min="4875" max="4875" width="9.875" style="62" customWidth="1"/>
    <col min="4876" max="5119" width="9" style="62" customWidth="1"/>
    <col min="5120" max="5120" width="10.5" style="62" customWidth="1"/>
    <col min="5121" max="5121" width="35.375" style="62" customWidth="1"/>
    <col min="5122" max="5122" width="7.125" style="62" customWidth="1"/>
    <col min="5123" max="5123" width="8" style="62" customWidth="1"/>
    <col min="5124" max="5124" width="15.875" style="62" customWidth="1"/>
    <col min="5125" max="5125" width="5.25" style="62" customWidth="1"/>
    <col min="5126" max="5126" width="10.75" style="62" customWidth="1"/>
    <col min="5127" max="5127" width="24.5" style="62" customWidth="1"/>
    <col min="5128" max="5128" width="6.75" style="62" customWidth="1"/>
    <col min="5129" max="5129" width="7.125" style="62" customWidth="1"/>
    <col min="5130" max="5130" width="9" style="62" customWidth="1"/>
    <col min="5131" max="5131" width="9.875" style="62" customWidth="1"/>
    <col min="5132" max="5375" width="9" style="62" customWidth="1"/>
    <col min="5376" max="5376" width="10.5" style="62" customWidth="1"/>
    <col min="5377" max="5377" width="35.375" style="62" customWidth="1"/>
    <col min="5378" max="5378" width="7.125" style="62" customWidth="1"/>
    <col min="5379" max="5379" width="8" style="62" customWidth="1"/>
    <col min="5380" max="5380" width="15.875" style="62" customWidth="1"/>
    <col min="5381" max="5381" width="5.25" style="62" customWidth="1"/>
    <col min="5382" max="5382" width="10.75" style="62" customWidth="1"/>
    <col min="5383" max="5383" width="24.5" style="62" customWidth="1"/>
    <col min="5384" max="5384" width="6.75" style="62" customWidth="1"/>
    <col min="5385" max="5385" width="7.125" style="62" customWidth="1"/>
    <col min="5386" max="5386" width="9" style="62" customWidth="1"/>
    <col min="5387" max="5387" width="9.875" style="62" customWidth="1"/>
    <col min="5388" max="5631" width="9" style="62" customWidth="1"/>
    <col min="5632" max="5632" width="10.5" style="62" customWidth="1"/>
    <col min="5633" max="5633" width="35.375" style="62" customWidth="1"/>
    <col min="5634" max="5634" width="7.125" style="62" customWidth="1"/>
    <col min="5635" max="5635" width="8" style="62" customWidth="1"/>
    <col min="5636" max="5636" width="15.875" style="62" customWidth="1"/>
    <col min="5637" max="5637" width="5.25" style="62" customWidth="1"/>
    <col min="5638" max="5638" width="10.75" style="62" customWidth="1"/>
    <col min="5639" max="5639" width="24.5" style="62" customWidth="1"/>
    <col min="5640" max="5640" width="6.75" style="62" customWidth="1"/>
    <col min="5641" max="5641" width="7.125" style="62" customWidth="1"/>
    <col min="5642" max="5642" width="9" style="62" customWidth="1"/>
    <col min="5643" max="5643" width="9.875" style="62" customWidth="1"/>
    <col min="5644" max="5887" width="9" style="62" customWidth="1"/>
    <col min="5888" max="5888" width="10.5" style="62" customWidth="1"/>
    <col min="5889" max="5889" width="35.375" style="62" customWidth="1"/>
    <col min="5890" max="5890" width="7.125" style="62" customWidth="1"/>
    <col min="5891" max="5891" width="8" style="62" customWidth="1"/>
    <col min="5892" max="5892" width="15.875" style="62" customWidth="1"/>
    <col min="5893" max="5893" width="5.25" style="62" customWidth="1"/>
    <col min="5894" max="5894" width="10.75" style="62" customWidth="1"/>
    <col min="5895" max="5895" width="24.5" style="62" customWidth="1"/>
    <col min="5896" max="5896" width="6.75" style="62" customWidth="1"/>
    <col min="5897" max="5897" width="7.125" style="62" customWidth="1"/>
    <col min="5898" max="5898" width="9" style="62" customWidth="1"/>
    <col min="5899" max="5899" width="9.875" style="62" customWidth="1"/>
    <col min="5900" max="6143" width="9" style="62" customWidth="1"/>
    <col min="6144" max="6144" width="10.5" style="62" customWidth="1"/>
    <col min="6145" max="6145" width="35.375" style="62" customWidth="1"/>
    <col min="6146" max="6146" width="7.125" style="62" customWidth="1"/>
    <col min="6147" max="6147" width="8" style="62" customWidth="1"/>
    <col min="6148" max="6148" width="15.875" style="62" customWidth="1"/>
    <col min="6149" max="6149" width="5.25" style="62" customWidth="1"/>
    <col min="6150" max="6150" width="10.75" style="62" customWidth="1"/>
    <col min="6151" max="6151" width="24.5" style="62" customWidth="1"/>
    <col min="6152" max="6152" width="6.75" style="62" customWidth="1"/>
    <col min="6153" max="6153" width="7.125" style="62" customWidth="1"/>
    <col min="6154" max="6154" width="9" style="62" customWidth="1"/>
    <col min="6155" max="6155" width="9.875" style="62" customWidth="1"/>
    <col min="6156" max="6399" width="9" style="62" customWidth="1"/>
    <col min="6400" max="6400" width="10.5" style="62" customWidth="1"/>
    <col min="6401" max="6401" width="35.375" style="62" customWidth="1"/>
    <col min="6402" max="6402" width="7.125" style="62" customWidth="1"/>
    <col min="6403" max="6403" width="8" style="62" customWidth="1"/>
    <col min="6404" max="6404" width="15.875" style="62" customWidth="1"/>
    <col min="6405" max="6405" width="5.25" style="62" customWidth="1"/>
    <col min="6406" max="6406" width="10.75" style="62" customWidth="1"/>
    <col min="6407" max="6407" width="24.5" style="62" customWidth="1"/>
    <col min="6408" max="6408" width="6.75" style="62" customWidth="1"/>
    <col min="6409" max="6409" width="7.125" style="62" customWidth="1"/>
    <col min="6410" max="6410" width="9" style="62" customWidth="1"/>
    <col min="6411" max="6411" width="9.875" style="62" customWidth="1"/>
    <col min="6412" max="6655" width="9" style="62" customWidth="1"/>
    <col min="6656" max="6656" width="10.5" style="62" customWidth="1"/>
    <col min="6657" max="6657" width="35.375" style="62" customWidth="1"/>
    <col min="6658" max="6658" width="7.125" style="62" customWidth="1"/>
    <col min="6659" max="6659" width="8" style="62" customWidth="1"/>
    <col min="6660" max="6660" width="15.875" style="62" customWidth="1"/>
    <col min="6661" max="6661" width="5.25" style="62" customWidth="1"/>
    <col min="6662" max="6662" width="10.75" style="62" customWidth="1"/>
    <col min="6663" max="6663" width="24.5" style="62" customWidth="1"/>
    <col min="6664" max="6664" width="6.75" style="62" customWidth="1"/>
    <col min="6665" max="6665" width="7.125" style="62" customWidth="1"/>
    <col min="6666" max="6666" width="9" style="62" customWidth="1"/>
    <col min="6667" max="6667" width="9.875" style="62" customWidth="1"/>
    <col min="6668" max="6911" width="9" style="62" customWidth="1"/>
    <col min="6912" max="6912" width="10.5" style="62" customWidth="1"/>
    <col min="6913" max="6913" width="35.375" style="62" customWidth="1"/>
    <col min="6914" max="6914" width="7.125" style="62" customWidth="1"/>
    <col min="6915" max="6915" width="8" style="62" customWidth="1"/>
    <col min="6916" max="6916" width="15.875" style="62" customWidth="1"/>
    <col min="6917" max="6917" width="5.25" style="62" customWidth="1"/>
    <col min="6918" max="6918" width="10.75" style="62" customWidth="1"/>
    <col min="6919" max="6919" width="24.5" style="62" customWidth="1"/>
    <col min="6920" max="6920" width="6.75" style="62" customWidth="1"/>
    <col min="6921" max="6921" width="7.125" style="62" customWidth="1"/>
    <col min="6922" max="6922" width="9" style="62" customWidth="1"/>
    <col min="6923" max="6923" width="9.875" style="62" customWidth="1"/>
    <col min="6924" max="7167" width="9" style="62" customWidth="1"/>
    <col min="7168" max="7168" width="10.5" style="62" customWidth="1"/>
    <col min="7169" max="7169" width="35.375" style="62" customWidth="1"/>
    <col min="7170" max="7170" width="7.125" style="62" customWidth="1"/>
    <col min="7171" max="7171" width="8" style="62" customWidth="1"/>
    <col min="7172" max="7172" width="15.875" style="62" customWidth="1"/>
    <col min="7173" max="7173" width="5.25" style="62" customWidth="1"/>
    <col min="7174" max="7174" width="10.75" style="62" customWidth="1"/>
    <col min="7175" max="7175" width="24.5" style="62" customWidth="1"/>
    <col min="7176" max="7176" width="6.75" style="62" customWidth="1"/>
    <col min="7177" max="7177" width="7.125" style="62" customWidth="1"/>
    <col min="7178" max="7178" width="9" style="62" customWidth="1"/>
    <col min="7179" max="7179" width="9.875" style="62" customWidth="1"/>
    <col min="7180" max="7423" width="9" style="62" customWidth="1"/>
    <col min="7424" max="7424" width="10.5" style="62" customWidth="1"/>
    <col min="7425" max="7425" width="35.375" style="62" customWidth="1"/>
    <col min="7426" max="7426" width="7.125" style="62" customWidth="1"/>
    <col min="7427" max="7427" width="8" style="62" customWidth="1"/>
    <col min="7428" max="7428" width="15.875" style="62" customWidth="1"/>
    <col min="7429" max="7429" width="5.25" style="62" customWidth="1"/>
    <col min="7430" max="7430" width="10.75" style="62" customWidth="1"/>
    <col min="7431" max="7431" width="24.5" style="62" customWidth="1"/>
    <col min="7432" max="7432" width="6.75" style="62" customWidth="1"/>
    <col min="7433" max="7433" width="7.125" style="62" customWidth="1"/>
    <col min="7434" max="7434" width="9" style="62" customWidth="1"/>
    <col min="7435" max="7435" width="9.875" style="62" customWidth="1"/>
    <col min="7436" max="7679" width="9" style="62" customWidth="1"/>
    <col min="7680" max="7680" width="10.5" style="62" customWidth="1"/>
    <col min="7681" max="7681" width="35.375" style="62" customWidth="1"/>
    <col min="7682" max="7682" width="7.125" style="62" customWidth="1"/>
    <col min="7683" max="7683" width="8" style="62" customWidth="1"/>
    <col min="7684" max="7684" width="15.875" style="62" customWidth="1"/>
    <col min="7685" max="7685" width="5.25" style="62" customWidth="1"/>
    <col min="7686" max="7686" width="10.75" style="62" customWidth="1"/>
    <col min="7687" max="7687" width="24.5" style="62" customWidth="1"/>
    <col min="7688" max="7688" width="6.75" style="62" customWidth="1"/>
    <col min="7689" max="7689" width="7.125" style="62" customWidth="1"/>
    <col min="7690" max="7690" width="9" style="62" customWidth="1"/>
    <col min="7691" max="7691" width="9.875" style="62" customWidth="1"/>
    <col min="7692" max="7935" width="9" style="62" customWidth="1"/>
    <col min="7936" max="7936" width="10.5" style="62" customWidth="1"/>
    <col min="7937" max="7937" width="35.375" style="62" customWidth="1"/>
    <col min="7938" max="7938" width="7.125" style="62" customWidth="1"/>
    <col min="7939" max="7939" width="8" style="62" customWidth="1"/>
    <col min="7940" max="7940" width="15.875" style="62" customWidth="1"/>
    <col min="7941" max="7941" width="5.25" style="62" customWidth="1"/>
    <col min="7942" max="7942" width="10.75" style="62" customWidth="1"/>
    <col min="7943" max="7943" width="24.5" style="62" customWidth="1"/>
    <col min="7944" max="7944" width="6.75" style="62" customWidth="1"/>
    <col min="7945" max="7945" width="7.125" style="62" customWidth="1"/>
    <col min="7946" max="7946" width="9" style="62" customWidth="1"/>
    <col min="7947" max="7947" width="9.875" style="62" customWidth="1"/>
    <col min="7948" max="8191" width="9" style="62" customWidth="1"/>
    <col min="8192" max="8192" width="10.5" style="62" customWidth="1"/>
    <col min="8193" max="8193" width="35.375" style="62" customWidth="1"/>
    <col min="8194" max="8194" width="7.125" style="62" customWidth="1"/>
    <col min="8195" max="8195" width="8" style="62" customWidth="1"/>
    <col min="8196" max="8196" width="15.875" style="62" customWidth="1"/>
    <col min="8197" max="8197" width="5.25" style="62" customWidth="1"/>
    <col min="8198" max="8198" width="10.75" style="62" customWidth="1"/>
    <col min="8199" max="8199" width="24.5" style="62" customWidth="1"/>
    <col min="8200" max="8200" width="6.75" style="62" customWidth="1"/>
    <col min="8201" max="8201" width="7.125" style="62" customWidth="1"/>
    <col min="8202" max="8202" width="9" style="62" customWidth="1"/>
    <col min="8203" max="8203" width="9.875" style="62" customWidth="1"/>
    <col min="8204" max="8447" width="9" style="62" customWidth="1"/>
    <col min="8448" max="8448" width="10.5" style="62" customWidth="1"/>
    <col min="8449" max="8449" width="35.375" style="62" customWidth="1"/>
    <col min="8450" max="8450" width="7.125" style="62" customWidth="1"/>
    <col min="8451" max="8451" width="8" style="62" customWidth="1"/>
    <col min="8452" max="8452" width="15.875" style="62" customWidth="1"/>
    <col min="8453" max="8453" width="5.25" style="62" customWidth="1"/>
    <col min="8454" max="8454" width="10.75" style="62" customWidth="1"/>
    <col min="8455" max="8455" width="24.5" style="62" customWidth="1"/>
    <col min="8456" max="8456" width="6.75" style="62" customWidth="1"/>
    <col min="8457" max="8457" width="7.125" style="62" customWidth="1"/>
    <col min="8458" max="8458" width="9" style="62" customWidth="1"/>
    <col min="8459" max="8459" width="9.875" style="62" customWidth="1"/>
    <col min="8460" max="8703" width="9" style="62" customWidth="1"/>
    <col min="8704" max="8704" width="10.5" style="62" customWidth="1"/>
    <col min="8705" max="8705" width="35.375" style="62" customWidth="1"/>
    <col min="8706" max="8706" width="7.125" style="62" customWidth="1"/>
    <col min="8707" max="8707" width="8" style="62" customWidth="1"/>
    <col min="8708" max="8708" width="15.875" style="62" customWidth="1"/>
    <col min="8709" max="8709" width="5.25" style="62" customWidth="1"/>
    <col min="8710" max="8710" width="10.75" style="62" customWidth="1"/>
    <col min="8711" max="8711" width="24.5" style="62" customWidth="1"/>
    <col min="8712" max="8712" width="6.75" style="62" customWidth="1"/>
    <col min="8713" max="8713" width="7.125" style="62" customWidth="1"/>
    <col min="8714" max="8714" width="9" style="62" customWidth="1"/>
    <col min="8715" max="8715" width="9.875" style="62" customWidth="1"/>
    <col min="8716" max="8959" width="9" style="62" customWidth="1"/>
    <col min="8960" max="8960" width="10.5" style="62" customWidth="1"/>
    <col min="8961" max="8961" width="35.375" style="62" customWidth="1"/>
    <col min="8962" max="8962" width="7.125" style="62" customWidth="1"/>
    <col min="8963" max="8963" width="8" style="62" customWidth="1"/>
    <col min="8964" max="8964" width="15.875" style="62" customWidth="1"/>
    <col min="8965" max="8965" width="5.25" style="62" customWidth="1"/>
    <col min="8966" max="8966" width="10.75" style="62" customWidth="1"/>
    <col min="8967" max="8967" width="24.5" style="62" customWidth="1"/>
    <col min="8968" max="8968" width="6.75" style="62" customWidth="1"/>
    <col min="8969" max="8969" width="7.125" style="62" customWidth="1"/>
    <col min="8970" max="8970" width="9" style="62" customWidth="1"/>
    <col min="8971" max="8971" width="9.875" style="62" customWidth="1"/>
    <col min="8972" max="9215" width="9" style="62" customWidth="1"/>
    <col min="9216" max="9216" width="10.5" style="62" customWidth="1"/>
    <col min="9217" max="9217" width="35.375" style="62" customWidth="1"/>
    <col min="9218" max="9218" width="7.125" style="62" customWidth="1"/>
    <col min="9219" max="9219" width="8" style="62" customWidth="1"/>
    <col min="9220" max="9220" width="15.875" style="62" customWidth="1"/>
    <col min="9221" max="9221" width="5.25" style="62" customWidth="1"/>
    <col min="9222" max="9222" width="10.75" style="62" customWidth="1"/>
    <col min="9223" max="9223" width="24.5" style="62" customWidth="1"/>
    <col min="9224" max="9224" width="6.75" style="62" customWidth="1"/>
    <col min="9225" max="9225" width="7.125" style="62" customWidth="1"/>
    <col min="9226" max="9226" width="9" style="62" customWidth="1"/>
    <col min="9227" max="9227" width="9.875" style="62" customWidth="1"/>
    <col min="9228" max="9471" width="9" style="62" customWidth="1"/>
    <col min="9472" max="9472" width="10.5" style="62" customWidth="1"/>
    <col min="9473" max="9473" width="35.375" style="62" customWidth="1"/>
    <col min="9474" max="9474" width="7.125" style="62" customWidth="1"/>
    <col min="9475" max="9475" width="8" style="62" customWidth="1"/>
    <col min="9476" max="9476" width="15.875" style="62" customWidth="1"/>
    <col min="9477" max="9477" width="5.25" style="62" customWidth="1"/>
    <col min="9478" max="9478" width="10.75" style="62" customWidth="1"/>
    <col min="9479" max="9479" width="24.5" style="62" customWidth="1"/>
    <col min="9480" max="9480" width="6.75" style="62" customWidth="1"/>
    <col min="9481" max="9481" width="7.125" style="62" customWidth="1"/>
    <col min="9482" max="9482" width="9" style="62" customWidth="1"/>
    <col min="9483" max="9483" width="9.875" style="62" customWidth="1"/>
    <col min="9484" max="9727" width="9" style="62" customWidth="1"/>
    <col min="9728" max="9728" width="10.5" style="62" customWidth="1"/>
    <col min="9729" max="9729" width="35.375" style="62" customWidth="1"/>
    <col min="9730" max="9730" width="7.125" style="62" customWidth="1"/>
    <col min="9731" max="9731" width="8" style="62" customWidth="1"/>
    <col min="9732" max="9732" width="15.875" style="62" customWidth="1"/>
    <col min="9733" max="9733" width="5.25" style="62" customWidth="1"/>
    <col min="9734" max="9734" width="10.75" style="62" customWidth="1"/>
    <col min="9735" max="9735" width="24.5" style="62" customWidth="1"/>
    <col min="9736" max="9736" width="6.75" style="62" customWidth="1"/>
    <col min="9737" max="9737" width="7.125" style="62" customWidth="1"/>
    <col min="9738" max="9738" width="9" style="62" customWidth="1"/>
    <col min="9739" max="9739" width="9.875" style="62" customWidth="1"/>
    <col min="9740" max="9983" width="9" style="62" customWidth="1"/>
    <col min="9984" max="9984" width="10.5" style="62" customWidth="1"/>
    <col min="9985" max="9985" width="35.375" style="62" customWidth="1"/>
    <col min="9986" max="9986" width="7.125" style="62" customWidth="1"/>
    <col min="9987" max="9987" width="8" style="62" customWidth="1"/>
    <col min="9988" max="9988" width="15.875" style="62" customWidth="1"/>
    <col min="9989" max="9989" width="5.25" style="62" customWidth="1"/>
    <col min="9990" max="9990" width="10.75" style="62" customWidth="1"/>
    <col min="9991" max="9991" width="24.5" style="62" customWidth="1"/>
    <col min="9992" max="9992" width="6.75" style="62" customWidth="1"/>
    <col min="9993" max="9993" width="7.125" style="62" customWidth="1"/>
    <col min="9994" max="9994" width="9" style="62" customWidth="1"/>
    <col min="9995" max="9995" width="9.875" style="62" customWidth="1"/>
    <col min="9996" max="10239" width="9" style="62" customWidth="1"/>
    <col min="10240" max="10240" width="10.5" style="62" customWidth="1"/>
    <col min="10241" max="10241" width="35.375" style="62" customWidth="1"/>
    <col min="10242" max="10242" width="7.125" style="62" customWidth="1"/>
    <col min="10243" max="10243" width="8" style="62" customWidth="1"/>
    <col min="10244" max="10244" width="15.875" style="62" customWidth="1"/>
    <col min="10245" max="10245" width="5.25" style="62" customWidth="1"/>
    <col min="10246" max="10246" width="10.75" style="62" customWidth="1"/>
    <col min="10247" max="10247" width="24.5" style="62" customWidth="1"/>
    <col min="10248" max="10248" width="6.75" style="62" customWidth="1"/>
    <col min="10249" max="10249" width="7.125" style="62" customWidth="1"/>
    <col min="10250" max="10250" width="9" style="62" customWidth="1"/>
    <col min="10251" max="10251" width="9.875" style="62" customWidth="1"/>
    <col min="10252" max="10495" width="9" style="62" customWidth="1"/>
    <col min="10496" max="10496" width="10.5" style="62" customWidth="1"/>
    <col min="10497" max="10497" width="35.375" style="62" customWidth="1"/>
    <col min="10498" max="10498" width="7.125" style="62" customWidth="1"/>
    <col min="10499" max="10499" width="8" style="62" customWidth="1"/>
    <col min="10500" max="10500" width="15.875" style="62" customWidth="1"/>
    <col min="10501" max="10501" width="5.25" style="62" customWidth="1"/>
    <col min="10502" max="10502" width="10.75" style="62" customWidth="1"/>
    <col min="10503" max="10503" width="24.5" style="62" customWidth="1"/>
    <col min="10504" max="10504" width="6.75" style="62" customWidth="1"/>
    <col min="10505" max="10505" width="7.125" style="62" customWidth="1"/>
    <col min="10506" max="10506" width="9" style="62" customWidth="1"/>
    <col min="10507" max="10507" width="9.875" style="62" customWidth="1"/>
    <col min="10508" max="10751" width="9" style="62" customWidth="1"/>
    <col min="10752" max="10752" width="10.5" style="62" customWidth="1"/>
    <col min="10753" max="10753" width="35.375" style="62" customWidth="1"/>
    <col min="10754" max="10754" width="7.125" style="62" customWidth="1"/>
    <col min="10755" max="10755" width="8" style="62" customWidth="1"/>
    <col min="10756" max="10756" width="15.875" style="62" customWidth="1"/>
    <col min="10757" max="10757" width="5.25" style="62" customWidth="1"/>
    <col min="10758" max="10758" width="10.75" style="62" customWidth="1"/>
    <col min="10759" max="10759" width="24.5" style="62" customWidth="1"/>
    <col min="10760" max="10760" width="6.75" style="62" customWidth="1"/>
    <col min="10761" max="10761" width="7.125" style="62" customWidth="1"/>
    <col min="10762" max="10762" width="9" style="62" customWidth="1"/>
    <col min="10763" max="10763" width="9.875" style="62" customWidth="1"/>
    <col min="10764" max="11007" width="9" style="62" customWidth="1"/>
    <col min="11008" max="11008" width="10.5" style="62" customWidth="1"/>
    <col min="11009" max="11009" width="35.375" style="62" customWidth="1"/>
    <col min="11010" max="11010" width="7.125" style="62" customWidth="1"/>
    <col min="11011" max="11011" width="8" style="62" customWidth="1"/>
    <col min="11012" max="11012" width="15.875" style="62" customWidth="1"/>
    <col min="11013" max="11013" width="5.25" style="62" customWidth="1"/>
    <col min="11014" max="11014" width="10.75" style="62" customWidth="1"/>
    <col min="11015" max="11015" width="24.5" style="62" customWidth="1"/>
    <col min="11016" max="11016" width="6.75" style="62" customWidth="1"/>
    <col min="11017" max="11017" width="7.125" style="62" customWidth="1"/>
    <col min="11018" max="11018" width="9" style="62" customWidth="1"/>
    <col min="11019" max="11019" width="9.875" style="62" customWidth="1"/>
    <col min="11020" max="11263" width="9" style="62" customWidth="1"/>
    <col min="11264" max="11264" width="10.5" style="62" customWidth="1"/>
    <col min="11265" max="11265" width="35.375" style="62" customWidth="1"/>
    <col min="11266" max="11266" width="7.125" style="62" customWidth="1"/>
    <col min="11267" max="11267" width="8" style="62" customWidth="1"/>
    <col min="11268" max="11268" width="15.875" style="62" customWidth="1"/>
    <col min="11269" max="11269" width="5.25" style="62" customWidth="1"/>
    <col min="11270" max="11270" width="10.75" style="62" customWidth="1"/>
    <col min="11271" max="11271" width="24.5" style="62" customWidth="1"/>
    <col min="11272" max="11272" width="6.75" style="62" customWidth="1"/>
    <col min="11273" max="11273" width="7.125" style="62" customWidth="1"/>
    <col min="11274" max="11274" width="9" style="62" customWidth="1"/>
    <col min="11275" max="11275" width="9.875" style="62" customWidth="1"/>
    <col min="11276" max="11519" width="9" style="62" customWidth="1"/>
    <col min="11520" max="11520" width="10.5" style="62" customWidth="1"/>
    <col min="11521" max="11521" width="35.375" style="62" customWidth="1"/>
    <col min="11522" max="11522" width="7.125" style="62" customWidth="1"/>
    <col min="11523" max="11523" width="8" style="62" customWidth="1"/>
    <col min="11524" max="11524" width="15.875" style="62" customWidth="1"/>
    <col min="11525" max="11525" width="5.25" style="62" customWidth="1"/>
    <col min="11526" max="11526" width="10.75" style="62" customWidth="1"/>
    <col min="11527" max="11527" width="24.5" style="62" customWidth="1"/>
    <col min="11528" max="11528" width="6.75" style="62" customWidth="1"/>
    <col min="11529" max="11529" width="7.125" style="62" customWidth="1"/>
    <col min="11530" max="11530" width="9" style="62" customWidth="1"/>
    <col min="11531" max="11531" width="9.875" style="62" customWidth="1"/>
    <col min="11532" max="11775" width="9" style="62" customWidth="1"/>
    <col min="11776" max="11776" width="10.5" style="62" customWidth="1"/>
    <col min="11777" max="11777" width="35.375" style="62" customWidth="1"/>
    <col min="11778" max="11778" width="7.125" style="62" customWidth="1"/>
    <col min="11779" max="11779" width="8" style="62" customWidth="1"/>
    <col min="11780" max="11780" width="15.875" style="62" customWidth="1"/>
    <col min="11781" max="11781" width="5.25" style="62" customWidth="1"/>
    <col min="11782" max="11782" width="10.75" style="62" customWidth="1"/>
    <col min="11783" max="11783" width="24.5" style="62" customWidth="1"/>
    <col min="11784" max="11784" width="6.75" style="62" customWidth="1"/>
    <col min="11785" max="11785" width="7.125" style="62" customWidth="1"/>
    <col min="11786" max="11786" width="9" style="62" customWidth="1"/>
    <col min="11787" max="11787" width="9.875" style="62" customWidth="1"/>
    <col min="11788" max="12031" width="9" style="62" customWidth="1"/>
    <col min="12032" max="12032" width="10.5" style="62" customWidth="1"/>
    <col min="12033" max="12033" width="35.375" style="62" customWidth="1"/>
    <col min="12034" max="12034" width="7.125" style="62" customWidth="1"/>
    <col min="12035" max="12035" width="8" style="62" customWidth="1"/>
    <col min="12036" max="12036" width="15.875" style="62" customWidth="1"/>
    <col min="12037" max="12037" width="5.25" style="62" customWidth="1"/>
    <col min="12038" max="12038" width="10.75" style="62" customWidth="1"/>
    <col min="12039" max="12039" width="24.5" style="62" customWidth="1"/>
    <col min="12040" max="12040" width="6.75" style="62" customWidth="1"/>
    <col min="12041" max="12041" width="7.125" style="62" customWidth="1"/>
    <col min="12042" max="12042" width="9" style="62" customWidth="1"/>
    <col min="12043" max="12043" width="9.875" style="62" customWidth="1"/>
    <col min="12044" max="12287" width="9" style="62" customWidth="1"/>
    <col min="12288" max="12288" width="10.5" style="62" customWidth="1"/>
    <col min="12289" max="12289" width="35.375" style="62" customWidth="1"/>
    <col min="12290" max="12290" width="7.125" style="62" customWidth="1"/>
    <col min="12291" max="12291" width="8" style="62" customWidth="1"/>
    <col min="12292" max="12292" width="15.875" style="62" customWidth="1"/>
    <col min="12293" max="12293" width="5.25" style="62" customWidth="1"/>
    <col min="12294" max="12294" width="10.75" style="62" customWidth="1"/>
    <col min="12295" max="12295" width="24.5" style="62" customWidth="1"/>
    <col min="12296" max="12296" width="6.75" style="62" customWidth="1"/>
    <col min="12297" max="12297" width="7.125" style="62" customWidth="1"/>
    <col min="12298" max="12298" width="9" style="62" customWidth="1"/>
    <col min="12299" max="12299" width="9.875" style="62" customWidth="1"/>
    <col min="12300" max="12543" width="9" style="62" customWidth="1"/>
    <col min="12544" max="12544" width="10.5" style="62" customWidth="1"/>
    <col min="12545" max="12545" width="35.375" style="62" customWidth="1"/>
    <col min="12546" max="12546" width="7.125" style="62" customWidth="1"/>
    <col min="12547" max="12547" width="8" style="62" customWidth="1"/>
    <col min="12548" max="12548" width="15.875" style="62" customWidth="1"/>
    <col min="12549" max="12549" width="5.25" style="62" customWidth="1"/>
    <col min="12550" max="12550" width="10.75" style="62" customWidth="1"/>
    <col min="12551" max="12551" width="24.5" style="62" customWidth="1"/>
    <col min="12552" max="12552" width="6.75" style="62" customWidth="1"/>
    <col min="12553" max="12553" width="7.125" style="62" customWidth="1"/>
    <col min="12554" max="12554" width="9" style="62" customWidth="1"/>
    <col min="12555" max="12555" width="9.875" style="62" customWidth="1"/>
    <col min="12556" max="12799" width="9" style="62" customWidth="1"/>
    <col min="12800" max="12800" width="10.5" style="62" customWidth="1"/>
    <col min="12801" max="12801" width="35.375" style="62" customWidth="1"/>
    <col min="12802" max="12802" width="7.125" style="62" customWidth="1"/>
    <col min="12803" max="12803" width="8" style="62" customWidth="1"/>
    <col min="12804" max="12804" width="15.875" style="62" customWidth="1"/>
    <col min="12805" max="12805" width="5.25" style="62" customWidth="1"/>
    <col min="12806" max="12806" width="10.75" style="62" customWidth="1"/>
    <col min="12807" max="12807" width="24.5" style="62" customWidth="1"/>
    <col min="12808" max="12808" width="6.75" style="62" customWidth="1"/>
    <col min="12809" max="12809" width="7.125" style="62" customWidth="1"/>
    <col min="12810" max="12810" width="9" style="62" customWidth="1"/>
    <col min="12811" max="12811" width="9.875" style="62" customWidth="1"/>
    <col min="12812" max="13055" width="9" style="62" customWidth="1"/>
    <col min="13056" max="13056" width="10.5" style="62" customWidth="1"/>
    <col min="13057" max="13057" width="35.375" style="62" customWidth="1"/>
    <col min="13058" max="13058" width="7.125" style="62" customWidth="1"/>
    <col min="13059" max="13059" width="8" style="62" customWidth="1"/>
    <col min="13060" max="13060" width="15.875" style="62" customWidth="1"/>
    <col min="13061" max="13061" width="5.25" style="62" customWidth="1"/>
    <col min="13062" max="13062" width="10.75" style="62" customWidth="1"/>
    <col min="13063" max="13063" width="24.5" style="62" customWidth="1"/>
    <col min="13064" max="13064" width="6.75" style="62" customWidth="1"/>
    <col min="13065" max="13065" width="7.125" style="62" customWidth="1"/>
    <col min="13066" max="13066" width="9" style="62" customWidth="1"/>
    <col min="13067" max="13067" width="9.875" style="62" customWidth="1"/>
    <col min="13068" max="13311" width="9" style="62" customWidth="1"/>
    <col min="13312" max="13312" width="10.5" style="62" customWidth="1"/>
    <col min="13313" max="13313" width="35.375" style="62" customWidth="1"/>
    <col min="13314" max="13314" width="7.125" style="62" customWidth="1"/>
    <col min="13315" max="13315" width="8" style="62" customWidth="1"/>
    <col min="13316" max="13316" width="15.875" style="62" customWidth="1"/>
    <col min="13317" max="13317" width="5.25" style="62" customWidth="1"/>
    <col min="13318" max="13318" width="10.75" style="62" customWidth="1"/>
    <col min="13319" max="13319" width="24.5" style="62" customWidth="1"/>
    <col min="13320" max="13320" width="6.75" style="62" customWidth="1"/>
    <col min="13321" max="13321" width="7.125" style="62" customWidth="1"/>
    <col min="13322" max="13322" width="9" style="62" customWidth="1"/>
    <col min="13323" max="13323" width="9.875" style="62" customWidth="1"/>
    <col min="13324" max="13567" width="9" style="62" customWidth="1"/>
    <col min="13568" max="13568" width="10.5" style="62" customWidth="1"/>
    <col min="13569" max="13569" width="35.375" style="62" customWidth="1"/>
    <col min="13570" max="13570" width="7.125" style="62" customWidth="1"/>
    <col min="13571" max="13571" width="8" style="62" customWidth="1"/>
    <col min="13572" max="13572" width="15.875" style="62" customWidth="1"/>
    <col min="13573" max="13573" width="5.25" style="62" customWidth="1"/>
    <col min="13574" max="13574" width="10.75" style="62" customWidth="1"/>
    <col min="13575" max="13575" width="24.5" style="62" customWidth="1"/>
    <col min="13576" max="13576" width="6.75" style="62" customWidth="1"/>
    <col min="13577" max="13577" width="7.125" style="62" customWidth="1"/>
    <col min="13578" max="13578" width="9" style="62" customWidth="1"/>
    <col min="13579" max="13579" width="9.875" style="62" customWidth="1"/>
    <col min="13580" max="13823" width="9" style="62" customWidth="1"/>
    <col min="13824" max="13824" width="10.5" style="62" customWidth="1"/>
    <col min="13825" max="13825" width="35.375" style="62" customWidth="1"/>
    <col min="13826" max="13826" width="7.125" style="62" customWidth="1"/>
    <col min="13827" max="13827" width="8" style="62" customWidth="1"/>
    <col min="13828" max="13828" width="15.875" style="62" customWidth="1"/>
    <col min="13829" max="13829" width="5.25" style="62" customWidth="1"/>
    <col min="13830" max="13830" width="10.75" style="62" customWidth="1"/>
    <col min="13831" max="13831" width="24.5" style="62" customWidth="1"/>
    <col min="13832" max="13832" width="6.75" style="62" customWidth="1"/>
    <col min="13833" max="13833" width="7.125" style="62" customWidth="1"/>
    <col min="13834" max="13834" width="9" style="62" customWidth="1"/>
    <col min="13835" max="13835" width="9.875" style="62" customWidth="1"/>
    <col min="13836" max="14079" width="9" style="62" customWidth="1"/>
    <col min="14080" max="14080" width="10.5" style="62" customWidth="1"/>
    <col min="14081" max="14081" width="35.375" style="62" customWidth="1"/>
    <col min="14082" max="14082" width="7.125" style="62" customWidth="1"/>
    <col min="14083" max="14083" width="8" style="62" customWidth="1"/>
    <col min="14084" max="14084" width="15.875" style="62" customWidth="1"/>
    <col min="14085" max="14085" width="5.25" style="62" customWidth="1"/>
    <col min="14086" max="14086" width="10.75" style="62" customWidth="1"/>
    <col min="14087" max="14087" width="24.5" style="62" customWidth="1"/>
    <col min="14088" max="14088" width="6.75" style="62" customWidth="1"/>
    <col min="14089" max="14089" width="7.125" style="62" customWidth="1"/>
    <col min="14090" max="14090" width="9" style="62" customWidth="1"/>
    <col min="14091" max="14091" width="9.875" style="62" customWidth="1"/>
    <col min="14092" max="14335" width="9" style="62" customWidth="1"/>
    <col min="14336" max="14336" width="10.5" style="62" customWidth="1"/>
    <col min="14337" max="14337" width="35.375" style="62" customWidth="1"/>
    <col min="14338" max="14338" width="7.125" style="62" customWidth="1"/>
    <col min="14339" max="14339" width="8" style="62" customWidth="1"/>
    <col min="14340" max="14340" width="15.875" style="62" customWidth="1"/>
    <col min="14341" max="14341" width="5.25" style="62" customWidth="1"/>
    <col min="14342" max="14342" width="10.75" style="62" customWidth="1"/>
    <col min="14343" max="14343" width="24.5" style="62" customWidth="1"/>
    <col min="14344" max="14344" width="6.75" style="62" customWidth="1"/>
    <col min="14345" max="14345" width="7.125" style="62" customWidth="1"/>
    <col min="14346" max="14346" width="9" style="62" customWidth="1"/>
    <col min="14347" max="14347" width="9.875" style="62" customWidth="1"/>
    <col min="14348" max="14591" width="9" style="62" customWidth="1"/>
    <col min="14592" max="14592" width="10.5" style="62" customWidth="1"/>
    <col min="14593" max="14593" width="35.375" style="62" customWidth="1"/>
    <col min="14594" max="14594" width="7.125" style="62" customWidth="1"/>
    <col min="14595" max="14595" width="8" style="62" customWidth="1"/>
    <col min="14596" max="14596" width="15.875" style="62" customWidth="1"/>
    <col min="14597" max="14597" width="5.25" style="62" customWidth="1"/>
    <col min="14598" max="14598" width="10.75" style="62" customWidth="1"/>
    <col min="14599" max="14599" width="24.5" style="62" customWidth="1"/>
    <col min="14600" max="14600" width="6.75" style="62" customWidth="1"/>
    <col min="14601" max="14601" width="7.125" style="62" customWidth="1"/>
    <col min="14602" max="14602" width="9" style="62" customWidth="1"/>
    <col min="14603" max="14603" width="9.875" style="62" customWidth="1"/>
    <col min="14604" max="14847" width="9" style="62" customWidth="1"/>
    <col min="14848" max="14848" width="10.5" style="62" customWidth="1"/>
    <col min="14849" max="14849" width="35.375" style="62" customWidth="1"/>
    <col min="14850" max="14850" width="7.125" style="62" customWidth="1"/>
    <col min="14851" max="14851" width="8" style="62" customWidth="1"/>
    <col min="14852" max="14852" width="15.875" style="62" customWidth="1"/>
    <col min="14853" max="14853" width="5.25" style="62" customWidth="1"/>
    <col min="14854" max="14854" width="10.75" style="62" customWidth="1"/>
    <col min="14855" max="14855" width="24.5" style="62" customWidth="1"/>
    <col min="14856" max="14856" width="6.75" style="62" customWidth="1"/>
    <col min="14857" max="14857" width="7.125" style="62" customWidth="1"/>
    <col min="14858" max="14858" width="9" style="62" customWidth="1"/>
    <col min="14859" max="14859" width="9.875" style="62" customWidth="1"/>
    <col min="14860" max="15103" width="9" style="62" customWidth="1"/>
    <col min="15104" max="15104" width="10.5" style="62" customWidth="1"/>
    <col min="15105" max="15105" width="35.375" style="62" customWidth="1"/>
    <col min="15106" max="15106" width="7.125" style="62" customWidth="1"/>
    <col min="15107" max="15107" width="8" style="62" customWidth="1"/>
    <col min="15108" max="15108" width="15.875" style="62" customWidth="1"/>
    <col min="15109" max="15109" width="5.25" style="62" customWidth="1"/>
    <col min="15110" max="15110" width="10.75" style="62" customWidth="1"/>
    <col min="15111" max="15111" width="24.5" style="62" customWidth="1"/>
    <col min="15112" max="15112" width="6.75" style="62" customWidth="1"/>
    <col min="15113" max="15113" width="7.125" style="62" customWidth="1"/>
    <col min="15114" max="15114" width="9" style="62" customWidth="1"/>
    <col min="15115" max="15115" width="9.875" style="62" customWidth="1"/>
    <col min="15116" max="15359" width="9" style="62" customWidth="1"/>
    <col min="15360" max="15360" width="10.5" style="62" customWidth="1"/>
    <col min="15361" max="15361" width="35.375" style="62" customWidth="1"/>
    <col min="15362" max="15362" width="7.125" style="62" customWidth="1"/>
    <col min="15363" max="15363" width="8" style="62" customWidth="1"/>
    <col min="15364" max="15364" width="15.875" style="62" customWidth="1"/>
    <col min="15365" max="15365" width="5.25" style="62" customWidth="1"/>
    <col min="15366" max="15366" width="10.75" style="62" customWidth="1"/>
    <col min="15367" max="15367" width="24.5" style="62" customWidth="1"/>
    <col min="15368" max="15368" width="6.75" style="62" customWidth="1"/>
    <col min="15369" max="15369" width="7.125" style="62" customWidth="1"/>
    <col min="15370" max="15370" width="9" style="62" customWidth="1"/>
    <col min="15371" max="15371" width="9.875" style="62" customWidth="1"/>
    <col min="15372" max="15615" width="9" style="62" customWidth="1"/>
    <col min="15616" max="15616" width="10.5" style="62" customWidth="1"/>
    <col min="15617" max="15617" width="35.375" style="62" customWidth="1"/>
    <col min="15618" max="15618" width="7.125" style="62" customWidth="1"/>
    <col min="15619" max="15619" width="8" style="62" customWidth="1"/>
    <col min="15620" max="15620" width="15.875" style="62" customWidth="1"/>
    <col min="15621" max="15621" width="5.25" style="62" customWidth="1"/>
    <col min="15622" max="15622" width="10.75" style="62" customWidth="1"/>
    <col min="15623" max="15623" width="24.5" style="62" customWidth="1"/>
    <col min="15624" max="15624" width="6.75" style="62" customWidth="1"/>
    <col min="15625" max="15625" width="7.125" style="62" customWidth="1"/>
    <col min="15626" max="15626" width="9" style="62" customWidth="1"/>
    <col min="15627" max="15627" width="9.875" style="62" customWidth="1"/>
    <col min="15628" max="15871" width="9" style="62" customWidth="1"/>
    <col min="15872" max="15872" width="10.5" style="62" customWidth="1"/>
    <col min="15873" max="15873" width="35.375" style="62" customWidth="1"/>
    <col min="15874" max="15874" width="7.125" style="62" customWidth="1"/>
    <col min="15875" max="15875" width="8" style="62" customWidth="1"/>
    <col min="15876" max="15876" width="15.875" style="62" customWidth="1"/>
    <col min="15877" max="15877" width="5.25" style="62" customWidth="1"/>
    <col min="15878" max="15878" width="10.75" style="62" customWidth="1"/>
    <col min="15879" max="15879" width="24.5" style="62" customWidth="1"/>
    <col min="15880" max="15880" width="6.75" style="62" customWidth="1"/>
    <col min="15881" max="15881" width="7.125" style="62" customWidth="1"/>
    <col min="15882" max="15882" width="9" style="62" customWidth="1"/>
    <col min="15883" max="15883" width="9.875" style="62" customWidth="1"/>
    <col min="15884" max="16127" width="9" style="62" customWidth="1"/>
    <col min="16128" max="16128" width="10.5" style="62" customWidth="1"/>
    <col min="16129" max="16129" width="35.375" style="62" customWidth="1"/>
    <col min="16130" max="16130" width="7.125" style="62" customWidth="1"/>
    <col min="16131" max="16131" width="8" style="62" customWidth="1"/>
    <col min="16132" max="16132" width="15.875" style="62" customWidth="1"/>
    <col min="16133" max="16133" width="5.25" style="62" customWidth="1"/>
    <col min="16134" max="16134" width="10.75" style="62" customWidth="1"/>
    <col min="16135" max="16135" width="24.5" style="62" customWidth="1"/>
    <col min="16136" max="16136" width="6.75" style="62" customWidth="1"/>
    <col min="16137" max="16137" width="7.125" style="62" customWidth="1"/>
    <col min="16138" max="16138" width="9" style="62" customWidth="1"/>
    <col min="16139" max="16139" width="9.875" style="62" customWidth="1"/>
    <col min="16140" max="16384" width="9" style="62" customWidth="1"/>
  </cols>
  <sheetData>
    <row r="1" spans="1:13" ht="15" customHeight="1">
      <c r="A1" s="71" t="s">
        <v>512</v>
      </c>
      <c r="B1" s="71"/>
      <c r="C1" s="71"/>
      <c r="F1" s="81" t="s">
        <v>239</v>
      </c>
      <c r="G1" s="92"/>
      <c r="H1" s="104">
        <f>共通情報!$D$13</f>
        <v>0</v>
      </c>
      <c r="I1" s="104"/>
      <c r="J1" s="104"/>
    </row>
    <row r="2" spans="1:13" ht="15" customHeight="1">
      <c r="A2" s="71"/>
      <c r="B2" s="71"/>
      <c r="C2" s="71"/>
      <c r="E2" s="72" t="s">
        <v>119</v>
      </c>
      <c r="F2" s="82" t="s">
        <v>689</v>
      </c>
      <c r="G2" s="63"/>
      <c r="H2" s="105" t="s">
        <v>329</v>
      </c>
      <c r="I2" s="114">
        <f>$J$190</f>
        <v>0</v>
      </c>
      <c r="J2" s="131"/>
    </row>
    <row r="3" spans="1:13" ht="15" customHeight="1">
      <c r="A3" s="71"/>
      <c r="B3" s="71"/>
      <c r="C3" s="71">
        <v>4</v>
      </c>
      <c r="F3" s="63"/>
      <c r="G3" s="93">
        <v>2</v>
      </c>
      <c r="H3" s="93"/>
      <c r="I3" s="115">
        <v>3</v>
      </c>
      <c r="J3" s="132"/>
    </row>
    <row r="4" spans="1:13" ht="15" customHeight="1">
      <c r="A4" s="71" t="s">
        <v>214</v>
      </c>
      <c r="B4" s="71" t="s">
        <v>514</v>
      </c>
      <c r="C4" s="71" t="s">
        <v>187</v>
      </c>
      <c r="E4" s="73"/>
      <c r="F4" s="83" t="s">
        <v>185</v>
      </c>
      <c r="G4" s="94" t="s">
        <v>183</v>
      </c>
      <c r="H4" s="83" t="s">
        <v>332</v>
      </c>
      <c r="I4" s="116" t="s">
        <v>304</v>
      </c>
      <c r="J4" s="133" t="s">
        <v>137</v>
      </c>
      <c r="K4" s="69" t="s">
        <v>672</v>
      </c>
    </row>
    <row r="5" spans="1:13" ht="15" customHeight="1">
      <c r="A5" s="71" t="str">
        <f t="shared" ref="A5:A68" si="0">IF(F5&lt;&gt;"",1,"")</f>
        <v/>
      </c>
      <c r="B5" s="71" t="str">
        <f>IF(A5="","","内"&amp;SUM($A$5:A5))</f>
        <v/>
      </c>
      <c r="C5" s="71" t="str">
        <v>内①</v>
      </c>
      <c r="E5" s="74" t="s">
        <v>203</v>
      </c>
      <c r="F5" s="84"/>
      <c r="G5" s="95" t="str">
        <f t="shared" ref="G5:G68" si="1">IF($F5="","",VLOOKUP($F5,単価範囲,$G$3,0))</f>
        <v/>
      </c>
      <c r="H5" s="106" t="str">
        <f>IF($F5="","",1)</f>
        <v/>
      </c>
      <c r="I5" s="117" t="str">
        <f t="shared" ref="I5:I68" si="2">IF($F5="","",VLOOKUP($F5,単価範囲,$I$3,0))</f>
        <v/>
      </c>
      <c r="J5" s="134" t="str">
        <f t="shared" ref="J5:J68" si="3">IF(I5="","",ROUNDDOWN(H5*I5,0))</f>
        <v/>
      </c>
    </row>
    <row r="6" spans="1:13" ht="15" customHeight="1">
      <c r="A6" s="71" t="str">
        <f t="shared" si="0"/>
        <v/>
      </c>
      <c r="B6" s="71" t="str">
        <f>IF(A6="","","内"&amp;SUM($A$5:A6))</f>
        <v/>
      </c>
      <c r="C6" s="71" t="str">
        <v>内②</v>
      </c>
      <c r="E6" s="75" t="s">
        <v>188</v>
      </c>
      <c r="F6" s="84"/>
      <c r="G6" s="96" t="str">
        <f t="shared" si="1"/>
        <v/>
      </c>
      <c r="H6" s="107"/>
      <c r="I6" s="118" t="str">
        <f t="shared" si="2"/>
        <v/>
      </c>
      <c r="J6" s="135" t="str">
        <f t="shared" si="3"/>
        <v/>
      </c>
      <c r="K6" s="69" t="e">
        <f>VLOOKUP(G6,環境設定!$B$7:$C$16,2,0)</f>
        <v>#N/A</v>
      </c>
      <c r="M6" s="142"/>
    </row>
    <row r="7" spans="1:13" ht="15" customHeight="1">
      <c r="A7" s="71" t="str">
        <f t="shared" si="0"/>
        <v/>
      </c>
      <c r="B7" s="71" t="str">
        <f>IF(A7="","","内"&amp;SUM($A$5:A7))</f>
        <v/>
      </c>
      <c r="C7" s="71" t="str">
        <v>内②</v>
      </c>
      <c r="E7" s="76"/>
      <c r="F7" s="85"/>
      <c r="G7" s="97" t="str">
        <f t="shared" si="1"/>
        <v/>
      </c>
      <c r="H7" s="108"/>
      <c r="I7" s="119" t="str">
        <f t="shared" si="2"/>
        <v/>
      </c>
      <c r="J7" s="136" t="str">
        <f t="shared" si="3"/>
        <v/>
      </c>
      <c r="K7" s="69" t="e">
        <f>VLOOKUP(G7,環境設定!$B$7:$C$16,2,0)</f>
        <v>#N/A</v>
      </c>
    </row>
    <row r="8" spans="1:13" ht="15" customHeight="1">
      <c r="A8" s="71" t="str">
        <f t="shared" si="0"/>
        <v/>
      </c>
      <c r="B8" s="71" t="str">
        <f>IF(A8="","","内"&amp;SUM($A$5:A8))</f>
        <v/>
      </c>
      <c r="C8" s="71" t="str">
        <v>内②</v>
      </c>
      <c r="E8" s="76"/>
      <c r="F8" s="85"/>
      <c r="G8" s="97" t="str">
        <f t="shared" si="1"/>
        <v/>
      </c>
      <c r="H8" s="108"/>
      <c r="I8" s="119" t="str">
        <f t="shared" si="2"/>
        <v/>
      </c>
      <c r="J8" s="136" t="str">
        <f t="shared" si="3"/>
        <v/>
      </c>
      <c r="K8" s="69" t="e">
        <f>VLOOKUP(G8,環境設定!$B$7:$C$16,2,0)</f>
        <v>#N/A</v>
      </c>
    </row>
    <row r="9" spans="1:13" ht="15" customHeight="1">
      <c r="A9" s="71" t="str">
        <f t="shared" si="0"/>
        <v/>
      </c>
      <c r="B9" s="71" t="str">
        <f>IF(A9="","","内"&amp;SUM($A$5:A9))</f>
        <v/>
      </c>
      <c r="C9" s="71" t="str">
        <v>内②</v>
      </c>
      <c r="E9" s="76"/>
      <c r="F9" s="85"/>
      <c r="G9" s="97" t="str">
        <f t="shared" si="1"/>
        <v/>
      </c>
      <c r="H9" s="108"/>
      <c r="I9" s="119" t="str">
        <f t="shared" si="2"/>
        <v/>
      </c>
      <c r="J9" s="136" t="str">
        <f t="shared" si="3"/>
        <v/>
      </c>
      <c r="K9" s="69" t="e">
        <f>VLOOKUP(G9,環境設定!$B$7:$C$16,2,0)</f>
        <v>#N/A</v>
      </c>
    </row>
    <row r="10" spans="1:13" ht="15" customHeight="1">
      <c r="A10" s="71" t="str">
        <f t="shared" si="0"/>
        <v/>
      </c>
      <c r="B10" s="71" t="str">
        <f>IF(A10="","","内"&amp;SUM($A$5:A10))</f>
        <v/>
      </c>
      <c r="C10" s="71" t="str">
        <v>内②</v>
      </c>
      <c r="E10" s="76"/>
      <c r="F10" s="85"/>
      <c r="G10" s="97" t="str">
        <f t="shared" si="1"/>
        <v/>
      </c>
      <c r="H10" s="108"/>
      <c r="I10" s="119" t="str">
        <f t="shared" si="2"/>
        <v/>
      </c>
      <c r="J10" s="136" t="str">
        <f t="shared" si="3"/>
        <v/>
      </c>
      <c r="K10" s="69" t="e">
        <f>VLOOKUP(G10,環境設定!$B$7:$C$16,2,0)</f>
        <v>#N/A</v>
      </c>
    </row>
    <row r="11" spans="1:13" ht="15" customHeight="1">
      <c r="A11" s="71" t="str">
        <f t="shared" si="0"/>
        <v/>
      </c>
      <c r="B11" s="71" t="str">
        <f>IF(A11="","","内"&amp;SUM($A$5:A11))</f>
        <v/>
      </c>
      <c r="C11" s="71" t="str">
        <v>内②</v>
      </c>
      <c r="E11" s="76"/>
      <c r="F11" s="85"/>
      <c r="G11" s="97" t="str">
        <f t="shared" si="1"/>
        <v/>
      </c>
      <c r="H11" s="108"/>
      <c r="I11" s="119" t="str">
        <f t="shared" si="2"/>
        <v/>
      </c>
      <c r="J11" s="136" t="str">
        <f t="shared" si="3"/>
        <v/>
      </c>
      <c r="K11" s="69" t="e">
        <f>VLOOKUP(G11,環境設定!$B$7:$C$16,2,0)</f>
        <v>#N/A</v>
      </c>
    </row>
    <row r="12" spans="1:13" ht="15" customHeight="1">
      <c r="A12" s="71" t="str">
        <f t="shared" si="0"/>
        <v/>
      </c>
      <c r="B12" s="71" t="str">
        <f>IF(A12="","","内"&amp;SUM($A$5:A12))</f>
        <v/>
      </c>
      <c r="C12" s="71" t="str">
        <v>内②</v>
      </c>
      <c r="E12" s="76"/>
      <c r="F12" s="85"/>
      <c r="G12" s="97" t="str">
        <f t="shared" si="1"/>
        <v/>
      </c>
      <c r="H12" s="108"/>
      <c r="I12" s="119" t="str">
        <f t="shared" si="2"/>
        <v/>
      </c>
      <c r="J12" s="136" t="str">
        <f t="shared" si="3"/>
        <v/>
      </c>
      <c r="K12" s="69" t="e">
        <f>VLOOKUP(G12,環境設定!$B$7:$C$16,2,0)</f>
        <v>#N/A</v>
      </c>
    </row>
    <row r="13" spans="1:13" ht="15" customHeight="1">
      <c r="A13" s="71" t="str">
        <f t="shared" si="0"/>
        <v/>
      </c>
      <c r="B13" s="71" t="str">
        <f>IF(A13="","","内"&amp;SUM($A$5:A13))</f>
        <v/>
      </c>
      <c r="C13" s="71" t="str">
        <v>内②</v>
      </c>
      <c r="E13" s="76"/>
      <c r="F13" s="85"/>
      <c r="G13" s="97" t="str">
        <f t="shared" si="1"/>
        <v/>
      </c>
      <c r="H13" s="108"/>
      <c r="I13" s="119" t="str">
        <f t="shared" si="2"/>
        <v/>
      </c>
      <c r="J13" s="136" t="str">
        <f t="shared" si="3"/>
        <v/>
      </c>
      <c r="K13" s="69" t="e">
        <f>VLOOKUP(G13,環境設定!$B$7:$C$16,2,0)</f>
        <v>#N/A</v>
      </c>
    </row>
    <row r="14" spans="1:13" ht="15" customHeight="1">
      <c r="A14" s="71" t="str">
        <f t="shared" si="0"/>
        <v/>
      </c>
      <c r="B14" s="71" t="str">
        <f>IF(A14="","","内"&amp;SUM($A$5:A14))</f>
        <v/>
      </c>
      <c r="C14" s="71" t="str">
        <v>内②</v>
      </c>
      <c r="E14" s="76"/>
      <c r="F14" s="85"/>
      <c r="G14" s="97" t="str">
        <f t="shared" si="1"/>
        <v/>
      </c>
      <c r="H14" s="108"/>
      <c r="I14" s="119" t="str">
        <f t="shared" si="2"/>
        <v/>
      </c>
      <c r="J14" s="136" t="str">
        <f t="shared" si="3"/>
        <v/>
      </c>
      <c r="K14" s="69" t="e">
        <f>VLOOKUP(G14,環境設定!$B$7:$C$16,2,0)</f>
        <v>#N/A</v>
      </c>
    </row>
    <row r="15" spans="1:13" ht="15" customHeight="1">
      <c r="A15" s="71" t="str">
        <f t="shared" si="0"/>
        <v/>
      </c>
      <c r="B15" s="71" t="str">
        <f>IF(A15="","","内"&amp;SUM($A$5:A15))</f>
        <v/>
      </c>
      <c r="C15" s="71" t="str">
        <v>内②</v>
      </c>
      <c r="E15" s="76"/>
      <c r="F15" s="85"/>
      <c r="G15" s="97" t="str">
        <f t="shared" si="1"/>
        <v/>
      </c>
      <c r="H15" s="108"/>
      <c r="I15" s="119" t="str">
        <f t="shared" si="2"/>
        <v/>
      </c>
      <c r="J15" s="136" t="str">
        <f t="shared" si="3"/>
        <v/>
      </c>
      <c r="K15" s="69" t="e">
        <f>VLOOKUP(G15,環境設定!$B$7:$C$16,2,0)</f>
        <v>#N/A</v>
      </c>
    </row>
    <row r="16" spans="1:13" ht="15" customHeight="1">
      <c r="A16" s="71" t="str">
        <f t="shared" si="0"/>
        <v/>
      </c>
      <c r="B16" s="71" t="str">
        <f>IF(A16="","","内"&amp;SUM($A$5:A16))</f>
        <v/>
      </c>
      <c r="C16" s="71" t="str">
        <v>内②</v>
      </c>
      <c r="E16" s="76"/>
      <c r="F16" s="85"/>
      <c r="G16" s="97" t="str">
        <f t="shared" si="1"/>
        <v/>
      </c>
      <c r="H16" s="108"/>
      <c r="I16" s="119" t="str">
        <f t="shared" si="2"/>
        <v/>
      </c>
      <c r="J16" s="136" t="str">
        <f t="shared" si="3"/>
        <v/>
      </c>
      <c r="K16" s="69" t="e">
        <f>VLOOKUP(G16,環境設定!$B$7:$C$16,2,0)</f>
        <v>#N/A</v>
      </c>
    </row>
    <row r="17" spans="1:11" ht="15" customHeight="1">
      <c r="A17" s="71" t="str">
        <f t="shared" si="0"/>
        <v/>
      </c>
      <c r="B17" s="71" t="str">
        <f>IF(A17="","","内"&amp;SUM($A$5:A17))</f>
        <v/>
      </c>
      <c r="C17" s="71" t="str">
        <v>内②</v>
      </c>
      <c r="E17" s="76"/>
      <c r="F17" s="85"/>
      <c r="G17" s="97" t="str">
        <f t="shared" si="1"/>
        <v/>
      </c>
      <c r="H17" s="108"/>
      <c r="I17" s="119" t="str">
        <f t="shared" si="2"/>
        <v/>
      </c>
      <c r="J17" s="136" t="str">
        <f t="shared" si="3"/>
        <v/>
      </c>
      <c r="K17" s="69" t="e">
        <f>VLOOKUP(G17,環境設定!$B$7:$C$16,2,0)</f>
        <v>#N/A</v>
      </c>
    </row>
    <row r="18" spans="1:11" ht="15" customHeight="1">
      <c r="A18" s="71" t="str">
        <f t="shared" si="0"/>
        <v/>
      </c>
      <c r="B18" s="71" t="str">
        <f>IF(A18="","","内"&amp;SUM($A$5:A18))</f>
        <v/>
      </c>
      <c r="C18" s="71" t="str">
        <v>内②</v>
      </c>
      <c r="E18" s="76"/>
      <c r="F18" s="85"/>
      <c r="G18" s="97" t="str">
        <f t="shared" si="1"/>
        <v/>
      </c>
      <c r="H18" s="108"/>
      <c r="I18" s="119" t="str">
        <f t="shared" si="2"/>
        <v/>
      </c>
      <c r="J18" s="136" t="str">
        <f t="shared" si="3"/>
        <v/>
      </c>
      <c r="K18" s="69" t="e">
        <f>VLOOKUP(G18,環境設定!$B$7:$C$16,2,0)</f>
        <v>#N/A</v>
      </c>
    </row>
    <row r="19" spans="1:11" ht="15" customHeight="1">
      <c r="A19" s="71" t="str">
        <f t="shared" si="0"/>
        <v/>
      </c>
      <c r="B19" s="71" t="str">
        <f>IF(A19="","","内"&amp;SUM($A$5:A19))</f>
        <v/>
      </c>
      <c r="C19" s="71" t="str">
        <v>内②</v>
      </c>
      <c r="E19" s="76"/>
      <c r="F19" s="85"/>
      <c r="G19" s="97" t="str">
        <f t="shared" si="1"/>
        <v/>
      </c>
      <c r="H19" s="108"/>
      <c r="I19" s="119" t="str">
        <f t="shared" si="2"/>
        <v/>
      </c>
      <c r="J19" s="136" t="str">
        <f t="shared" si="3"/>
        <v/>
      </c>
      <c r="K19" s="69" t="e">
        <f>VLOOKUP(G19,環境設定!$B$7:$C$16,2,0)</f>
        <v>#N/A</v>
      </c>
    </row>
    <row r="20" spans="1:11" ht="15" customHeight="1">
      <c r="A20" s="71" t="str">
        <f t="shared" si="0"/>
        <v/>
      </c>
      <c r="B20" s="71" t="str">
        <f>IF(A20="","","内"&amp;SUM($A$5:A20))</f>
        <v/>
      </c>
      <c r="C20" s="71" t="str">
        <v>内②</v>
      </c>
      <c r="E20" s="76"/>
      <c r="F20" s="85"/>
      <c r="G20" s="97" t="str">
        <f t="shared" si="1"/>
        <v/>
      </c>
      <c r="H20" s="108"/>
      <c r="I20" s="119" t="str">
        <f t="shared" si="2"/>
        <v/>
      </c>
      <c r="J20" s="136" t="str">
        <f t="shared" si="3"/>
        <v/>
      </c>
      <c r="K20" s="69" t="e">
        <f>VLOOKUP(G20,環境設定!$B$7:$C$16,2,0)</f>
        <v>#N/A</v>
      </c>
    </row>
    <row r="21" spans="1:11" ht="15" customHeight="1">
      <c r="A21" s="71" t="str">
        <f t="shared" si="0"/>
        <v/>
      </c>
      <c r="B21" s="71" t="str">
        <f>IF(A21="","","内"&amp;SUM($A$5:A21))</f>
        <v/>
      </c>
      <c r="C21" s="71" t="str">
        <v>内②</v>
      </c>
      <c r="E21" s="76"/>
      <c r="F21" s="85"/>
      <c r="G21" s="97" t="str">
        <f t="shared" si="1"/>
        <v/>
      </c>
      <c r="H21" s="108"/>
      <c r="I21" s="119" t="str">
        <f t="shared" si="2"/>
        <v/>
      </c>
      <c r="J21" s="136" t="str">
        <f t="shared" si="3"/>
        <v/>
      </c>
      <c r="K21" s="69" t="e">
        <f>VLOOKUP(G21,環境設定!$B$7:$C$16,2,0)</f>
        <v>#N/A</v>
      </c>
    </row>
    <row r="22" spans="1:11" ht="15" customHeight="1">
      <c r="A22" s="71" t="str">
        <f t="shared" si="0"/>
        <v/>
      </c>
      <c r="B22" s="71" t="str">
        <f>IF(A22="","","内"&amp;SUM($A$5:A22))</f>
        <v/>
      </c>
      <c r="C22" s="71" t="str">
        <v>内②</v>
      </c>
      <c r="E22" s="76"/>
      <c r="F22" s="85"/>
      <c r="G22" s="97" t="str">
        <f t="shared" si="1"/>
        <v/>
      </c>
      <c r="H22" s="108"/>
      <c r="I22" s="119" t="str">
        <f t="shared" si="2"/>
        <v/>
      </c>
      <c r="J22" s="136" t="str">
        <f t="shared" si="3"/>
        <v/>
      </c>
      <c r="K22" s="69" t="e">
        <f>VLOOKUP(G22,環境設定!$B$7:$C$16,2,0)</f>
        <v>#N/A</v>
      </c>
    </row>
    <row r="23" spans="1:11" ht="15" customHeight="1">
      <c r="A23" s="71" t="str">
        <f t="shared" si="0"/>
        <v/>
      </c>
      <c r="B23" s="71" t="str">
        <f>IF(A23="","","内"&amp;SUM($A$5:A23))</f>
        <v/>
      </c>
      <c r="C23" s="71" t="str">
        <v>内②</v>
      </c>
      <c r="E23" s="76"/>
      <c r="F23" s="85"/>
      <c r="G23" s="97" t="str">
        <f t="shared" si="1"/>
        <v/>
      </c>
      <c r="H23" s="108"/>
      <c r="I23" s="119" t="str">
        <f t="shared" si="2"/>
        <v/>
      </c>
      <c r="J23" s="136" t="str">
        <f t="shared" si="3"/>
        <v/>
      </c>
      <c r="K23" s="69" t="e">
        <f>VLOOKUP(G23,環境設定!$B$7:$C$16,2,0)</f>
        <v>#N/A</v>
      </c>
    </row>
    <row r="24" spans="1:11" ht="15" customHeight="1">
      <c r="A24" s="71" t="str">
        <f t="shared" si="0"/>
        <v/>
      </c>
      <c r="B24" s="71" t="str">
        <f>IF(A24="","","内"&amp;SUM($A$5:A24))</f>
        <v/>
      </c>
      <c r="C24" s="71" t="str">
        <v>内②</v>
      </c>
      <c r="E24" s="76"/>
      <c r="F24" s="85"/>
      <c r="G24" s="97" t="str">
        <f t="shared" si="1"/>
        <v/>
      </c>
      <c r="H24" s="108"/>
      <c r="I24" s="119" t="str">
        <f t="shared" si="2"/>
        <v/>
      </c>
      <c r="J24" s="136" t="str">
        <f t="shared" si="3"/>
        <v/>
      </c>
      <c r="K24" s="69" t="e">
        <f>VLOOKUP(G24,環境設定!$B$7:$C$16,2,0)</f>
        <v>#N/A</v>
      </c>
    </row>
    <row r="25" spans="1:11" ht="15" customHeight="1">
      <c r="A25" s="71" t="str">
        <f t="shared" si="0"/>
        <v/>
      </c>
      <c r="B25" s="71" t="str">
        <f>IF(A25="","","内"&amp;SUM($A$5:A25))</f>
        <v/>
      </c>
      <c r="C25" s="71" t="str">
        <v>内②</v>
      </c>
      <c r="E25" s="77"/>
      <c r="F25" s="86"/>
      <c r="G25" s="98" t="str">
        <f t="shared" si="1"/>
        <v/>
      </c>
      <c r="H25" s="109"/>
      <c r="I25" s="120" t="str">
        <f t="shared" si="2"/>
        <v/>
      </c>
      <c r="J25" s="137" t="str">
        <f t="shared" si="3"/>
        <v/>
      </c>
      <c r="K25" s="69" t="e">
        <f>VLOOKUP(G25,環境設定!$B$7:$C$16,2,0)</f>
        <v>#N/A</v>
      </c>
    </row>
    <row r="26" spans="1:11" ht="15" customHeight="1">
      <c r="A26" s="71" t="str">
        <f t="shared" si="0"/>
        <v/>
      </c>
      <c r="B26" s="71" t="str">
        <f>IF(A26="","","内"&amp;SUM($A$5:A26))</f>
        <v/>
      </c>
      <c r="C26" s="71" t="str">
        <v>内③</v>
      </c>
      <c r="E26" s="75" t="s">
        <v>336</v>
      </c>
      <c r="F26" s="84"/>
      <c r="G26" s="96" t="str">
        <f t="shared" si="1"/>
        <v/>
      </c>
      <c r="H26" s="107"/>
      <c r="I26" s="121" t="str">
        <f t="shared" si="2"/>
        <v/>
      </c>
      <c r="J26" s="135" t="str">
        <f t="shared" si="3"/>
        <v/>
      </c>
      <c r="K26" s="69" t="e">
        <f>VLOOKUP(G26,環境設定!$B$7:$C$16,2,0)</f>
        <v>#N/A</v>
      </c>
    </row>
    <row r="27" spans="1:11" ht="15" customHeight="1">
      <c r="A27" s="71" t="str">
        <f t="shared" si="0"/>
        <v/>
      </c>
      <c r="B27" s="71" t="str">
        <f>IF(A27="","","内"&amp;SUM($A$5:A27))</f>
        <v/>
      </c>
      <c r="C27" s="71" t="str">
        <v>内③</v>
      </c>
      <c r="E27" s="76"/>
      <c r="F27" s="85"/>
      <c r="G27" s="97" t="str">
        <f t="shared" si="1"/>
        <v/>
      </c>
      <c r="H27" s="108"/>
      <c r="I27" s="119" t="str">
        <f t="shared" si="2"/>
        <v/>
      </c>
      <c r="J27" s="136" t="str">
        <f t="shared" si="3"/>
        <v/>
      </c>
      <c r="K27" s="69" t="e">
        <f>VLOOKUP(G27,環境設定!$B$7:$C$16,2,0)</f>
        <v>#N/A</v>
      </c>
    </row>
    <row r="28" spans="1:11" ht="15" customHeight="1">
      <c r="A28" s="71" t="str">
        <f t="shared" si="0"/>
        <v/>
      </c>
      <c r="B28" s="71" t="str">
        <f>IF(A28="","","内"&amp;SUM($A$5:A28))</f>
        <v/>
      </c>
      <c r="C28" s="71" t="str">
        <v>内③</v>
      </c>
      <c r="E28" s="76"/>
      <c r="F28" s="85"/>
      <c r="G28" s="97" t="str">
        <f t="shared" si="1"/>
        <v/>
      </c>
      <c r="H28" s="108"/>
      <c r="I28" s="119" t="str">
        <f t="shared" si="2"/>
        <v/>
      </c>
      <c r="J28" s="136" t="str">
        <f t="shared" si="3"/>
        <v/>
      </c>
      <c r="K28" s="69" t="e">
        <f>VLOOKUP(G28,環境設定!$B$7:$C$16,2,0)</f>
        <v>#N/A</v>
      </c>
    </row>
    <row r="29" spans="1:11" ht="15" customHeight="1">
      <c r="A29" s="71" t="str">
        <f t="shared" si="0"/>
        <v/>
      </c>
      <c r="B29" s="71" t="str">
        <f>IF(A29="","","内"&amp;SUM($A$5:A29))</f>
        <v/>
      </c>
      <c r="C29" s="71" t="str">
        <v>内③</v>
      </c>
      <c r="E29" s="76"/>
      <c r="F29" s="85"/>
      <c r="G29" s="97" t="str">
        <f t="shared" si="1"/>
        <v/>
      </c>
      <c r="H29" s="108"/>
      <c r="I29" s="119" t="str">
        <f t="shared" si="2"/>
        <v/>
      </c>
      <c r="J29" s="136" t="str">
        <f t="shared" si="3"/>
        <v/>
      </c>
      <c r="K29" s="69" t="e">
        <f>VLOOKUP(G29,環境設定!$B$7:$C$16,2,0)</f>
        <v>#N/A</v>
      </c>
    </row>
    <row r="30" spans="1:11" ht="15" customHeight="1">
      <c r="A30" s="71" t="str">
        <f t="shared" si="0"/>
        <v/>
      </c>
      <c r="B30" s="71" t="str">
        <f>IF(A30="","","内"&amp;SUM($A$5:A30))</f>
        <v/>
      </c>
      <c r="C30" s="71" t="str">
        <v>内③</v>
      </c>
      <c r="E30" s="76"/>
      <c r="F30" s="85"/>
      <c r="G30" s="97" t="str">
        <f t="shared" si="1"/>
        <v/>
      </c>
      <c r="H30" s="108"/>
      <c r="I30" s="119" t="str">
        <f t="shared" si="2"/>
        <v/>
      </c>
      <c r="J30" s="136" t="str">
        <f t="shared" si="3"/>
        <v/>
      </c>
      <c r="K30" s="69" t="e">
        <f>VLOOKUP(G30,環境設定!$B$7:$C$16,2,0)</f>
        <v>#N/A</v>
      </c>
    </row>
    <row r="31" spans="1:11" ht="15" customHeight="1">
      <c r="A31" s="71" t="str">
        <f t="shared" si="0"/>
        <v/>
      </c>
      <c r="B31" s="71" t="str">
        <f>IF(A31="","","内"&amp;SUM($A$5:A31))</f>
        <v/>
      </c>
      <c r="C31" s="71" t="str">
        <v>内③</v>
      </c>
      <c r="E31" s="76"/>
      <c r="F31" s="85"/>
      <c r="G31" s="97" t="str">
        <f t="shared" si="1"/>
        <v/>
      </c>
      <c r="H31" s="108"/>
      <c r="I31" s="119" t="str">
        <f t="shared" si="2"/>
        <v/>
      </c>
      <c r="J31" s="136" t="str">
        <f t="shared" si="3"/>
        <v/>
      </c>
      <c r="K31" s="69" t="e">
        <f>VLOOKUP(G31,環境設定!$B$7:$C$16,2,0)</f>
        <v>#N/A</v>
      </c>
    </row>
    <row r="32" spans="1:11" ht="15" customHeight="1">
      <c r="A32" s="71" t="str">
        <f t="shared" si="0"/>
        <v/>
      </c>
      <c r="B32" s="71" t="str">
        <f>IF(A32="","","内"&amp;SUM($A$5:A32))</f>
        <v/>
      </c>
      <c r="C32" s="71" t="str">
        <v>内③</v>
      </c>
      <c r="E32" s="76"/>
      <c r="F32" s="85"/>
      <c r="G32" s="97" t="str">
        <f t="shared" si="1"/>
        <v/>
      </c>
      <c r="H32" s="108"/>
      <c r="I32" s="119" t="str">
        <f t="shared" si="2"/>
        <v/>
      </c>
      <c r="J32" s="136" t="str">
        <f t="shared" si="3"/>
        <v/>
      </c>
      <c r="K32" s="69" t="e">
        <f>VLOOKUP(G32,環境設定!$B$7:$C$16,2,0)</f>
        <v>#N/A</v>
      </c>
    </row>
    <row r="33" spans="1:11" ht="15" customHeight="1">
      <c r="A33" s="71" t="str">
        <f t="shared" si="0"/>
        <v/>
      </c>
      <c r="B33" s="71" t="str">
        <f>IF(A33="","","内"&amp;SUM($A$5:A33))</f>
        <v/>
      </c>
      <c r="C33" s="71" t="str">
        <v>内③</v>
      </c>
      <c r="E33" s="76"/>
      <c r="F33" s="85"/>
      <c r="G33" s="97" t="str">
        <f t="shared" si="1"/>
        <v/>
      </c>
      <c r="H33" s="108"/>
      <c r="I33" s="119" t="str">
        <f t="shared" si="2"/>
        <v/>
      </c>
      <c r="J33" s="136" t="str">
        <f t="shared" si="3"/>
        <v/>
      </c>
      <c r="K33" s="69" t="e">
        <f>VLOOKUP(G33,環境設定!$B$7:$C$16,2,0)</f>
        <v>#N/A</v>
      </c>
    </row>
    <row r="34" spans="1:11" ht="15" customHeight="1">
      <c r="A34" s="71" t="str">
        <f t="shared" si="0"/>
        <v/>
      </c>
      <c r="B34" s="71" t="str">
        <f>IF(A34="","","内"&amp;SUM($A$5:A34))</f>
        <v/>
      </c>
      <c r="C34" s="71" t="str">
        <v>内③</v>
      </c>
      <c r="E34" s="76"/>
      <c r="F34" s="85"/>
      <c r="G34" s="97" t="str">
        <f t="shared" si="1"/>
        <v/>
      </c>
      <c r="H34" s="108"/>
      <c r="I34" s="119" t="str">
        <f t="shared" si="2"/>
        <v/>
      </c>
      <c r="J34" s="136" t="str">
        <f t="shared" si="3"/>
        <v/>
      </c>
      <c r="K34" s="69" t="e">
        <f>VLOOKUP(G34,環境設定!$B$7:$C$16,2,0)</f>
        <v>#N/A</v>
      </c>
    </row>
    <row r="35" spans="1:11" ht="15" customHeight="1">
      <c r="A35" s="71" t="str">
        <f t="shared" si="0"/>
        <v/>
      </c>
      <c r="B35" s="71" t="str">
        <f>IF(A35="","","内"&amp;SUM($A$5:A35))</f>
        <v/>
      </c>
      <c r="C35" s="71" t="str">
        <v>内③</v>
      </c>
      <c r="E35" s="76"/>
      <c r="F35" s="85"/>
      <c r="G35" s="97" t="str">
        <f t="shared" si="1"/>
        <v/>
      </c>
      <c r="H35" s="108"/>
      <c r="I35" s="119" t="str">
        <f t="shared" si="2"/>
        <v/>
      </c>
      <c r="J35" s="136" t="str">
        <f t="shared" si="3"/>
        <v/>
      </c>
      <c r="K35" s="69" t="e">
        <f>VLOOKUP(G35,環境設定!$B$7:$C$16,2,0)</f>
        <v>#N/A</v>
      </c>
    </row>
    <row r="36" spans="1:11" ht="15" customHeight="1">
      <c r="A36" s="71" t="str">
        <f t="shared" si="0"/>
        <v/>
      </c>
      <c r="B36" s="71" t="str">
        <f>IF(A36="","","内"&amp;SUM($A$5:A36))</f>
        <v/>
      </c>
      <c r="C36" s="71" t="str">
        <v>内③</v>
      </c>
      <c r="E36" s="76"/>
      <c r="F36" s="85"/>
      <c r="G36" s="97" t="str">
        <f t="shared" si="1"/>
        <v/>
      </c>
      <c r="H36" s="108"/>
      <c r="I36" s="119" t="str">
        <f t="shared" si="2"/>
        <v/>
      </c>
      <c r="J36" s="136" t="str">
        <f t="shared" si="3"/>
        <v/>
      </c>
      <c r="K36" s="69" t="e">
        <f>VLOOKUP(G36,環境設定!$B$7:$C$16,2,0)</f>
        <v>#N/A</v>
      </c>
    </row>
    <row r="37" spans="1:11" ht="15" customHeight="1">
      <c r="A37" s="71" t="str">
        <f t="shared" si="0"/>
        <v/>
      </c>
      <c r="B37" s="71" t="str">
        <f>IF(A37="","","内"&amp;SUM($A$5:A37))</f>
        <v/>
      </c>
      <c r="C37" s="71" t="str">
        <v>内③</v>
      </c>
      <c r="E37" s="76"/>
      <c r="F37" s="85"/>
      <c r="G37" s="97" t="str">
        <f t="shared" si="1"/>
        <v/>
      </c>
      <c r="H37" s="108"/>
      <c r="I37" s="119" t="str">
        <f t="shared" si="2"/>
        <v/>
      </c>
      <c r="J37" s="136" t="str">
        <f t="shared" si="3"/>
        <v/>
      </c>
      <c r="K37" s="69" t="e">
        <f>VLOOKUP(G37,環境設定!$B$7:$C$16,2,0)</f>
        <v>#N/A</v>
      </c>
    </row>
    <row r="38" spans="1:11" ht="15" customHeight="1">
      <c r="A38" s="71" t="str">
        <f t="shared" si="0"/>
        <v/>
      </c>
      <c r="B38" s="71" t="str">
        <f>IF(A38="","","内"&amp;SUM($A$5:A38))</f>
        <v/>
      </c>
      <c r="C38" s="71" t="str">
        <v>内③</v>
      </c>
      <c r="E38" s="76"/>
      <c r="F38" s="85"/>
      <c r="G38" s="97" t="str">
        <f t="shared" si="1"/>
        <v/>
      </c>
      <c r="H38" s="108"/>
      <c r="I38" s="119" t="str">
        <f t="shared" si="2"/>
        <v/>
      </c>
      <c r="J38" s="136" t="str">
        <f t="shared" si="3"/>
        <v/>
      </c>
      <c r="K38" s="69" t="e">
        <f>VLOOKUP(G38,環境設定!$B$7:$C$16,2,0)</f>
        <v>#N/A</v>
      </c>
    </row>
    <row r="39" spans="1:11" ht="15" customHeight="1">
      <c r="A39" s="71" t="str">
        <f t="shared" si="0"/>
        <v/>
      </c>
      <c r="B39" s="71" t="str">
        <f>IF(A39="","","内"&amp;SUM($A$5:A39))</f>
        <v/>
      </c>
      <c r="C39" s="71" t="str">
        <v>内③</v>
      </c>
      <c r="E39" s="76"/>
      <c r="F39" s="85"/>
      <c r="G39" s="97" t="str">
        <f t="shared" si="1"/>
        <v/>
      </c>
      <c r="H39" s="108"/>
      <c r="I39" s="119" t="str">
        <f t="shared" si="2"/>
        <v/>
      </c>
      <c r="J39" s="136" t="str">
        <f t="shared" si="3"/>
        <v/>
      </c>
      <c r="K39" s="69" t="e">
        <f>VLOOKUP(G39,環境設定!$B$7:$C$16,2,0)</f>
        <v>#N/A</v>
      </c>
    </row>
    <row r="40" spans="1:11" ht="15" customHeight="1">
      <c r="A40" s="71" t="str">
        <f t="shared" si="0"/>
        <v/>
      </c>
      <c r="B40" s="71" t="str">
        <f>IF(A40="","","内"&amp;SUM($A$5:A40))</f>
        <v/>
      </c>
      <c r="C40" s="71" t="str">
        <v>内③</v>
      </c>
      <c r="E40" s="76"/>
      <c r="F40" s="85"/>
      <c r="G40" s="97" t="str">
        <f t="shared" si="1"/>
        <v/>
      </c>
      <c r="H40" s="108"/>
      <c r="I40" s="119" t="str">
        <f t="shared" si="2"/>
        <v/>
      </c>
      <c r="J40" s="136" t="str">
        <f t="shared" si="3"/>
        <v/>
      </c>
      <c r="K40" s="69" t="e">
        <f>VLOOKUP(G40,環境設定!$B$7:$C$16,2,0)</f>
        <v>#N/A</v>
      </c>
    </row>
    <row r="41" spans="1:11" ht="15" customHeight="1">
      <c r="A41" s="71" t="str">
        <f t="shared" si="0"/>
        <v/>
      </c>
      <c r="B41" s="71" t="str">
        <f>IF(A41="","","内"&amp;SUM($A$5:A41))</f>
        <v/>
      </c>
      <c r="C41" s="71" t="str">
        <v>内③</v>
      </c>
      <c r="E41" s="76"/>
      <c r="F41" s="85"/>
      <c r="G41" s="97" t="str">
        <f t="shared" si="1"/>
        <v/>
      </c>
      <c r="H41" s="108"/>
      <c r="I41" s="119" t="str">
        <f t="shared" si="2"/>
        <v/>
      </c>
      <c r="J41" s="136" t="str">
        <f t="shared" si="3"/>
        <v/>
      </c>
      <c r="K41" s="69" t="e">
        <f>VLOOKUP(G41,環境設定!$B$7:$C$16,2,0)</f>
        <v>#N/A</v>
      </c>
    </row>
    <row r="42" spans="1:11" ht="15" customHeight="1">
      <c r="A42" s="71" t="str">
        <f t="shared" si="0"/>
        <v/>
      </c>
      <c r="B42" s="71" t="str">
        <f>IF(A42="","","内"&amp;SUM($A$5:A42))</f>
        <v/>
      </c>
      <c r="C42" s="71" t="str">
        <v>内③</v>
      </c>
      <c r="E42" s="76"/>
      <c r="F42" s="85"/>
      <c r="G42" s="97" t="str">
        <f t="shared" si="1"/>
        <v/>
      </c>
      <c r="H42" s="108"/>
      <c r="I42" s="119" t="str">
        <f t="shared" si="2"/>
        <v/>
      </c>
      <c r="J42" s="136" t="str">
        <f t="shared" si="3"/>
        <v/>
      </c>
      <c r="K42" s="69" t="e">
        <f>VLOOKUP(G42,環境設定!$B$7:$C$16,2,0)</f>
        <v>#N/A</v>
      </c>
    </row>
    <row r="43" spans="1:11" ht="15" customHeight="1">
      <c r="A43" s="71" t="str">
        <f t="shared" si="0"/>
        <v/>
      </c>
      <c r="B43" s="71" t="str">
        <f>IF(A43="","","内"&amp;SUM($A$5:A43))</f>
        <v/>
      </c>
      <c r="C43" s="71" t="str">
        <v>内③</v>
      </c>
      <c r="E43" s="76"/>
      <c r="F43" s="85"/>
      <c r="G43" s="97" t="str">
        <f t="shared" si="1"/>
        <v/>
      </c>
      <c r="H43" s="108"/>
      <c r="I43" s="119" t="str">
        <f t="shared" si="2"/>
        <v/>
      </c>
      <c r="J43" s="136" t="str">
        <f t="shared" si="3"/>
        <v/>
      </c>
      <c r="K43" s="69" t="e">
        <f>VLOOKUP(G43,環境設定!$B$7:$C$16,2,0)</f>
        <v>#N/A</v>
      </c>
    </row>
    <row r="44" spans="1:11" ht="15" customHeight="1">
      <c r="A44" s="71" t="str">
        <f t="shared" si="0"/>
        <v/>
      </c>
      <c r="B44" s="71" t="str">
        <f>IF(A44="","","内"&amp;SUM($A$5:A44))</f>
        <v/>
      </c>
      <c r="C44" s="71" t="str">
        <v>内③</v>
      </c>
      <c r="E44" s="76"/>
      <c r="F44" s="85"/>
      <c r="G44" s="97" t="str">
        <f t="shared" si="1"/>
        <v/>
      </c>
      <c r="H44" s="108"/>
      <c r="I44" s="119" t="str">
        <f t="shared" si="2"/>
        <v/>
      </c>
      <c r="J44" s="136" t="str">
        <f t="shared" si="3"/>
        <v/>
      </c>
      <c r="K44" s="69" t="e">
        <f>VLOOKUP(G44,環境設定!$B$7:$C$16,2,0)</f>
        <v>#N/A</v>
      </c>
    </row>
    <row r="45" spans="1:11" ht="15" customHeight="1">
      <c r="A45" s="71" t="str">
        <f t="shared" si="0"/>
        <v/>
      </c>
      <c r="B45" s="71" t="str">
        <f>IF(A45="","","内"&amp;SUM($A$5:A45))</f>
        <v/>
      </c>
      <c r="C45" s="71" t="str">
        <v>内③</v>
      </c>
      <c r="E45" s="77"/>
      <c r="F45" s="85"/>
      <c r="G45" s="99" t="str">
        <f t="shared" si="1"/>
        <v/>
      </c>
      <c r="H45" s="110"/>
      <c r="I45" s="122" t="str">
        <f t="shared" si="2"/>
        <v/>
      </c>
      <c r="J45" s="137" t="str">
        <f t="shared" si="3"/>
        <v/>
      </c>
      <c r="K45" s="69" t="e">
        <f>VLOOKUP(G45,環境設定!$B$7:$C$16,2,0)</f>
        <v>#N/A</v>
      </c>
    </row>
    <row r="46" spans="1:11" ht="15" customHeight="1">
      <c r="A46" s="71" t="str">
        <f t="shared" si="0"/>
        <v/>
      </c>
      <c r="B46" s="71" t="str">
        <f>IF(A46="","","内"&amp;SUM($A$5:A46))</f>
        <v/>
      </c>
      <c r="C46" s="71" t="str">
        <v>内④</v>
      </c>
      <c r="E46" s="75" t="s">
        <v>141</v>
      </c>
      <c r="F46" s="84"/>
      <c r="G46" s="100" t="str">
        <f t="shared" si="1"/>
        <v/>
      </c>
      <c r="H46" s="107"/>
      <c r="I46" s="118" t="str">
        <f t="shared" si="2"/>
        <v/>
      </c>
      <c r="J46" s="135" t="str">
        <f t="shared" si="3"/>
        <v/>
      </c>
      <c r="K46" s="69" t="e">
        <f>VLOOKUP(G46,環境設定!$B$7:$C$16,2,0)</f>
        <v>#N/A</v>
      </c>
    </row>
    <row r="47" spans="1:11" ht="15" customHeight="1">
      <c r="A47" s="71" t="str">
        <f t="shared" si="0"/>
        <v/>
      </c>
      <c r="B47" s="71" t="str">
        <f>IF(A47="","","内"&amp;SUM($A$5:A47))</f>
        <v/>
      </c>
      <c r="C47" s="71" t="str">
        <v>内④</v>
      </c>
      <c r="E47" s="76"/>
      <c r="F47" s="85"/>
      <c r="G47" s="97" t="str">
        <f t="shared" si="1"/>
        <v/>
      </c>
      <c r="H47" s="108"/>
      <c r="I47" s="119" t="str">
        <f t="shared" si="2"/>
        <v/>
      </c>
      <c r="J47" s="136" t="str">
        <f t="shared" si="3"/>
        <v/>
      </c>
      <c r="K47" s="69" t="e">
        <f>VLOOKUP(G47,環境設定!$B$7:$C$16,2,0)</f>
        <v>#N/A</v>
      </c>
    </row>
    <row r="48" spans="1:11" ht="15" customHeight="1">
      <c r="A48" s="71" t="str">
        <f t="shared" si="0"/>
        <v/>
      </c>
      <c r="B48" s="71" t="str">
        <f>IF(A48="","","内"&amp;SUM($A$5:A48))</f>
        <v/>
      </c>
      <c r="C48" s="71" t="str">
        <v>内④</v>
      </c>
      <c r="E48" s="76"/>
      <c r="F48" s="85"/>
      <c r="G48" s="97" t="str">
        <f t="shared" si="1"/>
        <v/>
      </c>
      <c r="H48" s="108"/>
      <c r="I48" s="119" t="str">
        <f t="shared" si="2"/>
        <v/>
      </c>
      <c r="J48" s="136" t="str">
        <f t="shared" si="3"/>
        <v/>
      </c>
      <c r="K48" s="69" t="e">
        <f>VLOOKUP(G48,環境設定!$B$7:$C$16,2,0)</f>
        <v>#N/A</v>
      </c>
    </row>
    <row r="49" spans="1:11" ht="15" customHeight="1">
      <c r="A49" s="71" t="str">
        <f t="shared" si="0"/>
        <v/>
      </c>
      <c r="B49" s="71" t="str">
        <f>IF(A49="","","内"&amp;SUM($A$5:A49))</f>
        <v/>
      </c>
      <c r="C49" s="71" t="str">
        <v>内④</v>
      </c>
      <c r="E49" s="76"/>
      <c r="F49" s="85"/>
      <c r="G49" s="97" t="str">
        <f t="shared" si="1"/>
        <v/>
      </c>
      <c r="H49" s="108"/>
      <c r="I49" s="119" t="str">
        <f t="shared" si="2"/>
        <v/>
      </c>
      <c r="J49" s="136" t="str">
        <f t="shared" si="3"/>
        <v/>
      </c>
      <c r="K49" s="69" t="e">
        <f>VLOOKUP(G49,環境設定!$B$7:$C$16,2,0)</f>
        <v>#N/A</v>
      </c>
    </row>
    <row r="50" spans="1:11" ht="15" customHeight="1">
      <c r="A50" s="71" t="str">
        <f t="shared" si="0"/>
        <v/>
      </c>
      <c r="B50" s="71" t="str">
        <f>IF(A50="","","内"&amp;SUM($A$5:A50))</f>
        <v/>
      </c>
      <c r="C50" s="71" t="str">
        <v>内④</v>
      </c>
      <c r="E50" s="76"/>
      <c r="F50" s="85"/>
      <c r="G50" s="97" t="str">
        <f t="shared" si="1"/>
        <v/>
      </c>
      <c r="H50" s="108"/>
      <c r="I50" s="119" t="str">
        <f t="shared" si="2"/>
        <v/>
      </c>
      <c r="J50" s="136" t="str">
        <f t="shared" si="3"/>
        <v/>
      </c>
      <c r="K50" s="69" t="e">
        <f>VLOOKUP(G50,環境設定!$B$7:$C$16,2,0)</f>
        <v>#N/A</v>
      </c>
    </row>
    <row r="51" spans="1:11" ht="15" customHeight="1">
      <c r="A51" s="71" t="str">
        <f t="shared" si="0"/>
        <v/>
      </c>
      <c r="B51" s="71" t="str">
        <f>IF(A51="","","内"&amp;SUM($A$5:A51))</f>
        <v/>
      </c>
      <c r="C51" s="71" t="str">
        <v>内④</v>
      </c>
      <c r="E51" s="76"/>
      <c r="F51" s="85"/>
      <c r="G51" s="97" t="str">
        <f t="shared" si="1"/>
        <v/>
      </c>
      <c r="H51" s="108"/>
      <c r="I51" s="119" t="str">
        <f t="shared" si="2"/>
        <v/>
      </c>
      <c r="J51" s="136" t="str">
        <f t="shared" si="3"/>
        <v/>
      </c>
      <c r="K51" s="69" t="e">
        <f>VLOOKUP(G51,環境設定!$B$7:$C$16,2,0)</f>
        <v>#N/A</v>
      </c>
    </row>
    <row r="52" spans="1:11" ht="15" customHeight="1">
      <c r="A52" s="71" t="str">
        <f t="shared" si="0"/>
        <v/>
      </c>
      <c r="B52" s="71" t="str">
        <f>IF(A52="","","内"&amp;SUM($A$5:A52))</f>
        <v/>
      </c>
      <c r="C52" s="71" t="str">
        <v>内④</v>
      </c>
      <c r="E52" s="76"/>
      <c r="F52" s="85"/>
      <c r="G52" s="97" t="str">
        <f t="shared" si="1"/>
        <v/>
      </c>
      <c r="H52" s="108"/>
      <c r="I52" s="119" t="str">
        <f t="shared" si="2"/>
        <v/>
      </c>
      <c r="J52" s="136" t="str">
        <f t="shared" si="3"/>
        <v/>
      </c>
      <c r="K52" s="69" t="e">
        <f>VLOOKUP(G52,環境設定!$B$7:$C$16,2,0)</f>
        <v>#N/A</v>
      </c>
    </row>
    <row r="53" spans="1:11" ht="15" customHeight="1">
      <c r="A53" s="71" t="str">
        <f t="shared" si="0"/>
        <v/>
      </c>
      <c r="B53" s="71" t="str">
        <f>IF(A53="","","内"&amp;SUM($A$5:A53))</f>
        <v/>
      </c>
      <c r="C53" s="71" t="str">
        <v>内④</v>
      </c>
      <c r="E53" s="76"/>
      <c r="F53" s="85"/>
      <c r="G53" s="97" t="str">
        <f t="shared" si="1"/>
        <v/>
      </c>
      <c r="H53" s="108"/>
      <c r="I53" s="119" t="str">
        <f t="shared" si="2"/>
        <v/>
      </c>
      <c r="J53" s="136" t="str">
        <f t="shared" si="3"/>
        <v/>
      </c>
      <c r="K53" s="69" t="e">
        <f>VLOOKUP(G53,環境設定!$B$7:$C$16,2,0)</f>
        <v>#N/A</v>
      </c>
    </row>
    <row r="54" spans="1:11" ht="15" customHeight="1">
      <c r="A54" s="71" t="str">
        <f t="shared" si="0"/>
        <v/>
      </c>
      <c r="B54" s="71" t="str">
        <f>IF(A54="","","内"&amp;SUM($A$5:A54))</f>
        <v/>
      </c>
      <c r="C54" s="71" t="str">
        <v>内④</v>
      </c>
      <c r="E54" s="76"/>
      <c r="F54" s="85"/>
      <c r="G54" s="97" t="str">
        <f t="shared" si="1"/>
        <v/>
      </c>
      <c r="H54" s="108"/>
      <c r="I54" s="119" t="str">
        <f t="shared" si="2"/>
        <v/>
      </c>
      <c r="J54" s="136" t="str">
        <f t="shared" si="3"/>
        <v/>
      </c>
      <c r="K54" s="69" t="e">
        <f>VLOOKUP(G54,環境設定!$B$7:$C$16,2,0)</f>
        <v>#N/A</v>
      </c>
    </row>
    <row r="55" spans="1:11" ht="15" customHeight="1">
      <c r="A55" s="71" t="str">
        <f t="shared" si="0"/>
        <v/>
      </c>
      <c r="B55" s="71" t="str">
        <f>IF(A55="","","内"&amp;SUM($A$5:A55))</f>
        <v/>
      </c>
      <c r="C55" s="71" t="str">
        <v>内④</v>
      </c>
      <c r="E55" s="76"/>
      <c r="F55" s="85"/>
      <c r="G55" s="97" t="str">
        <f t="shared" si="1"/>
        <v/>
      </c>
      <c r="H55" s="108"/>
      <c r="I55" s="119" t="str">
        <f t="shared" si="2"/>
        <v/>
      </c>
      <c r="J55" s="136" t="str">
        <f t="shared" si="3"/>
        <v/>
      </c>
      <c r="K55" s="69" t="e">
        <f>VLOOKUP(G55,環境設定!$B$7:$C$16,2,0)</f>
        <v>#N/A</v>
      </c>
    </row>
    <row r="56" spans="1:11" ht="15" customHeight="1">
      <c r="A56" s="71" t="str">
        <f t="shared" si="0"/>
        <v/>
      </c>
      <c r="B56" s="71" t="str">
        <f>IF(A56="","","内"&amp;SUM($A$5:A56))</f>
        <v/>
      </c>
      <c r="C56" s="71" t="str">
        <v>内④</v>
      </c>
      <c r="E56" s="76"/>
      <c r="F56" s="85"/>
      <c r="G56" s="97" t="str">
        <f t="shared" si="1"/>
        <v/>
      </c>
      <c r="H56" s="108"/>
      <c r="I56" s="119" t="str">
        <f t="shared" si="2"/>
        <v/>
      </c>
      <c r="J56" s="136" t="str">
        <f t="shared" si="3"/>
        <v/>
      </c>
      <c r="K56" s="69" t="e">
        <f>VLOOKUP(G56,環境設定!$B$7:$C$16,2,0)</f>
        <v>#N/A</v>
      </c>
    </row>
    <row r="57" spans="1:11" ht="15" customHeight="1">
      <c r="A57" s="71" t="str">
        <f t="shared" si="0"/>
        <v/>
      </c>
      <c r="B57" s="71" t="str">
        <f>IF(A57="","","内"&amp;SUM($A$5:A57))</f>
        <v/>
      </c>
      <c r="C57" s="71" t="str">
        <v>内④</v>
      </c>
      <c r="E57" s="76"/>
      <c r="F57" s="85"/>
      <c r="G57" s="97" t="str">
        <f t="shared" si="1"/>
        <v/>
      </c>
      <c r="H57" s="108"/>
      <c r="I57" s="119" t="str">
        <f t="shared" si="2"/>
        <v/>
      </c>
      <c r="J57" s="136" t="str">
        <f t="shared" si="3"/>
        <v/>
      </c>
      <c r="K57" s="69" t="e">
        <f>VLOOKUP(G57,環境設定!$B$7:$C$16,2,0)</f>
        <v>#N/A</v>
      </c>
    </row>
    <row r="58" spans="1:11" ht="15" customHeight="1">
      <c r="A58" s="71" t="str">
        <f t="shared" si="0"/>
        <v/>
      </c>
      <c r="B58" s="71" t="str">
        <f>IF(A58="","","内"&amp;SUM($A$5:A58))</f>
        <v/>
      </c>
      <c r="C58" s="71" t="str">
        <v>内④</v>
      </c>
      <c r="E58" s="76"/>
      <c r="F58" s="85"/>
      <c r="G58" s="97" t="str">
        <f t="shared" si="1"/>
        <v/>
      </c>
      <c r="H58" s="108"/>
      <c r="I58" s="119" t="str">
        <f t="shared" si="2"/>
        <v/>
      </c>
      <c r="J58" s="136" t="str">
        <f t="shared" si="3"/>
        <v/>
      </c>
      <c r="K58" s="69" t="e">
        <f>VLOOKUP(G58,環境設定!$B$7:$C$16,2,0)</f>
        <v>#N/A</v>
      </c>
    </row>
    <row r="59" spans="1:11" ht="15" customHeight="1">
      <c r="A59" s="71" t="str">
        <f t="shared" si="0"/>
        <v/>
      </c>
      <c r="B59" s="71" t="str">
        <f>IF(A59="","","内"&amp;SUM($A$5:A59))</f>
        <v/>
      </c>
      <c r="C59" s="71" t="str">
        <v>内④</v>
      </c>
      <c r="E59" s="76"/>
      <c r="F59" s="85"/>
      <c r="G59" s="97" t="str">
        <f t="shared" si="1"/>
        <v/>
      </c>
      <c r="H59" s="108"/>
      <c r="I59" s="119" t="str">
        <f t="shared" si="2"/>
        <v/>
      </c>
      <c r="J59" s="136" t="str">
        <f t="shared" si="3"/>
        <v/>
      </c>
      <c r="K59" s="69" t="e">
        <f>VLOOKUP(G59,環境設定!$B$7:$C$16,2,0)</f>
        <v>#N/A</v>
      </c>
    </row>
    <row r="60" spans="1:11" ht="15" customHeight="1">
      <c r="A60" s="71" t="str">
        <f t="shared" si="0"/>
        <v/>
      </c>
      <c r="B60" s="71" t="str">
        <f>IF(A60="","","内"&amp;SUM($A$5:A60))</f>
        <v/>
      </c>
      <c r="C60" s="71" t="str">
        <v>内④</v>
      </c>
      <c r="E60" s="76"/>
      <c r="F60" s="85"/>
      <c r="G60" s="97" t="str">
        <f t="shared" si="1"/>
        <v/>
      </c>
      <c r="H60" s="108"/>
      <c r="I60" s="119" t="str">
        <f t="shared" si="2"/>
        <v/>
      </c>
      <c r="J60" s="136" t="str">
        <f t="shared" si="3"/>
        <v/>
      </c>
      <c r="K60" s="69" t="e">
        <f>VLOOKUP(G60,環境設定!$B$7:$C$16,2,0)</f>
        <v>#N/A</v>
      </c>
    </row>
    <row r="61" spans="1:11" ht="15" customHeight="1">
      <c r="A61" s="71" t="str">
        <f t="shared" si="0"/>
        <v/>
      </c>
      <c r="B61" s="71" t="str">
        <f>IF(A61="","","内"&amp;SUM($A$5:A61))</f>
        <v/>
      </c>
      <c r="C61" s="71" t="str">
        <v>内④</v>
      </c>
      <c r="E61" s="76"/>
      <c r="F61" s="85"/>
      <c r="G61" s="97" t="str">
        <f t="shared" si="1"/>
        <v/>
      </c>
      <c r="H61" s="108"/>
      <c r="I61" s="119" t="str">
        <f t="shared" si="2"/>
        <v/>
      </c>
      <c r="J61" s="136" t="str">
        <f t="shared" si="3"/>
        <v/>
      </c>
      <c r="K61" s="69" t="e">
        <f>VLOOKUP(G61,環境設定!$B$7:$C$16,2,0)</f>
        <v>#N/A</v>
      </c>
    </row>
    <row r="62" spans="1:11" ht="15" customHeight="1">
      <c r="A62" s="71" t="str">
        <f t="shared" si="0"/>
        <v/>
      </c>
      <c r="B62" s="71" t="str">
        <f>IF(A62="","","内"&amp;SUM($A$5:A62))</f>
        <v/>
      </c>
      <c r="C62" s="71" t="str">
        <v>内④</v>
      </c>
      <c r="E62" s="76"/>
      <c r="F62" s="85"/>
      <c r="G62" s="97" t="str">
        <f t="shared" si="1"/>
        <v/>
      </c>
      <c r="H62" s="108"/>
      <c r="I62" s="119" t="str">
        <f t="shared" si="2"/>
        <v/>
      </c>
      <c r="J62" s="136" t="str">
        <f t="shared" si="3"/>
        <v/>
      </c>
      <c r="K62" s="69" t="e">
        <f>VLOOKUP(G62,環境設定!$B$7:$C$16,2,0)</f>
        <v>#N/A</v>
      </c>
    </row>
    <row r="63" spans="1:11" ht="15" customHeight="1">
      <c r="A63" s="71" t="str">
        <f t="shared" si="0"/>
        <v/>
      </c>
      <c r="B63" s="71" t="str">
        <f>IF(A63="","","内"&amp;SUM($A$5:A63))</f>
        <v/>
      </c>
      <c r="C63" s="71" t="str">
        <v>内④</v>
      </c>
      <c r="E63" s="76"/>
      <c r="F63" s="85"/>
      <c r="G63" s="97" t="str">
        <f t="shared" si="1"/>
        <v/>
      </c>
      <c r="H63" s="108"/>
      <c r="I63" s="119" t="str">
        <f t="shared" si="2"/>
        <v/>
      </c>
      <c r="J63" s="136" t="str">
        <f t="shared" si="3"/>
        <v/>
      </c>
      <c r="K63" s="69" t="e">
        <f>VLOOKUP(G63,環境設定!$B$7:$C$16,2,0)</f>
        <v>#N/A</v>
      </c>
    </row>
    <row r="64" spans="1:11" ht="15" customHeight="1">
      <c r="A64" s="71" t="str">
        <f t="shared" si="0"/>
        <v/>
      </c>
      <c r="B64" s="71" t="str">
        <f>IF(A64="","","内"&amp;SUM($A$5:A64))</f>
        <v/>
      </c>
      <c r="C64" s="71" t="str">
        <v>内④</v>
      </c>
      <c r="E64" s="76"/>
      <c r="F64" s="85"/>
      <c r="G64" s="97" t="str">
        <f t="shared" si="1"/>
        <v/>
      </c>
      <c r="H64" s="108"/>
      <c r="I64" s="119" t="str">
        <f t="shared" si="2"/>
        <v/>
      </c>
      <c r="J64" s="136" t="str">
        <f t="shared" si="3"/>
        <v/>
      </c>
      <c r="K64" s="69" t="e">
        <f>VLOOKUP(G64,環境設定!$B$7:$C$16,2,0)</f>
        <v>#N/A</v>
      </c>
    </row>
    <row r="65" spans="1:11" ht="15" customHeight="1">
      <c r="A65" s="71" t="str">
        <f t="shared" si="0"/>
        <v/>
      </c>
      <c r="B65" s="71" t="str">
        <f>IF(A65="","","内"&amp;SUM($A$5:A65))</f>
        <v/>
      </c>
      <c r="C65" s="71" t="str">
        <v>内④</v>
      </c>
      <c r="E65" s="77"/>
      <c r="F65" s="86"/>
      <c r="G65" s="98" t="str">
        <f t="shared" si="1"/>
        <v/>
      </c>
      <c r="H65" s="109"/>
      <c r="I65" s="120" t="str">
        <f t="shared" si="2"/>
        <v/>
      </c>
      <c r="J65" s="137" t="str">
        <f t="shared" si="3"/>
        <v/>
      </c>
      <c r="K65" s="69" t="e">
        <f>VLOOKUP(G65,環境設定!$B$7:$C$16,2,0)</f>
        <v>#N/A</v>
      </c>
    </row>
    <row r="66" spans="1:11" ht="15" customHeight="1">
      <c r="A66" s="71" t="str">
        <f t="shared" si="0"/>
        <v/>
      </c>
      <c r="B66" s="71" t="str">
        <f>IF(A66="","","内"&amp;SUM($A$5:A66))</f>
        <v/>
      </c>
      <c r="C66" s="71" t="str">
        <v>内⑤</v>
      </c>
      <c r="E66" s="75" t="s">
        <v>276</v>
      </c>
      <c r="F66" s="84"/>
      <c r="G66" s="96" t="str">
        <f t="shared" si="1"/>
        <v/>
      </c>
      <c r="H66" s="107"/>
      <c r="I66" s="121" t="str">
        <f t="shared" si="2"/>
        <v/>
      </c>
      <c r="J66" s="135" t="str">
        <f t="shared" si="3"/>
        <v/>
      </c>
      <c r="K66" s="69" t="e">
        <f>VLOOKUP(G66,環境設定!$B$7:$C$16,2,0)</f>
        <v>#N/A</v>
      </c>
    </row>
    <row r="67" spans="1:11" ht="15" customHeight="1">
      <c r="A67" s="71" t="str">
        <f t="shared" si="0"/>
        <v/>
      </c>
      <c r="B67" s="71" t="str">
        <f>IF(A67="","","内"&amp;SUM($A$5:A67))</f>
        <v/>
      </c>
      <c r="C67" s="71" t="str">
        <v>内⑤</v>
      </c>
      <c r="E67" s="76"/>
      <c r="F67" s="85"/>
      <c r="G67" s="97" t="str">
        <f t="shared" si="1"/>
        <v/>
      </c>
      <c r="H67" s="108"/>
      <c r="I67" s="119" t="str">
        <f t="shared" si="2"/>
        <v/>
      </c>
      <c r="J67" s="136" t="str">
        <f t="shared" si="3"/>
        <v/>
      </c>
      <c r="K67" s="69" t="e">
        <f>VLOOKUP(G67,環境設定!$B$7:$C$16,2,0)</f>
        <v>#N/A</v>
      </c>
    </row>
    <row r="68" spans="1:11" ht="15" customHeight="1">
      <c r="A68" s="71" t="str">
        <f t="shared" si="0"/>
        <v/>
      </c>
      <c r="B68" s="71" t="str">
        <f>IF(A68="","","内"&amp;SUM($A$5:A68))</f>
        <v/>
      </c>
      <c r="C68" s="71" t="str">
        <v>内⑤</v>
      </c>
      <c r="E68" s="76"/>
      <c r="F68" s="85"/>
      <c r="G68" s="97" t="str">
        <f t="shared" si="1"/>
        <v/>
      </c>
      <c r="H68" s="108"/>
      <c r="I68" s="119" t="str">
        <f t="shared" si="2"/>
        <v/>
      </c>
      <c r="J68" s="136" t="str">
        <f t="shared" si="3"/>
        <v/>
      </c>
      <c r="K68" s="69" t="e">
        <f>VLOOKUP(G68,環境設定!$B$7:$C$16,2,0)</f>
        <v>#N/A</v>
      </c>
    </row>
    <row r="69" spans="1:11" ht="15" customHeight="1">
      <c r="A69" s="71" t="str">
        <f t="shared" ref="A69:A132" si="4">IF(F69&lt;&gt;"",1,"")</f>
        <v/>
      </c>
      <c r="B69" s="71" t="str">
        <f>IF(A69="","","内"&amp;SUM($A$5:A69))</f>
        <v/>
      </c>
      <c r="C69" s="71" t="str">
        <v>内⑤</v>
      </c>
      <c r="E69" s="76"/>
      <c r="F69" s="85"/>
      <c r="G69" s="97" t="str">
        <f t="shared" ref="G69:G132" si="5">IF($F69="","",VLOOKUP($F69,単価範囲,$G$3,0))</f>
        <v/>
      </c>
      <c r="H69" s="108"/>
      <c r="I69" s="119" t="str">
        <f t="shared" ref="I69:I132" si="6">IF($F69="","",VLOOKUP($F69,単価範囲,$I$3,0))</f>
        <v/>
      </c>
      <c r="J69" s="136" t="str">
        <f t="shared" ref="J69:J132" si="7">IF(I69="","",ROUNDDOWN(H69*I69,0))</f>
        <v/>
      </c>
      <c r="K69" s="69" t="e">
        <f>VLOOKUP(G69,環境設定!$B$7:$C$16,2,0)</f>
        <v>#N/A</v>
      </c>
    </row>
    <row r="70" spans="1:11" ht="15" customHeight="1">
      <c r="A70" s="71" t="str">
        <f t="shared" si="4"/>
        <v/>
      </c>
      <c r="B70" s="71" t="str">
        <f>IF(A70="","","内"&amp;SUM($A$5:A70))</f>
        <v/>
      </c>
      <c r="C70" s="71" t="str">
        <v>内⑤</v>
      </c>
      <c r="E70" s="76"/>
      <c r="F70" s="85"/>
      <c r="G70" s="97" t="str">
        <f t="shared" si="5"/>
        <v/>
      </c>
      <c r="H70" s="108"/>
      <c r="I70" s="119" t="str">
        <f t="shared" si="6"/>
        <v/>
      </c>
      <c r="J70" s="136" t="str">
        <f t="shared" si="7"/>
        <v/>
      </c>
      <c r="K70" s="69" t="e">
        <f>VLOOKUP(G70,環境設定!$B$7:$C$16,2,0)</f>
        <v>#N/A</v>
      </c>
    </row>
    <row r="71" spans="1:11" ht="15" customHeight="1">
      <c r="A71" s="71" t="str">
        <f t="shared" si="4"/>
        <v/>
      </c>
      <c r="B71" s="71" t="str">
        <f>IF(A71="","","内"&amp;SUM($A$5:A71))</f>
        <v/>
      </c>
      <c r="C71" s="71" t="str">
        <v>内⑤</v>
      </c>
      <c r="E71" s="76"/>
      <c r="F71" s="85"/>
      <c r="G71" s="97" t="str">
        <f t="shared" si="5"/>
        <v/>
      </c>
      <c r="H71" s="108"/>
      <c r="I71" s="119" t="str">
        <f t="shared" si="6"/>
        <v/>
      </c>
      <c r="J71" s="136" t="str">
        <f t="shared" si="7"/>
        <v/>
      </c>
      <c r="K71" s="69" t="e">
        <f>VLOOKUP(G71,環境設定!$B$7:$C$16,2,0)</f>
        <v>#N/A</v>
      </c>
    </row>
    <row r="72" spans="1:11" ht="15" customHeight="1">
      <c r="A72" s="71" t="str">
        <f t="shared" si="4"/>
        <v/>
      </c>
      <c r="B72" s="71" t="str">
        <f>IF(A72="","","内"&amp;SUM($A$5:A72))</f>
        <v/>
      </c>
      <c r="C72" s="71" t="str">
        <v>内⑤</v>
      </c>
      <c r="E72" s="76"/>
      <c r="F72" s="85"/>
      <c r="G72" s="97" t="str">
        <f t="shared" si="5"/>
        <v/>
      </c>
      <c r="H72" s="108"/>
      <c r="I72" s="119" t="str">
        <f t="shared" si="6"/>
        <v/>
      </c>
      <c r="J72" s="136" t="str">
        <f t="shared" si="7"/>
        <v/>
      </c>
      <c r="K72" s="69" t="e">
        <f>VLOOKUP(G72,環境設定!$B$7:$C$16,2,0)</f>
        <v>#N/A</v>
      </c>
    </row>
    <row r="73" spans="1:11" ht="15" customHeight="1">
      <c r="A73" s="71" t="str">
        <f t="shared" si="4"/>
        <v/>
      </c>
      <c r="B73" s="71" t="str">
        <f>IF(A73="","","内"&amp;SUM($A$5:A73))</f>
        <v/>
      </c>
      <c r="C73" s="71" t="str">
        <v>内⑤</v>
      </c>
      <c r="E73" s="76"/>
      <c r="F73" s="85"/>
      <c r="G73" s="97" t="str">
        <f t="shared" si="5"/>
        <v/>
      </c>
      <c r="H73" s="108"/>
      <c r="I73" s="119" t="str">
        <f t="shared" si="6"/>
        <v/>
      </c>
      <c r="J73" s="136" t="str">
        <f t="shared" si="7"/>
        <v/>
      </c>
      <c r="K73" s="69" t="e">
        <f>VLOOKUP(G73,環境設定!$B$7:$C$16,2,0)</f>
        <v>#N/A</v>
      </c>
    </row>
    <row r="74" spans="1:11" ht="15" customHeight="1">
      <c r="A74" s="71" t="str">
        <f t="shared" si="4"/>
        <v/>
      </c>
      <c r="B74" s="71" t="str">
        <f>IF(A74="","","内"&amp;SUM($A$5:A74))</f>
        <v/>
      </c>
      <c r="C74" s="71" t="str">
        <v>内⑤</v>
      </c>
      <c r="E74" s="76"/>
      <c r="F74" s="85"/>
      <c r="G74" s="97" t="str">
        <f t="shared" si="5"/>
        <v/>
      </c>
      <c r="H74" s="108"/>
      <c r="I74" s="119" t="str">
        <f t="shared" si="6"/>
        <v/>
      </c>
      <c r="J74" s="136" t="str">
        <f t="shared" si="7"/>
        <v/>
      </c>
      <c r="K74" s="69" t="e">
        <f>VLOOKUP(G74,環境設定!$B$7:$C$16,2,0)</f>
        <v>#N/A</v>
      </c>
    </row>
    <row r="75" spans="1:11" ht="15" customHeight="1">
      <c r="A75" s="71" t="str">
        <f t="shared" si="4"/>
        <v/>
      </c>
      <c r="B75" s="71" t="str">
        <f>IF(A75="","","内"&amp;SUM($A$5:A75))</f>
        <v/>
      </c>
      <c r="C75" s="71" t="str">
        <v>内⑤</v>
      </c>
      <c r="E75" s="76"/>
      <c r="F75" s="85"/>
      <c r="G75" s="97" t="str">
        <f t="shared" si="5"/>
        <v/>
      </c>
      <c r="H75" s="108"/>
      <c r="I75" s="119" t="str">
        <f t="shared" si="6"/>
        <v/>
      </c>
      <c r="J75" s="136" t="str">
        <f t="shared" si="7"/>
        <v/>
      </c>
      <c r="K75" s="69" t="e">
        <f>VLOOKUP(G75,環境設定!$B$7:$C$16,2,0)</f>
        <v>#N/A</v>
      </c>
    </row>
    <row r="76" spans="1:11" ht="15" customHeight="1">
      <c r="A76" s="71" t="str">
        <f t="shared" si="4"/>
        <v/>
      </c>
      <c r="B76" s="71" t="str">
        <f>IF(A76="","","内"&amp;SUM($A$5:A76))</f>
        <v/>
      </c>
      <c r="C76" s="71" t="str">
        <v>内⑤</v>
      </c>
      <c r="E76" s="76"/>
      <c r="F76" s="85"/>
      <c r="G76" s="97" t="str">
        <f t="shared" si="5"/>
        <v/>
      </c>
      <c r="H76" s="108"/>
      <c r="I76" s="119" t="str">
        <f t="shared" si="6"/>
        <v/>
      </c>
      <c r="J76" s="136" t="str">
        <f t="shared" si="7"/>
        <v/>
      </c>
      <c r="K76" s="69" t="e">
        <f>VLOOKUP(G76,環境設定!$B$7:$C$16,2,0)</f>
        <v>#N/A</v>
      </c>
    </row>
    <row r="77" spans="1:11" ht="15" customHeight="1">
      <c r="A77" s="71" t="str">
        <f t="shared" si="4"/>
        <v/>
      </c>
      <c r="B77" s="71" t="str">
        <f>IF(A77="","","内"&amp;SUM($A$5:A77))</f>
        <v/>
      </c>
      <c r="C77" s="71" t="str">
        <v>内⑤</v>
      </c>
      <c r="E77" s="76"/>
      <c r="F77" s="85"/>
      <c r="G77" s="97" t="str">
        <f t="shared" si="5"/>
        <v/>
      </c>
      <c r="H77" s="108"/>
      <c r="I77" s="119" t="str">
        <f t="shared" si="6"/>
        <v/>
      </c>
      <c r="J77" s="136" t="str">
        <f t="shared" si="7"/>
        <v/>
      </c>
      <c r="K77" s="69" t="e">
        <f>VLOOKUP(G77,環境設定!$B$7:$C$16,2,0)</f>
        <v>#N/A</v>
      </c>
    </row>
    <row r="78" spans="1:11" ht="15" customHeight="1">
      <c r="A78" s="71" t="str">
        <f t="shared" si="4"/>
        <v/>
      </c>
      <c r="B78" s="71" t="str">
        <f>IF(A78="","","内"&amp;SUM($A$5:A78))</f>
        <v/>
      </c>
      <c r="C78" s="71" t="str">
        <v>内⑤</v>
      </c>
      <c r="E78" s="76"/>
      <c r="F78" s="85"/>
      <c r="G78" s="97" t="str">
        <f t="shared" si="5"/>
        <v/>
      </c>
      <c r="H78" s="108"/>
      <c r="I78" s="119" t="str">
        <f t="shared" si="6"/>
        <v/>
      </c>
      <c r="J78" s="136" t="str">
        <f t="shared" si="7"/>
        <v/>
      </c>
      <c r="K78" s="69" t="e">
        <f>VLOOKUP(G78,環境設定!$B$7:$C$16,2,0)</f>
        <v>#N/A</v>
      </c>
    </row>
    <row r="79" spans="1:11" ht="15" customHeight="1">
      <c r="A79" s="71" t="str">
        <f t="shared" si="4"/>
        <v/>
      </c>
      <c r="B79" s="71" t="str">
        <f>IF(A79="","","内"&amp;SUM($A$5:A79))</f>
        <v/>
      </c>
      <c r="C79" s="71" t="str">
        <v>内⑤</v>
      </c>
      <c r="E79" s="76"/>
      <c r="F79" s="85"/>
      <c r="G79" s="97" t="str">
        <f t="shared" si="5"/>
        <v/>
      </c>
      <c r="H79" s="108"/>
      <c r="I79" s="119" t="str">
        <f t="shared" si="6"/>
        <v/>
      </c>
      <c r="J79" s="136" t="str">
        <f t="shared" si="7"/>
        <v/>
      </c>
      <c r="K79" s="69" t="e">
        <f>VLOOKUP(G79,環境設定!$B$7:$C$16,2,0)</f>
        <v>#N/A</v>
      </c>
    </row>
    <row r="80" spans="1:11" ht="15" customHeight="1">
      <c r="A80" s="71" t="str">
        <f t="shared" si="4"/>
        <v/>
      </c>
      <c r="B80" s="71" t="str">
        <f>IF(A80="","","内"&amp;SUM($A$5:A80))</f>
        <v/>
      </c>
      <c r="C80" s="71" t="str">
        <v>内⑤</v>
      </c>
      <c r="E80" s="76"/>
      <c r="F80" s="85"/>
      <c r="G80" s="97" t="str">
        <f t="shared" si="5"/>
        <v/>
      </c>
      <c r="H80" s="108"/>
      <c r="I80" s="119" t="str">
        <f t="shared" si="6"/>
        <v/>
      </c>
      <c r="J80" s="136" t="str">
        <f t="shared" si="7"/>
        <v/>
      </c>
      <c r="K80" s="69" t="e">
        <f>VLOOKUP(G80,環境設定!$B$7:$C$16,2,0)</f>
        <v>#N/A</v>
      </c>
    </row>
    <row r="81" spans="1:11" ht="15" customHeight="1">
      <c r="A81" s="71" t="str">
        <f t="shared" si="4"/>
        <v/>
      </c>
      <c r="B81" s="71" t="str">
        <f>IF(A81="","","内"&amp;SUM($A$5:A81))</f>
        <v/>
      </c>
      <c r="C81" s="71" t="str">
        <v>内⑤</v>
      </c>
      <c r="E81" s="76"/>
      <c r="F81" s="85"/>
      <c r="G81" s="97" t="str">
        <f t="shared" si="5"/>
        <v/>
      </c>
      <c r="H81" s="108"/>
      <c r="I81" s="119" t="str">
        <f t="shared" si="6"/>
        <v/>
      </c>
      <c r="J81" s="136" t="str">
        <f t="shared" si="7"/>
        <v/>
      </c>
      <c r="K81" s="69" t="e">
        <f>VLOOKUP(G81,環境設定!$B$7:$C$16,2,0)</f>
        <v>#N/A</v>
      </c>
    </row>
    <row r="82" spans="1:11" ht="15" customHeight="1">
      <c r="A82" s="71" t="str">
        <f t="shared" si="4"/>
        <v/>
      </c>
      <c r="B82" s="71" t="str">
        <f>IF(A82="","","内"&amp;SUM($A$5:A82))</f>
        <v/>
      </c>
      <c r="C82" s="71" t="str">
        <v>内⑤</v>
      </c>
      <c r="E82" s="76"/>
      <c r="F82" s="85"/>
      <c r="G82" s="97" t="str">
        <f t="shared" si="5"/>
        <v/>
      </c>
      <c r="H82" s="108"/>
      <c r="I82" s="119" t="str">
        <f t="shared" si="6"/>
        <v/>
      </c>
      <c r="J82" s="136" t="str">
        <f t="shared" si="7"/>
        <v/>
      </c>
      <c r="K82" s="69" t="e">
        <f>VLOOKUP(G82,環境設定!$B$7:$C$16,2,0)</f>
        <v>#N/A</v>
      </c>
    </row>
    <row r="83" spans="1:11" ht="15" customHeight="1">
      <c r="A83" s="71" t="str">
        <f t="shared" si="4"/>
        <v/>
      </c>
      <c r="B83" s="71" t="str">
        <f>IF(A83="","","内"&amp;SUM($A$5:A83))</f>
        <v/>
      </c>
      <c r="C83" s="71" t="str">
        <v>内⑤</v>
      </c>
      <c r="E83" s="76"/>
      <c r="F83" s="85"/>
      <c r="G83" s="97" t="str">
        <f t="shared" si="5"/>
        <v/>
      </c>
      <c r="H83" s="108"/>
      <c r="I83" s="119" t="str">
        <f t="shared" si="6"/>
        <v/>
      </c>
      <c r="J83" s="136" t="str">
        <f t="shared" si="7"/>
        <v/>
      </c>
      <c r="K83" s="69" t="e">
        <f>VLOOKUP(G83,環境設定!$B$7:$C$16,2,0)</f>
        <v>#N/A</v>
      </c>
    </row>
    <row r="84" spans="1:11" ht="15" customHeight="1">
      <c r="A84" s="71" t="str">
        <f t="shared" si="4"/>
        <v/>
      </c>
      <c r="B84" s="71" t="str">
        <f>IF(A84="","","内"&amp;SUM($A$5:A84))</f>
        <v/>
      </c>
      <c r="C84" s="71" t="str">
        <v>内⑤</v>
      </c>
      <c r="E84" s="76"/>
      <c r="F84" s="85"/>
      <c r="G84" s="97" t="str">
        <f t="shared" si="5"/>
        <v/>
      </c>
      <c r="H84" s="108"/>
      <c r="I84" s="119" t="str">
        <f t="shared" si="6"/>
        <v/>
      </c>
      <c r="J84" s="136" t="str">
        <f t="shared" si="7"/>
        <v/>
      </c>
      <c r="K84" s="69" t="e">
        <f>VLOOKUP(G84,環境設定!$B$7:$C$16,2,0)</f>
        <v>#N/A</v>
      </c>
    </row>
    <row r="85" spans="1:11" ht="15" customHeight="1">
      <c r="A85" s="71" t="str">
        <f t="shared" si="4"/>
        <v/>
      </c>
      <c r="B85" s="71" t="str">
        <f>IF(A85="","","内"&amp;SUM($A$5:A85))</f>
        <v/>
      </c>
      <c r="C85" s="71" t="str">
        <v>内⑤</v>
      </c>
      <c r="E85" s="77"/>
      <c r="F85" s="86"/>
      <c r="G85" s="98" t="str">
        <f t="shared" si="5"/>
        <v/>
      </c>
      <c r="H85" s="109"/>
      <c r="I85" s="120" t="str">
        <f t="shared" si="6"/>
        <v/>
      </c>
      <c r="J85" s="137" t="str">
        <f t="shared" si="7"/>
        <v/>
      </c>
      <c r="K85" s="69" t="e">
        <f>VLOOKUP(G85,環境設定!$B$7:$C$16,2,0)</f>
        <v>#N/A</v>
      </c>
    </row>
    <row r="86" spans="1:11" ht="15" customHeight="1">
      <c r="A86" s="71" t="str">
        <f t="shared" si="4"/>
        <v/>
      </c>
      <c r="B86" s="71" t="str">
        <f>IF(A86="","","内"&amp;SUM($A$5:A86))</f>
        <v/>
      </c>
      <c r="C86" s="71" t="str">
        <v>内⑥</v>
      </c>
      <c r="E86" s="75" t="s">
        <v>93</v>
      </c>
      <c r="F86" s="84"/>
      <c r="G86" s="96" t="str">
        <f t="shared" si="5"/>
        <v/>
      </c>
      <c r="H86" s="111"/>
      <c r="I86" s="121" t="str">
        <f t="shared" si="6"/>
        <v/>
      </c>
      <c r="J86" s="135" t="str">
        <f t="shared" si="7"/>
        <v/>
      </c>
      <c r="K86" s="69" t="e">
        <f>VLOOKUP(G86,環境設定!$B$7:$C$16,2,0)</f>
        <v>#N/A</v>
      </c>
    </row>
    <row r="87" spans="1:11" ht="15" customHeight="1">
      <c r="A87" s="71" t="str">
        <f t="shared" si="4"/>
        <v/>
      </c>
      <c r="B87" s="71" t="str">
        <f>IF(A87="","","内"&amp;SUM($A$5:A87))</f>
        <v/>
      </c>
      <c r="C87" s="71" t="str">
        <v>内⑥</v>
      </c>
      <c r="E87" s="76"/>
      <c r="F87" s="85"/>
      <c r="G87" s="97" t="str">
        <f t="shared" si="5"/>
        <v/>
      </c>
      <c r="H87" s="108"/>
      <c r="I87" s="119" t="str">
        <f t="shared" si="6"/>
        <v/>
      </c>
      <c r="J87" s="136" t="str">
        <f t="shared" si="7"/>
        <v/>
      </c>
      <c r="K87" s="69" t="e">
        <f>VLOOKUP(G87,環境設定!$B$7:$C$16,2,0)</f>
        <v>#N/A</v>
      </c>
    </row>
    <row r="88" spans="1:11" ht="15" customHeight="1">
      <c r="A88" s="71" t="str">
        <f t="shared" si="4"/>
        <v/>
      </c>
      <c r="B88" s="71" t="str">
        <f>IF(A88="","","内"&amp;SUM($A$5:A88))</f>
        <v/>
      </c>
      <c r="C88" s="71" t="str">
        <v>内⑥</v>
      </c>
      <c r="E88" s="76"/>
      <c r="F88" s="85"/>
      <c r="G88" s="97" t="str">
        <f t="shared" si="5"/>
        <v/>
      </c>
      <c r="H88" s="108"/>
      <c r="I88" s="119" t="str">
        <f t="shared" si="6"/>
        <v/>
      </c>
      <c r="J88" s="136" t="str">
        <f t="shared" si="7"/>
        <v/>
      </c>
      <c r="K88" s="69" t="e">
        <f>VLOOKUP(G88,環境設定!$B$7:$C$16,2,0)</f>
        <v>#N/A</v>
      </c>
    </row>
    <row r="89" spans="1:11" ht="15" customHeight="1">
      <c r="A89" s="71" t="str">
        <f t="shared" si="4"/>
        <v/>
      </c>
      <c r="B89" s="71" t="str">
        <f>IF(A89="","","内"&amp;SUM($A$5:A89))</f>
        <v/>
      </c>
      <c r="C89" s="71" t="str">
        <v>内⑥</v>
      </c>
      <c r="E89" s="76"/>
      <c r="F89" s="85"/>
      <c r="G89" s="97" t="str">
        <f t="shared" si="5"/>
        <v/>
      </c>
      <c r="H89" s="108"/>
      <c r="I89" s="119" t="str">
        <f t="shared" si="6"/>
        <v/>
      </c>
      <c r="J89" s="136" t="str">
        <f t="shared" si="7"/>
        <v/>
      </c>
      <c r="K89" s="69" t="e">
        <f>VLOOKUP(G89,環境設定!$B$7:$C$16,2,0)</f>
        <v>#N/A</v>
      </c>
    </row>
    <row r="90" spans="1:11" ht="15" customHeight="1">
      <c r="A90" s="71" t="str">
        <f t="shared" si="4"/>
        <v/>
      </c>
      <c r="B90" s="71" t="str">
        <f>IF(A90="","","内"&amp;SUM($A$5:A90))</f>
        <v/>
      </c>
      <c r="C90" s="71" t="str">
        <v>内⑥</v>
      </c>
      <c r="E90" s="76"/>
      <c r="F90" s="85"/>
      <c r="G90" s="97" t="str">
        <f t="shared" si="5"/>
        <v/>
      </c>
      <c r="H90" s="108"/>
      <c r="I90" s="119" t="str">
        <f t="shared" si="6"/>
        <v/>
      </c>
      <c r="J90" s="136" t="str">
        <f t="shared" si="7"/>
        <v/>
      </c>
      <c r="K90" s="69" t="e">
        <f>VLOOKUP(G90,環境設定!$B$7:$C$16,2,0)</f>
        <v>#N/A</v>
      </c>
    </row>
    <row r="91" spans="1:11" ht="15" customHeight="1">
      <c r="A91" s="71" t="str">
        <f t="shared" si="4"/>
        <v/>
      </c>
      <c r="B91" s="71" t="str">
        <f>IF(A91="","","内"&amp;SUM($A$5:A91))</f>
        <v/>
      </c>
      <c r="C91" s="71" t="str">
        <v>内⑥</v>
      </c>
      <c r="E91" s="76"/>
      <c r="F91" s="85"/>
      <c r="G91" s="97" t="str">
        <f t="shared" si="5"/>
        <v/>
      </c>
      <c r="H91" s="108"/>
      <c r="I91" s="119" t="str">
        <f t="shared" si="6"/>
        <v/>
      </c>
      <c r="J91" s="136" t="str">
        <f t="shared" si="7"/>
        <v/>
      </c>
      <c r="K91" s="69" t="e">
        <f>VLOOKUP(G91,環境設定!$B$7:$C$16,2,0)</f>
        <v>#N/A</v>
      </c>
    </row>
    <row r="92" spans="1:11" ht="15" customHeight="1">
      <c r="A92" s="71" t="str">
        <f t="shared" si="4"/>
        <v/>
      </c>
      <c r="B92" s="71" t="str">
        <f>IF(A92="","","内"&amp;SUM($A$5:A92))</f>
        <v/>
      </c>
      <c r="C92" s="71" t="str">
        <v>内⑥</v>
      </c>
      <c r="E92" s="76"/>
      <c r="F92" s="85"/>
      <c r="G92" s="97" t="str">
        <f t="shared" si="5"/>
        <v/>
      </c>
      <c r="H92" s="108"/>
      <c r="I92" s="119" t="str">
        <f t="shared" si="6"/>
        <v/>
      </c>
      <c r="J92" s="136" t="str">
        <f t="shared" si="7"/>
        <v/>
      </c>
      <c r="K92" s="69" t="e">
        <f>VLOOKUP(G92,環境設定!$B$7:$C$16,2,0)</f>
        <v>#N/A</v>
      </c>
    </row>
    <row r="93" spans="1:11" ht="15" customHeight="1">
      <c r="A93" s="71" t="str">
        <f t="shared" si="4"/>
        <v/>
      </c>
      <c r="B93" s="71" t="str">
        <f>IF(A93="","","内"&amp;SUM($A$5:A93))</f>
        <v/>
      </c>
      <c r="C93" s="71" t="str">
        <v>内⑥</v>
      </c>
      <c r="E93" s="76"/>
      <c r="F93" s="85"/>
      <c r="G93" s="97" t="str">
        <f t="shared" si="5"/>
        <v/>
      </c>
      <c r="H93" s="108"/>
      <c r="I93" s="119" t="str">
        <f t="shared" si="6"/>
        <v/>
      </c>
      <c r="J93" s="136" t="str">
        <f t="shared" si="7"/>
        <v/>
      </c>
      <c r="K93" s="69" t="e">
        <f>VLOOKUP(G93,環境設定!$B$7:$C$16,2,0)</f>
        <v>#N/A</v>
      </c>
    </row>
    <row r="94" spans="1:11" ht="15" customHeight="1">
      <c r="A94" s="71" t="str">
        <f t="shared" si="4"/>
        <v/>
      </c>
      <c r="B94" s="71" t="str">
        <f>IF(A94="","","内"&amp;SUM($A$5:A94))</f>
        <v/>
      </c>
      <c r="C94" s="71" t="str">
        <v>内⑥</v>
      </c>
      <c r="E94" s="76"/>
      <c r="F94" s="85"/>
      <c r="G94" s="97" t="str">
        <f t="shared" si="5"/>
        <v/>
      </c>
      <c r="H94" s="108"/>
      <c r="I94" s="119" t="str">
        <f t="shared" si="6"/>
        <v/>
      </c>
      <c r="J94" s="136" t="str">
        <f t="shared" si="7"/>
        <v/>
      </c>
      <c r="K94" s="69" t="e">
        <f>VLOOKUP(G94,環境設定!$B$7:$C$16,2,0)</f>
        <v>#N/A</v>
      </c>
    </row>
    <row r="95" spans="1:11" ht="15" customHeight="1">
      <c r="A95" s="71" t="str">
        <f t="shared" si="4"/>
        <v/>
      </c>
      <c r="B95" s="71" t="str">
        <f>IF(A95="","","内"&amp;SUM($A$5:A95))</f>
        <v/>
      </c>
      <c r="C95" s="71" t="str">
        <v>内⑥</v>
      </c>
      <c r="E95" s="76"/>
      <c r="F95" s="85"/>
      <c r="G95" s="97" t="str">
        <f t="shared" si="5"/>
        <v/>
      </c>
      <c r="H95" s="108"/>
      <c r="I95" s="119" t="str">
        <f t="shared" si="6"/>
        <v/>
      </c>
      <c r="J95" s="136" t="str">
        <f t="shared" si="7"/>
        <v/>
      </c>
      <c r="K95" s="69" t="e">
        <f>VLOOKUP(G95,環境設定!$B$7:$C$16,2,0)</f>
        <v>#N/A</v>
      </c>
    </row>
    <row r="96" spans="1:11" ht="15" customHeight="1">
      <c r="A96" s="71" t="str">
        <f t="shared" si="4"/>
        <v/>
      </c>
      <c r="B96" s="71" t="str">
        <f>IF(A96="","","内"&amp;SUM($A$5:A96))</f>
        <v/>
      </c>
      <c r="C96" s="71" t="str">
        <v>内⑥</v>
      </c>
      <c r="E96" s="76"/>
      <c r="F96" s="85"/>
      <c r="G96" s="97" t="str">
        <f t="shared" si="5"/>
        <v/>
      </c>
      <c r="H96" s="108"/>
      <c r="I96" s="119" t="str">
        <f t="shared" si="6"/>
        <v/>
      </c>
      <c r="J96" s="136" t="str">
        <f t="shared" si="7"/>
        <v/>
      </c>
      <c r="K96" s="69" t="e">
        <f>VLOOKUP(G96,環境設定!$B$7:$C$16,2,0)</f>
        <v>#N/A</v>
      </c>
    </row>
    <row r="97" spans="1:11" ht="15" customHeight="1">
      <c r="A97" s="71" t="str">
        <f t="shared" si="4"/>
        <v/>
      </c>
      <c r="B97" s="71" t="str">
        <f>IF(A97="","","内"&amp;SUM($A$5:A97))</f>
        <v/>
      </c>
      <c r="C97" s="71" t="str">
        <v>内⑥</v>
      </c>
      <c r="E97" s="76"/>
      <c r="F97" s="85"/>
      <c r="G97" s="97" t="str">
        <f t="shared" si="5"/>
        <v/>
      </c>
      <c r="H97" s="108"/>
      <c r="I97" s="119" t="str">
        <f t="shared" si="6"/>
        <v/>
      </c>
      <c r="J97" s="136" t="str">
        <f t="shared" si="7"/>
        <v/>
      </c>
      <c r="K97" s="69" t="e">
        <f>VLOOKUP(G97,環境設定!$B$7:$C$16,2,0)</f>
        <v>#N/A</v>
      </c>
    </row>
    <row r="98" spans="1:11" ht="15" customHeight="1">
      <c r="A98" s="71" t="str">
        <f t="shared" si="4"/>
        <v/>
      </c>
      <c r="B98" s="71" t="str">
        <f>IF(A98="","","内"&amp;SUM($A$5:A98))</f>
        <v/>
      </c>
      <c r="C98" s="71" t="str">
        <v>内⑥</v>
      </c>
      <c r="E98" s="76"/>
      <c r="F98" s="85"/>
      <c r="G98" s="97" t="str">
        <f t="shared" si="5"/>
        <v/>
      </c>
      <c r="H98" s="108"/>
      <c r="I98" s="119" t="str">
        <f t="shared" si="6"/>
        <v/>
      </c>
      <c r="J98" s="136" t="str">
        <f t="shared" si="7"/>
        <v/>
      </c>
      <c r="K98" s="69" t="e">
        <f>VLOOKUP(G98,環境設定!$B$7:$C$16,2,0)</f>
        <v>#N/A</v>
      </c>
    </row>
    <row r="99" spans="1:11" ht="15" customHeight="1">
      <c r="A99" s="71" t="str">
        <f t="shared" si="4"/>
        <v/>
      </c>
      <c r="B99" s="71" t="str">
        <f>IF(A99="","","内"&amp;SUM($A$5:A99))</f>
        <v/>
      </c>
      <c r="C99" s="71" t="str">
        <v>内⑥</v>
      </c>
      <c r="E99" s="76"/>
      <c r="F99" s="85"/>
      <c r="G99" s="97" t="str">
        <f t="shared" si="5"/>
        <v/>
      </c>
      <c r="H99" s="108"/>
      <c r="I99" s="119" t="str">
        <f t="shared" si="6"/>
        <v/>
      </c>
      <c r="J99" s="136" t="str">
        <f t="shared" si="7"/>
        <v/>
      </c>
      <c r="K99" s="69" t="e">
        <f>VLOOKUP(G99,環境設定!$B$7:$C$16,2,0)</f>
        <v>#N/A</v>
      </c>
    </row>
    <row r="100" spans="1:11" ht="15" customHeight="1">
      <c r="A100" s="71" t="str">
        <f t="shared" si="4"/>
        <v/>
      </c>
      <c r="B100" s="71" t="str">
        <f>IF(A100="","","内"&amp;SUM($A$5:A100))</f>
        <v/>
      </c>
      <c r="C100" s="71" t="str">
        <v>内⑥</v>
      </c>
      <c r="E100" s="76"/>
      <c r="F100" s="85"/>
      <c r="G100" s="97" t="str">
        <f t="shared" si="5"/>
        <v/>
      </c>
      <c r="H100" s="108"/>
      <c r="I100" s="119" t="str">
        <f t="shared" si="6"/>
        <v/>
      </c>
      <c r="J100" s="136" t="str">
        <f t="shared" si="7"/>
        <v/>
      </c>
      <c r="K100" s="69" t="e">
        <f>VLOOKUP(G100,環境設定!$B$7:$C$16,2,0)</f>
        <v>#N/A</v>
      </c>
    </row>
    <row r="101" spans="1:11" ht="15" customHeight="1">
      <c r="A101" s="71" t="str">
        <f t="shared" si="4"/>
        <v/>
      </c>
      <c r="B101" s="71" t="str">
        <f>IF(A101="","","内"&amp;SUM($A$5:A101))</f>
        <v/>
      </c>
      <c r="C101" s="71" t="str">
        <v>内⑥</v>
      </c>
      <c r="E101" s="76"/>
      <c r="F101" s="85"/>
      <c r="G101" s="97" t="str">
        <f t="shared" si="5"/>
        <v/>
      </c>
      <c r="H101" s="108"/>
      <c r="I101" s="119" t="str">
        <f t="shared" si="6"/>
        <v/>
      </c>
      <c r="J101" s="136" t="str">
        <f t="shared" si="7"/>
        <v/>
      </c>
      <c r="K101" s="69" t="e">
        <f>VLOOKUP(G101,環境設定!$B$7:$C$16,2,0)</f>
        <v>#N/A</v>
      </c>
    </row>
    <row r="102" spans="1:11" ht="15" customHeight="1">
      <c r="A102" s="71" t="str">
        <f t="shared" si="4"/>
        <v/>
      </c>
      <c r="B102" s="71" t="str">
        <f>IF(A102="","","内"&amp;SUM($A$5:A102))</f>
        <v/>
      </c>
      <c r="C102" s="71" t="str">
        <v>内⑥</v>
      </c>
      <c r="E102" s="76"/>
      <c r="F102" s="85"/>
      <c r="G102" s="97" t="str">
        <f t="shared" si="5"/>
        <v/>
      </c>
      <c r="H102" s="108"/>
      <c r="I102" s="119" t="str">
        <f t="shared" si="6"/>
        <v/>
      </c>
      <c r="J102" s="136" t="str">
        <f t="shared" si="7"/>
        <v/>
      </c>
      <c r="K102" s="69" t="e">
        <f>VLOOKUP(G102,環境設定!$B$7:$C$16,2,0)</f>
        <v>#N/A</v>
      </c>
    </row>
    <row r="103" spans="1:11" ht="15" customHeight="1">
      <c r="A103" s="71" t="str">
        <f t="shared" si="4"/>
        <v/>
      </c>
      <c r="B103" s="71" t="str">
        <f>IF(A103="","","内"&amp;SUM($A$5:A103))</f>
        <v/>
      </c>
      <c r="C103" s="71" t="str">
        <v>内⑥</v>
      </c>
      <c r="E103" s="76"/>
      <c r="F103" s="85"/>
      <c r="G103" s="97" t="str">
        <f t="shared" si="5"/>
        <v/>
      </c>
      <c r="H103" s="108"/>
      <c r="I103" s="119" t="str">
        <f t="shared" si="6"/>
        <v/>
      </c>
      <c r="J103" s="136" t="str">
        <f t="shared" si="7"/>
        <v/>
      </c>
      <c r="K103" s="69" t="e">
        <f>VLOOKUP(G103,環境設定!$B$7:$C$16,2,0)</f>
        <v>#N/A</v>
      </c>
    </row>
    <row r="104" spans="1:11" ht="15" customHeight="1">
      <c r="A104" s="71" t="str">
        <f t="shared" si="4"/>
        <v/>
      </c>
      <c r="B104" s="71" t="str">
        <f>IF(A104="","","内"&amp;SUM($A$5:A104))</f>
        <v/>
      </c>
      <c r="C104" s="71" t="str">
        <v>内⑥</v>
      </c>
      <c r="E104" s="76"/>
      <c r="F104" s="85"/>
      <c r="G104" s="97" t="str">
        <f t="shared" si="5"/>
        <v/>
      </c>
      <c r="H104" s="108"/>
      <c r="I104" s="119" t="str">
        <f t="shared" si="6"/>
        <v/>
      </c>
      <c r="J104" s="136" t="str">
        <f t="shared" si="7"/>
        <v/>
      </c>
      <c r="K104" s="69" t="e">
        <f>VLOOKUP(G104,環境設定!$B$7:$C$16,2,0)</f>
        <v>#N/A</v>
      </c>
    </row>
    <row r="105" spans="1:11" ht="15" customHeight="1">
      <c r="A105" s="71" t="str">
        <f t="shared" si="4"/>
        <v/>
      </c>
      <c r="B105" s="71" t="str">
        <f>IF(A105="","","内"&amp;SUM($A$5:A105))</f>
        <v/>
      </c>
      <c r="C105" s="71" t="str">
        <v>内⑥</v>
      </c>
      <c r="E105" s="77"/>
      <c r="F105" s="86"/>
      <c r="G105" s="98" t="str">
        <f t="shared" si="5"/>
        <v/>
      </c>
      <c r="H105" s="109"/>
      <c r="I105" s="120" t="str">
        <f t="shared" si="6"/>
        <v/>
      </c>
      <c r="J105" s="137" t="str">
        <f t="shared" si="7"/>
        <v/>
      </c>
      <c r="K105" s="69" t="e">
        <f>VLOOKUP(G105,環境設定!$B$7:$C$16,2,0)</f>
        <v>#N/A</v>
      </c>
    </row>
    <row r="106" spans="1:11" ht="15" customHeight="1">
      <c r="A106" s="71" t="str">
        <f t="shared" si="4"/>
        <v/>
      </c>
      <c r="B106" s="71" t="str">
        <f>IF(A106="","","内"&amp;SUM($A$5:A106))</f>
        <v/>
      </c>
      <c r="C106" s="71" t="str">
        <v>内⑦</v>
      </c>
      <c r="E106" s="75" t="s">
        <v>135</v>
      </c>
      <c r="F106" s="84"/>
      <c r="G106" s="96" t="str">
        <f t="shared" si="5"/>
        <v/>
      </c>
      <c r="H106" s="111"/>
      <c r="I106" s="121" t="str">
        <f t="shared" si="6"/>
        <v/>
      </c>
      <c r="J106" s="135" t="str">
        <f t="shared" si="7"/>
        <v/>
      </c>
      <c r="K106" s="69" t="e">
        <f>VLOOKUP(G106,環境設定!$B$7:$C$16,2,0)</f>
        <v>#N/A</v>
      </c>
    </row>
    <row r="107" spans="1:11" ht="15" customHeight="1">
      <c r="A107" s="71" t="str">
        <f t="shared" si="4"/>
        <v/>
      </c>
      <c r="B107" s="71" t="str">
        <f>IF(A107="","","内"&amp;SUM($A$5:A107))</f>
        <v/>
      </c>
      <c r="C107" s="71" t="str">
        <v>内⑦</v>
      </c>
      <c r="E107" s="76"/>
      <c r="F107" s="85"/>
      <c r="G107" s="97" t="str">
        <f t="shared" si="5"/>
        <v/>
      </c>
      <c r="H107" s="108"/>
      <c r="I107" s="119" t="str">
        <f t="shared" si="6"/>
        <v/>
      </c>
      <c r="J107" s="136" t="str">
        <f t="shared" si="7"/>
        <v/>
      </c>
      <c r="K107" s="69" t="e">
        <f>VLOOKUP(G107,環境設定!$B$7:$C$16,2,0)</f>
        <v>#N/A</v>
      </c>
    </row>
    <row r="108" spans="1:11" ht="15" customHeight="1">
      <c r="A108" s="71" t="str">
        <f t="shared" si="4"/>
        <v/>
      </c>
      <c r="B108" s="71" t="str">
        <f>IF(A108="","","内"&amp;SUM($A$5:A108))</f>
        <v/>
      </c>
      <c r="C108" s="71" t="str">
        <v>内⑦</v>
      </c>
      <c r="E108" s="76"/>
      <c r="F108" s="85"/>
      <c r="G108" s="97" t="str">
        <f t="shared" si="5"/>
        <v/>
      </c>
      <c r="H108" s="108"/>
      <c r="I108" s="119" t="str">
        <f t="shared" si="6"/>
        <v/>
      </c>
      <c r="J108" s="136" t="str">
        <f t="shared" si="7"/>
        <v/>
      </c>
      <c r="K108" s="69" t="e">
        <f>VLOOKUP(G108,環境設定!$B$7:$C$16,2,0)</f>
        <v>#N/A</v>
      </c>
    </row>
    <row r="109" spans="1:11" ht="15" customHeight="1">
      <c r="A109" s="71" t="str">
        <f t="shared" si="4"/>
        <v/>
      </c>
      <c r="B109" s="71" t="str">
        <f>IF(A109="","","内"&amp;SUM($A$5:A109))</f>
        <v/>
      </c>
      <c r="C109" s="71" t="str">
        <v>内⑦</v>
      </c>
      <c r="E109" s="76"/>
      <c r="F109" s="85"/>
      <c r="G109" s="97" t="str">
        <f t="shared" si="5"/>
        <v/>
      </c>
      <c r="H109" s="108"/>
      <c r="I109" s="119" t="str">
        <f t="shared" si="6"/>
        <v/>
      </c>
      <c r="J109" s="136" t="str">
        <f t="shared" si="7"/>
        <v/>
      </c>
      <c r="K109" s="69" t="e">
        <f>VLOOKUP(G109,環境設定!$B$7:$C$16,2,0)</f>
        <v>#N/A</v>
      </c>
    </row>
    <row r="110" spans="1:11" ht="15" customHeight="1">
      <c r="A110" s="71" t="str">
        <f t="shared" si="4"/>
        <v/>
      </c>
      <c r="B110" s="71" t="str">
        <f>IF(A110="","","内"&amp;SUM($A$5:A110))</f>
        <v/>
      </c>
      <c r="C110" s="71" t="str">
        <v>内⑦</v>
      </c>
      <c r="E110" s="76"/>
      <c r="F110" s="85"/>
      <c r="G110" s="97" t="str">
        <f t="shared" si="5"/>
        <v/>
      </c>
      <c r="H110" s="108"/>
      <c r="I110" s="119" t="str">
        <f t="shared" si="6"/>
        <v/>
      </c>
      <c r="J110" s="136" t="str">
        <f t="shared" si="7"/>
        <v/>
      </c>
      <c r="K110" s="69" t="e">
        <f>VLOOKUP(G110,環境設定!$B$7:$C$16,2,0)</f>
        <v>#N/A</v>
      </c>
    </row>
    <row r="111" spans="1:11" ht="15" customHeight="1">
      <c r="A111" s="71" t="str">
        <f t="shared" si="4"/>
        <v/>
      </c>
      <c r="B111" s="71" t="str">
        <f>IF(A111="","","内"&amp;SUM($A$5:A111))</f>
        <v/>
      </c>
      <c r="C111" s="71" t="str">
        <v>内⑦</v>
      </c>
      <c r="E111" s="76"/>
      <c r="F111" s="85"/>
      <c r="G111" s="97" t="str">
        <f t="shared" si="5"/>
        <v/>
      </c>
      <c r="H111" s="108"/>
      <c r="I111" s="119" t="str">
        <f t="shared" si="6"/>
        <v/>
      </c>
      <c r="J111" s="136" t="str">
        <f t="shared" si="7"/>
        <v/>
      </c>
      <c r="K111" s="69" t="e">
        <f>VLOOKUP(G111,環境設定!$B$7:$C$16,2,0)</f>
        <v>#N/A</v>
      </c>
    </row>
    <row r="112" spans="1:11" ht="15" customHeight="1">
      <c r="A112" s="71" t="str">
        <f t="shared" si="4"/>
        <v/>
      </c>
      <c r="B112" s="71" t="str">
        <f>IF(A112="","","内"&amp;SUM($A$5:A112))</f>
        <v/>
      </c>
      <c r="C112" s="71" t="str">
        <v>内⑦</v>
      </c>
      <c r="E112" s="76"/>
      <c r="F112" s="85"/>
      <c r="G112" s="97" t="str">
        <f t="shared" si="5"/>
        <v/>
      </c>
      <c r="H112" s="108"/>
      <c r="I112" s="119" t="str">
        <f t="shared" si="6"/>
        <v/>
      </c>
      <c r="J112" s="136" t="str">
        <f t="shared" si="7"/>
        <v/>
      </c>
      <c r="K112" s="69" t="e">
        <f>VLOOKUP(G112,環境設定!$B$7:$C$16,2,0)</f>
        <v>#N/A</v>
      </c>
    </row>
    <row r="113" spans="1:11" ht="15" customHeight="1">
      <c r="A113" s="71" t="str">
        <f t="shared" si="4"/>
        <v/>
      </c>
      <c r="B113" s="71" t="str">
        <f>IF(A113="","","内"&amp;SUM($A$5:A113))</f>
        <v/>
      </c>
      <c r="C113" s="71" t="str">
        <v>内⑦</v>
      </c>
      <c r="E113" s="76"/>
      <c r="F113" s="85"/>
      <c r="G113" s="97" t="str">
        <f t="shared" si="5"/>
        <v/>
      </c>
      <c r="H113" s="108"/>
      <c r="I113" s="119" t="str">
        <f t="shared" si="6"/>
        <v/>
      </c>
      <c r="J113" s="136" t="str">
        <f t="shared" si="7"/>
        <v/>
      </c>
      <c r="K113" s="69" t="e">
        <f>VLOOKUP(G113,環境設定!$B$7:$C$16,2,0)</f>
        <v>#N/A</v>
      </c>
    </row>
    <row r="114" spans="1:11" ht="15" customHeight="1">
      <c r="A114" s="71" t="str">
        <f t="shared" si="4"/>
        <v/>
      </c>
      <c r="B114" s="71" t="str">
        <f>IF(A114="","","内"&amp;SUM($A$5:A114))</f>
        <v/>
      </c>
      <c r="C114" s="71" t="str">
        <v>内⑦</v>
      </c>
      <c r="E114" s="76"/>
      <c r="F114" s="85"/>
      <c r="G114" s="97" t="str">
        <f t="shared" si="5"/>
        <v/>
      </c>
      <c r="H114" s="108"/>
      <c r="I114" s="119" t="str">
        <f t="shared" si="6"/>
        <v/>
      </c>
      <c r="J114" s="136" t="str">
        <f t="shared" si="7"/>
        <v/>
      </c>
      <c r="K114" s="69" t="e">
        <f>VLOOKUP(G114,環境設定!$B$7:$C$16,2,0)</f>
        <v>#N/A</v>
      </c>
    </row>
    <row r="115" spans="1:11" ht="15" customHeight="1">
      <c r="A115" s="71" t="str">
        <f t="shared" si="4"/>
        <v/>
      </c>
      <c r="B115" s="71" t="str">
        <f>IF(A115="","","内"&amp;SUM($A$5:A115))</f>
        <v/>
      </c>
      <c r="C115" s="71" t="str">
        <v>内⑦</v>
      </c>
      <c r="E115" s="76"/>
      <c r="F115" s="85"/>
      <c r="G115" s="97" t="str">
        <f t="shared" si="5"/>
        <v/>
      </c>
      <c r="H115" s="108"/>
      <c r="I115" s="119" t="str">
        <f t="shared" si="6"/>
        <v/>
      </c>
      <c r="J115" s="136" t="str">
        <f t="shared" si="7"/>
        <v/>
      </c>
      <c r="K115" s="69" t="e">
        <f>VLOOKUP(G115,環境設定!$B$7:$C$16,2,0)</f>
        <v>#N/A</v>
      </c>
    </row>
    <row r="116" spans="1:11" ht="15" customHeight="1">
      <c r="A116" s="71" t="str">
        <f t="shared" si="4"/>
        <v/>
      </c>
      <c r="B116" s="71" t="str">
        <f>IF(A116="","","内"&amp;SUM($A$5:A116))</f>
        <v/>
      </c>
      <c r="C116" s="71" t="str">
        <v>内⑦</v>
      </c>
      <c r="E116" s="76"/>
      <c r="F116" s="85"/>
      <c r="G116" s="97" t="str">
        <f t="shared" si="5"/>
        <v/>
      </c>
      <c r="H116" s="108"/>
      <c r="I116" s="119" t="str">
        <f t="shared" si="6"/>
        <v/>
      </c>
      <c r="J116" s="136" t="str">
        <f t="shared" si="7"/>
        <v/>
      </c>
      <c r="K116" s="69" t="e">
        <f>VLOOKUP(G116,環境設定!$B$7:$C$16,2,0)</f>
        <v>#N/A</v>
      </c>
    </row>
    <row r="117" spans="1:11" ht="15" customHeight="1">
      <c r="A117" s="71" t="str">
        <f t="shared" si="4"/>
        <v/>
      </c>
      <c r="B117" s="71" t="str">
        <f>IF(A117="","","内"&amp;SUM($A$5:A117))</f>
        <v/>
      </c>
      <c r="C117" s="71" t="str">
        <v>内⑦</v>
      </c>
      <c r="E117" s="76"/>
      <c r="F117" s="85"/>
      <c r="G117" s="97" t="str">
        <f t="shared" si="5"/>
        <v/>
      </c>
      <c r="H117" s="108"/>
      <c r="I117" s="119" t="str">
        <f t="shared" si="6"/>
        <v/>
      </c>
      <c r="J117" s="136" t="str">
        <f t="shared" si="7"/>
        <v/>
      </c>
      <c r="K117" s="69" t="e">
        <f>VLOOKUP(G117,環境設定!$B$7:$C$16,2,0)</f>
        <v>#N/A</v>
      </c>
    </row>
    <row r="118" spans="1:11" ht="15" customHeight="1">
      <c r="A118" s="71" t="str">
        <f t="shared" si="4"/>
        <v/>
      </c>
      <c r="B118" s="71" t="str">
        <f>IF(A118="","","内"&amp;SUM($A$5:A118))</f>
        <v/>
      </c>
      <c r="C118" s="71" t="str">
        <v>内⑦</v>
      </c>
      <c r="E118" s="76"/>
      <c r="F118" s="85"/>
      <c r="G118" s="97" t="str">
        <f t="shared" si="5"/>
        <v/>
      </c>
      <c r="H118" s="108"/>
      <c r="I118" s="119" t="str">
        <f t="shared" si="6"/>
        <v/>
      </c>
      <c r="J118" s="136" t="str">
        <f t="shared" si="7"/>
        <v/>
      </c>
      <c r="K118" s="69" t="e">
        <f>VLOOKUP(G118,環境設定!$B$7:$C$16,2,0)</f>
        <v>#N/A</v>
      </c>
    </row>
    <row r="119" spans="1:11" ht="15" customHeight="1">
      <c r="A119" s="71" t="str">
        <f t="shared" si="4"/>
        <v/>
      </c>
      <c r="B119" s="71" t="str">
        <f>IF(A119="","","内"&amp;SUM($A$5:A119))</f>
        <v/>
      </c>
      <c r="C119" s="71" t="str">
        <v>内⑦</v>
      </c>
      <c r="E119" s="76"/>
      <c r="F119" s="85"/>
      <c r="G119" s="97" t="str">
        <f t="shared" si="5"/>
        <v/>
      </c>
      <c r="H119" s="108"/>
      <c r="I119" s="119" t="str">
        <f t="shared" si="6"/>
        <v/>
      </c>
      <c r="J119" s="136" t="str">
        <f t="shared" si="7"/>
        <v/>
      </c>
      <c r="K119" s="69" t="e">
        <f>VLOOKUP(G119,環境設定!$B$7:$C$16,2,0)</f>
        <v>#N/A</v>
      </c>
    </row>
    <row r="120" spans="1:11" ht="15" customHeight="1">
      <c r="A120" s="71" t="str">
        <f t="shared" si="4"/>
        <v/>
      </c>
      <c r="B120" s="71" t="str">
        <f>IF(A120="","","内"&amp;SUM($A$5:A120))</f>
        <v/>
      </c>
      <c r="C120" s="71" t="str">
        <v>内⑦</v>
      </c>
      <c r="E120" s="76"/>
      <c r="F120" s="85"/>
      <c r="G120" s="97" t="str">
        <f t="shared" si="5"/>
        <v/>
      </c>
      <c r="H120" s="108"/>
      <c r="I120" s="119" t="str">
        <f t="shared" si="6"/>
        <v/>
      </c>
      <c r="J120" s="136" t="str">
        <f t="shared" si="7"/>
        <v/>
      </c>
      <c r="K120" s="69" t="e">
        <f>VLOOKUP(G120,環境設定!$B$7:$C$16,2,0)</f>
        <v>#N/A</v>
      </c>
    </row>
    <row r="121" spans="1:11" ht="15" customHeight="1">
      <c r="A121" s="71" t="str">
        <f t="shared" si="4"/>
        <v/>
      </c>
      <c r="B121" s="71" t="str">
        <f>IF(A121="","","内"&amp;SUM($A$5:A121))</f>
        <v/>
      </c>
      <c r="C121" s="71" t="str">
        <v>内⑦</v>
      </c>
      <c r="E121" s="76"/>
      <c r="F121" s="85"/>
      <c r="G121" s="97" t="str">
        <f t="shared" si="5"/>
        <v/>
      </c>
      <c r="H121" s="108"/>
      <c r="I121" s="119" t="str">
        <f t="shared" si="6"/>
        <v/>
      </c>
      <c r="J121" s="136" t="str">
        <f t="shared" si="7"/>
        <v/>
      </c>
      <c r="K121" s="69" t="e">
        <f>VLOOKUP(G121,環境設定!$B$7:$C$16,2,0)</f>
        <v>#N/A</v>
      </c>
    </row>
    <row r="122" spans="1:11" ht="15" customHeight="1">
      <c r="A122" s="71" t="str">
        <f t="shared" si="4"/>
        <v/>
      </c>
      <c r="B122" s="71" t="str">
        <f>IF(A122="","","内"&amp;SUM($A$5:A122))</f>
        <v/>
      </c>
      <c r="C122" s="71" t="str">
        <v>内⑦</v>
      </c>
      <c r="E122" s="76"/>
      <c r="F122" s="85"/>
      <c r="G122" s="97" t="str">
        <f t="shared" si="5"/>
        <v/>
      </c>
      <c r="H122" s="108"/>
      <c r="I122" s="119" t="str">
        <f t="shared" si="6"/>
        <v/>
      </c>
      <c r="J122" s="136" t="str">
        <f t="shared" si="7"/>
        <v/>
      </c>
      <c r="K122" s="69" t="e">
        <f>VLOOKUP(G122,環境設定!$B$7:$C$16,2,0)</f>
        <v>#N/A</v>
      </c>
    </row>
    <row r="123" spans="1:11" ht="15" customHeight="1">
      <c r="A123" s="71" t="str">
        <f t="shared" si="4"/>
        <v/>
      </c>
      <c r="B123" s="71" t="str">
        <f>IF(A123="","","内"&amp;SUM($A$5:A123))</f>
        <v/>
      </c>
      <c r="C123" s="71" t="str">
        <v>内⑦</v>
      </c>
      <c r="E123" s="76"/>
      <c r="F123" s="85"/>
      <c r="G123" s="97" t="str">
        <f t="shared" si="5"/>
        <v/>
      </c>
      <c r="H123" s="108"/>
      <c r="I123" s="119" t="str">
        <f t="shared" si="6"/>
        <v/>
      </c>
      <c r="J123" s="136" t="str">
        <f t="shared" si="7"/>
        <v/>
      </c>
      <c r="K123" s="69" t="e">
        <f>VLOOKUP(G123,環境設定!$B$7:$C$16,2,0)</f>
        <v>#N/A</v>
      </c>
    </row>
    <row r="124" spans="1:11" ht="15" customHeight="1">
      <c r="A124" s="71" t="str">
        <f t="shared" si="4"/>
        <v/>
      </c>
      <c r="B124" s="71" t="str">
        <f>IF(A124="","","内"&amp;SUM($A$5:A124))</f>
        <v/>
      </c>
      <c r="C124" s="71" t="str">
        <v>内⑦</v>
      </c>
      <c r="E124" s="76"/>
      <c r="F124" s="85"/>
      <c r="G124" s="97" t="str">
        <f t="shared" si="5"/>
        <v/>
      </c>
      <c r="H124" s="108"/>
      <c r="I124" s="119" t="str">
        <f t="shared" si="6"/>
        <v/>
      </c>
      <c r="J124" s="136" t="str">
        <f t="shared" si="7"/>
        <v/>
      </c>
      <c r="K124" s="69" t="e">
        <f>VLOOKUP(G124,環境設定!$B$7:$C$16,2,0)</f>
        <v>#N/A</v>
      </c>
    </row>
    <row r="125" spans="1:11" ht="15" customHeight="1">
      <c r="A125" s="71" t="str">
        <f t="shared" si="4"/>
        <v/>
      </c>
      <c r="B125" s="71" t="str">
        <f>IF(A125="","","内"&amp;SUM($A$5:A125))</f>
        <v/>
      </c>
      <c r="C125" s="71" t="str">
        <v>内⑦</v>
      </c>
      <c r="E125" s="77"/>
      <c r="F125" s="86"/>
      <c r="G125" s="98" t="str">
        <f t="shared" si="5"/>
        <v/>
      </c>
      <c r="H125" s="109"/>
      <c r="I125" s="120" t="str">
        <f t="shared" si="6"/>
        <v/>
      </c>
      <c r="J125" s="137" t="str">
        <f t="shared" si="7"/>
        <v/>
      </c>
      <c r="K125" s="69" t="e">
        <f>VLOOKUP(G125,環境設定!$B$7:$C$16,2,0)</f>
        <v>#N/A</v>
      </c>
    </row>
    <row r="126" spans="1:11" ht="15" customHeight="1">
      <c r="A126" s="71" t="str">
        <f t="shared" si="4"/>
        <v/>
      </c>
      <c r="B126" s="71" t="str">
        <f>IF(A126="","","内"&amp;SUM($A$5:A126))</f>
        <v/>
      </c>
      <c r="C126" s="71" t="str">
        <v>内⑧</v>
      </c>
      <c r="E126" s="75" t="s">
        <v>337</v>
      </c>
      <c r="F126" s="84"/>
      <c r="G126" s="96" t="str">
        <f t="shared" si="5"/>
        <v/>
      </c>
      <c r="H126" s="111"/>
      <c r="I126" s="121" t="str">
        <f t="shared" si="6"/>
        <v/>
      </c>
      <c r="J126" s="135" t="str">
        <f t="shared" si="7"/>
        <v/>
      </c>
      <c r="K126" s="69" t="e">
        <f>VLOOKUP(G126,環境設定!$B$7:$C$16,2,0)</f>
        <v>#N/A</v>
      </c>
    </row>
    <row r="127" spans="1:11" ht="15" customHeight="1">
      <c r="A127" s="71" t="str">
        <f t="shared" si="4"/>
        <v/>
      </c>
      <c r="B127" s="71" t="str">
        <f>IF(A127="","","内"&amp;SUM($A$5:A127))</f>
        <v/>
      </c>
      <c r="C127" s="71" t="str">
        <v>内⑧</v>
      </c>
      <c r="E127" s="76"/>
      <c r="F127" s="85"/>
      <c r="G127" s="97" t="str">
        <f t="shared" si="5"/>
        <v/>
      </c>
      <c r="H127" s="108"/>
      <c r="I127" s="119" t="str">
        <f t="shared" si="6"/>
        <v/>
      </c>
      <c r="J127" s="136" t="str">
        <f t="shared" si="7"/>
        <v/>
      </c>
      <c r="K127" s="69" t="e">
        <f>VLOOKUP(G127,環境設定!$B$7:$C$16,2,0)</f>
        <v>#N/A</v>
      </c>
    </row>
    <row r="128" spans="1:11" ht="15" customHeight="1">
      <c r="A128" s="71" t="str">
        <f t="shared" si="4"/>
        <v/>
      </c>
      <c r="B128" s="71" t="str">
        <f>IF(A128="","","内"&amp;SUM($A$5:A128))</f>
        <v/>
      </c>
      <c r="C128" s="71" t="str">
        <v>内⑧</v>
      </c>
      <c r="E128" s="76"/>
      <c r="F128" s="85"/>
      <c r="G128" s="97" t="str">
        <f t="shared" si="5"/>
        <v/>
      </c>
      <c r="H128" s="108"/>
      <c r="I128" s="119" t="str">
        <f t="shared" si="6"/>
        <v/>
      </c>
      <c r="J128" s="136" t="str">
        <f t="shared" si="7"/>
        <v/>
      </c>
      <c r="K128" s="69" t="e">
        <f>VLOOKUP(G128,環境設定!$B$7:$C$16,2,0)</f>
        <v>#N/A</v>
      </c>
    </row>
    <row r="129" spans="1:11" ht="15" customHeight="1">
      <c r="A129" s="71" t="str">
        <f t="shared" si="4"/>
        <v/>
      </c>
      <c r="B129" s="71" t="str">
        <f>IF(A129="","","内"&amp;SUM($A$5:A129))</f>
        <v/>
      </c>
      <c r="C129" s="71" t="str">
        <v>内⑧</v>
      </c>
      <c r="E129" s="76"/>
      <c r="F129" s="85"/>
      <c r="G129" s="97" t="str">
        <f t="shared" si="5"/>
        <v/>
      </c>
      <c r="H129" s="108"/>
      <c r="I129" s="119" t="str">
        <f t="shared" si="6"/>
        <v/>
      </c>
      <c r="J129" s="136" t="str">
        <f t="shared" si="7"/>
        <v/>
      </c>
      <c r="K129" s="69" t="e">
        <f>VLOOKUP(G129,環境設定!$B$7:$C$16,2,0)</f>
        <v>#N/A</v>
      </c>
    </row>
    <row r="130" spans="1:11" ht="15" customHeight="1">
      <c r="A130" s="71" t="str">
        <f t="shared" si="4"/>
        <v/>
      </c>
      <c r="B130" s="71" t="str">
        <f>IF(A130="","","内"&amp;SUM($A$5:A130))</f>
        <v/>
      </c>
      <c r="C130" s="71" t="str">
        <v>内⑧</v>
      </c>
      <c r="E130" s="76"/>
      <c r="F130" s="85"/>
      <c r="G130" s="97" t="str">
        <f t="shared" si="5"/>
        <v/>
      </c>
      <c r="H130" s="108"/>
      <c r="I130" s="119" t="str">
        <f t="shared" si="6"/>
        <v/>
      </c>
      <c r="J130" s="136" t="str">
        <f t="shared" si="7"/>
        <v/>
      </c>
      <c r="K130" s="69" t="e">
        <f>VLOOKUP(G130,環境設定!$B$7:$C$16,2,0)</f>
        <v>#N/A</v>
      </c>
    </row>
    <row r="131" spans="1:11" ht="15" customHeight="1">
      <c r="A131" s="71" t="str">
        <f t="shared" si="4"/>
        <v/>
      </c>
      <c r="B131" s="71" t="str">
        <f>IF(A131="","","内"&amp;SUM($A$5:A131))</f>
        <v/>
      </c>
      <c r="C131" s="71" t="str">
        <v>内⑧</v>
      </c>
      <c r="E131" s="76"/>
      <c r="F131" s="85"/>
      <c r="G131" s="97" t="str">
        <f t="shared" si="5"/>
        <v/>
      </c>
      <c r="H131" s="108"/>
      <c r="I131" s="119" t="str">
        <f t="shared" si="6"/>
        <v/>
      </c>
      <c r="J131" s="136" t="str">
        <f t="shared" si="7"/>
        <v/>
      </c>
      <c r="K131" s="69" t="e">
        <f>VLOOKUP(G131,環境設定!$B$7:$C$16,2,0)</f>
        <v>#N/A</v>
      </c>
    </row>
    <row r="132" spans="1:11" ht="15" customHeight="1">
      <c r="A132" s="71" t="str">
        <f t="shared" si="4"/>
        <v/>
      </c>
      <c r="B132" s="71" t="str">
        <f>IF(A132="","","内"&amp;SUM($A$5:A132))</f>
        <v/>
      </c>
      <c r="C132" s="71" t="str">
        <v>内⑧</v>
      </c>
      <c r="E132" s="76"/>
      <c r="F132" s="85"/>
      <c r="G132" s="97" t="str">
        <f t="shared" si="5"/>
        <v/>
      </c>
      <c r="H132" s="108"/>
      <c r="I132" s="119" t="str">
        <f t="shared" si="6"/>
        <v/>
      </c>
      <c r="J132" s="136" t="str">
        <f t="shared" si="7"/>
        <v/>
      </c>
      <c r="K132" s="69" t="e">
        <f>VLOOKUP(G132,環境設定!$B$7:$C$16,2,0)</f>
        <v>#N/A</v>
      </c>
    </row>
    <row r="133" spans="1:11" ht="15" customHeight="1">
      <c r="A133" s="71" t="str">
        <f t="shared" ref="A133:A187" si="8">IF(F133&lt;&gt;"",1,"")</f>
        <v/>
      </c>
      <c r="B133" s="71" t="str">
        <f>IF(A133="","","内"&amp;SUM($A$5:A133))</f>
        <v/>
      </c>
      <c r="C133" s="71" t="str">
        <v>内⑧</v>
      </c>
      <c r="E133" s="76"/>
      <c r="F133" s="85"/>
      <c r="G133" s="97" t="str">
        <f t="shared" ref="G133:G175" si="9">IF($F133="","",VLOOKUP($F133,単価範囲,$G$3,0))</f>
        <v/>
      </c>
      <c r="H133" s="108"/>
      <c r="I133" s="119" t="str">
        <f t="shared" ref="I133:I175" si="10">IF($F133="","",VLOOKUP($F133,単価範囲,$I$3,0))</f>
        <v/>
      </c>
      <c r="J133" s="136" t="str">
        <f t="shared" ref="J133:J185" si="11">IF(I133="","",ROUNDDOWN(H133*I133,0))</f>
        <v/>
      </c>
      <c r="K133" s="69" t="e">
        <f>VLOOKUP(G133,環境設定!$B$7:$C$16,2,0)</f>
        <v>#N/A</v>
      </c>
    </row>
    <row r="134" spans="1:11" ht="15" customHeight="1">
      <c r="A134" s="71" t="str">
        <f t="shared" si="8"/>
        <v/>
      </c>
      <c r="B134" s="71" t="str">
        <f>IF(A134="","","内"&amp;SUM($A$5:A134))</f>
        <v/>
      </c>
      <c r="C134" s="71" t="str">
        <v>内⑧</v>
      </c>
      <c r="E134" s="76"/>
      <c r="F134" s="85"/>
      <c r="G134" s="97" t="str">
        <f t="shared" si="9"/>
        <v/>
      </c>
      <c r="H134" s="108"/>
      <c r="I134" s="119" t="str">
        <f t="shared" si="10"/>
        <v/>
      </c>
      <c r="J134" s="136" t="str">
        <f t="shared" si="11"/>
        <v/>
      </c>
      <c r="K134" s="69" t="e">
        <f>VLOOKUP(G134,環境設定!$B$7:$C$16,2,0)</f>
        <v>#N/A</v>
      </c>
    </row>
    <row r="135" spans="1:11" ht="15" customHeight="1">
      <c r="A135" s="71" t="str">
        <f t="shared" si="8"/>
        <v/>
      </c>
      <c r="B135" s="71" t="str">
        <f>IF(A135="","","内"&amp;SUM($A$5:A135))</f>
        <v/>
      </c>
      <c r="C135" s="71" t="str">
        <v>内⑧</v>
      </c>
      <c r="E135" s="76"/>
      <c r="F135" s="85"/>
      <c r="G135" s="97" t="str">
        <f t="shared" si="9"/>
        <v/>
      </c>
      <c r="H135" s="108"/>
      <c r="I135" s="119" t="str">
        <f t="shared" si="10"/>
        <v/>
      </c>
      <c r="J135" s="136" t="str">
        <f t="shared" si="11"/>
        <v/>
      </c>
      <c r="K135" s="69" t="e">
        <f>VLOOKUP(G135,環境設定!$B$7:$C$16,2,0)</f>
        <v>#N/A</v>
      </c>
    </row>
    <row r="136" spans="1:11" ht="15" customHeight="1">
      <c r="A136" s="71" t="str">
        <f t="shared" si="8"/>
        <v/>
      </c>
      <c r="B136" s="71" t="str">
        <f>IF(A136="","","内"&amp;SUM($A$5:A136))</f>
        <v/>
      </c>
      <c r="C136" s="71" t="str">
        <v>内⑧</v>
      </c>
      <c r="E136" s="76"/>
      <c r="F136" s="85"/>
      <c r="G136" s="97" t="str">
        <f t="shared" si="9"/>
        <v/>
      </c>
      <c r="H136" s="108"/>
      <c r="I136" s="119" t="str">
        <f t="shared" si="10"/>
        <v/>
      </c>
      <c r="J136" s="136" t="str">
        <f t="shared" si="11"/>
        <v/>
      </c>
      <c r="K136" s="69" t="e">
        <f>VLOOKUP(G136,環境設定!$B$7:$C$16,2,0)</f>
        <v>#N/A</v>
      </c>
    </row>
    <row r="137" spans="1:11" ht="15" customHeight="1">
      <c r="A137" s="71" t="str">
        <f t="shared" si="8"/>
        <v/>
      </c>
      <c r="B137" s="71" t="str">
        <f>IF(A137="","","内"&amp;SUM($A$5:A137))</f>
        <v/>
      </c>
      <c r="C137" s="71" t="str">
        <v>内⑧</v>
      </c>
      <c r="E137" s="76"/>
      <c r="F137" s="85"/>
      <c r="G137" s="97" t="str">
        <f t="shared" si="9"/>
        <v/>
      </c>
      <c r="H137" s="108"/>
      <c r="I137" s="119" t="str">
        <f t="shared" si="10"/>
        <v/>
      </c>
      <c r="J137" s="136" t="str">
        <f t="shared" si="11"/>
        <v/>
      </c>
      <c r="K137" s="69" t="e">
        <f>VLOOKUP(G137,環境設定!$B$7:$C$16,2,0)</f>
        <v>#N/A</v>
      </c>
    </row>
    <row r="138" spans="1:11" ht="15" customHeight="1">
      <c r="A138" s="71" t="str">
        <f t="shared" si="8"/>
        <v/>
      </c>
      <c r="B138" s="71" t="str">
        <f>IF(A138="","","内"&amp;SUM($A$5:A138))</f>
        <v/>
      </c>
      <c r="C138" s="71" t="str">
        <v>内⑧</v>
      </c>
      <c r="E138" s="76"/>
      <c r="F138" s="85"/>
      <c r="G138" s="97" t="str">
        <f t="shared" si="9"/>
        <v/>
      </c>
      <c r="H138" s="108"/>
      <c r="I138" s="119" t="str">
        <f t="shared" si="10"/>
        <v/>
      </c>
      <c r="J138" s="136" t="str">
        <f t="shared" si="11"/>
        <v/>
      </c>
      <c r="K138" s="69" t="e">
        <f>VLOOKUP(G138,環境設定!$B$7:$C$16,2,0)</f>
        <v>#N/A</v>
      </c>
    </row>
    <row r="139" spans="1:11" ht="15" customHeight="1">
      <c r="A139" s="71" t="str">
        <f t="shared" si="8"/>
        <v/>
      </c>
      <c r="B139" s="71" t="str">
        <f>IF(A139="","","内"&amp;SUM($A$5:A139))</f>
        <v/>
      </c>
      <c r="C139" s="71" t="str">
        <v>内⑧</v>
      </c>
      <c r="E139" s="76"/>
      <c r="F139" s="85"/>
      <c r="G139" s="97" t="str">
        <f t="shared" si="9"/>
        <v/>
      </c>
      <c r="H139" s="108"/>
      <c r="I139" s="119" t="str">
        <f t="shared" si="10"/>
        <v/>
      </c>
      <c r="J139" s="136" t="str">
        <f t="shared" si="11"/>
        <v/>
      </c>
      <c r="K139" s="69" t="e">
        <f>VLOOKUP(G139,環境設定!$B$7:$C$16,2,0)</f>
        <v>#N/A</v>
      </c>
    </row>
    <row r="140" spans="1:11" ht="15" customHeight="1">
      <c r="A140" s="71" t="str">
        <f t="shared" si="8"/>
        <v/>
      </c>
      <c r="B140" s="71" t="str">
        <f>IF(A140="","","内"&amp;SUM($A$5:A140))</f>
        <v/>
      </c>
      <c r="C140" s="71" t="str">
        <v>内⑧</v>
      </c>
      <c r="E140" s="76"/>
      <c r="F140" s="85"/>
      <c r="G140" s="97" t="str">
        <f t="shared" si="9"/>
        <v/>
      </c>
      <c r="H140" s="108"/>
      <c r="I140" s="119" t="str">
        <f t="shared" si="10"/>
        <v/>
      </c>
      <c r="J140" s="136" t="str">
        <f t="shared" si="11"/>
        <v/>
      </c>
      <c r="K140" s="69" t="e">
        <f>VLOOKUP(G140,環境設定!$B$7:$C$16,2,0)</f>
        <v>#N/A</v>
      </c>
    </row>
    <row r="141" spans="1:11" ht="15" customHeight="1">
      <c r="A141" s="71" t="str">
        <f t="shared" si="8"/>
        <v/>
      </c>
      <c r="B141" s="71" t="str">
        <f>IF(A141="","","内"&amp;SUM($A$5:A141))</f>
        <v/>
      </c>
      <c r="C141" s="71" t="str">
        <v>内⑧</v>
      </c>
      <c r="E141" s="76"/>
      <c r="F141" s="85"/>
      <c r="G141" s="97" t="str">
        <f t="shared" si="9"/>
        <v/>
      </c>
      <c r="H141" s="108"/>
      <c r="I141" s="119" t="str">
        <f t="shared" si="10"/>
        <v/>
      </c>
      <c r="J141" s="136" t="str">
        <f t="shared" si="11"/>
        <v/>
      </c>
      <c r="K141" s="69" t="e">
        <f>VLOOKUP(G141,環境設定!$B$7:$C$16,2,0)</f>
        <v>#N/A</v>
      </c>
    </row>
    <row r="142" spans="1:11" ht="15" customHeight="1">
      <c r="A142" s="71" t="str">
        <f t="shared" si="8"/>
        <v/>
      </c>
      <c r="B142" s="71" t="str">
        <f>IF(A142="","","内"&amp;SUM($A$5:A142))</f>
        <v/>
      </c>
      <c r="C142" s="71" t="str">
        <v>内⑧</v>
      </c>
      <c r="E142" s="76"/>
      <c r="F142" s="85"/>
      <c r="G142" s="97" t="str">
        <f t="shared" si="9"/>
        <v/>
      </c>
      <c r="H142" s="108"/>
      <c r="I142" s="119" t="str">
        <f t="shared" si="10"/>
        <v/>
      </c>
      <c r="J142" s="136" t="str">
        <f t="shared" si="11"/>
        <v/>
      </c>
      <c r="K142" s="69" t="e">
        <f>VLOOKUP(G142,環境設定!$B$7:$C$16,2,0)</f>
        <v>#N/A</v>
      </c>
    </row>
    <row r="143" spans="1:11" ht="15" customHeight="1">
      <c r="A143" s="71" t="str">
        <f t="shared" si="8"/>
        <v/>
      </c>
      <c r="B143" s="71" t="str">
        <f>IF(A143="","","内"&amp;SUM($A$5:A143))</f>
        <v/>
      </c>
      <c r="C143" s="71" t="str">
        <v>内⑧</v>
      </c>
      <c r="E143" s="76"/>
      <c r="F143" s="85"/>
      <c r="G143" s="97" t="str">
        <f t="shared" si="9"/>
        <v/>
      </c>
      <c r="H143" s="108"/>
      <c r="I143" s="119" t="str">
        <f t="shared" si="10"/>
        <v/>
      </c>
      <c r="J143" s="136" t="str">
        <f t="shared" si="11"/>
        <v/>
      </c>
      <c r="K143" s="69" t="e">
        <f>VLOOKUP(G143,環境設定!$B$7:$C$16,2,0)</f>
        <v>#N/A</v>
      </c>
    </row>
    <row r="144" spans="1:11" ht="15" customHeight="1">
      <c r="A144" s="71" t="str">
        <f t="shared" si="8"/>
        <v/>
      </c>
      <c r="B144" s="71" t="str">
        <f>IF(A144="","","内"&amp;SUM($A$5:A144))</f>
        <v/>
      </c>
      <c r="C144" s="71" t="str">
        <v>内⑧</v>
      </c>
      <c r="E144" s="76"/>
      <c r="F144" s="85"/>
      <c r="G144" s="97" t="str">
        <f t="shared" si="9"/>
        <v/>
      </c>
      <c r="H144" s="108"/>
      <c r="I144" s="119" t="str">
        <f t="shared" si="10"/>
        <v/>
      </c>
      <c r="J144" s="136" t="str">
        <f t="shared" si="11"/>
        <v/>
      </c>
      <c r="K144" s="69" t="e">
        <f>VLOOKUP(G144,環境設定!$B$7:$C$16,2,0)</f>
        <v>#N/A</v>
      </c>
    </row>
    <row r="145" spans="1:11" ht="15" customHeight="1">
      <c r="A145" s="71" t="str">
        <f t="shared" si="8"/>
        <v/>
      </c>
      <c r="B145" s="71" t="str">
        <f>IF(A145="","","内"&amp;SUM($A$5:A145))</f>
        <v/>
      </c>
      <c r="C145" s="71" t="str">
        <v>内⑧</v>
      </c>
      <c r="E145" s="77"/>
      <c r="F145" s="86"/>
      <c r="G145" s="98" t="str">
        <f t="shared" si="9"/>
        <v/>
      </c>
      <c r="H145" s="109"/>
      <c r="I145" s="120" t="str">
        <f t="shared" si="10"/>
        <v/>
      </c>
      <c r="J145" s="137" t="str">
        <f t="shared" si="11"/>
        <v/>
      </c>
      <c r="K145" s="69" t="e">
        <f>VLOOKUP(G145,環境設定!$B$7:$C$16,2,0)</f>
        <v>#N/A</v>
      </c>
    </row>
    <row r="146" spans="1:11" ht="15" customHeight="1">
      <c r="A146" s="71" t="str">
        <f t="shared" si="8"/>
        <v/>
      </c>
      <c r="B146" s="71" t="str">
        <f>IF(A146="","","内"&amp;SUM($A$5:A146))</f>
        <v/>
      </c>
      <c r="C146" s="71" t="str">
        <v>内⑨</v>
      </c>
      <c r="E146" s="75" t="s">
        <v>341</v>
      </c>
      <c r="F146" s="84"/>
      <c r="G146" s="96" t="str">
        <f t="shared" si="9"/>
        <v/>
      </c>
      <c r="H146" s="111"/>
      <c r="I146" s="121" t="str">
        <f t="shared" si="10"/>
        <v/>
      </c>
      <c r="J146" s="135" t="str">
        <f t="shared" si="11"/>
        <v/>
      </c>
      <c r="K146" s="69" t="e">
        <f>VLOOKUP(G146,環境設定!$B$7:$C$16,2,0)</f>
        <v>#N/A</v>
      </c>
    </row>
    <row r="147" spans="1:11" ht="15" customHeight="1">
      <c r="A147" s="71" t="str">
        <f t="shared" si="8"/>
        <v/>
      </c>
      <c r="B147" s="71" t="str">
        <f>IF(A147="","","内"&amp;SUM($A$5:A147))</f>
        <v/>
      </c>
      <c r="C147" s="71" t="str">
        <v>内⑨</v>
      </c>
      <c r="E147" s="76"/>
      <c r="F147" s="85"/>
      <c r="G147" s="97" t="str">
        <f t="shared" si="9"/>
        <v/>
      </c>
      <c r="H147" s="108"/>
      <c r="I147" s="119" t="str">
        <f t="shared" si="10"/>
        <v/>
      </c>
      <c r="J147" s="136" t="str">
        <f t="shared" si="11"/>
        <v/>
      </c>
      <c r="K147" s="69" t="e">
        <f>VLOOKUP(G147,環境設定!$B$7:$C$16,2,0)</f>
        <v>#N/A</v>
      </c>
    </row>
    <row r="148" spans="1:11" ht="15" customHeight="1">
      <c r="A148" s="71" t="str">
        <f t="shared" si="8"/>
        <v/>
      </c>
      <c r="B148" s="71" t="str">
        <f>IF(A148="","","内"&amp;SUM($A$5:A148))</f>
        <v/>
      </c>
      <c r="C148" s="71" t="str">
        <v>内⑨</v>
      </c>
      <c r="E148" s="76"/>
      <c r="F148" s="85"/>
      <c r="G148" s="97" t="str">
        <f t="shared" si="9"/>
        <v/>
      </c>
      <c r="H148" s="108"/>
      <c r="I148" s="119" t="str">
        <f t="shared" si="10"/>
        <v/>
      </c>
      <c r="J148" s="136" t="str">
        <f t="shared" si="11"/>
        <v/>
      </c>
      <c r="K148" s="69" t="e">
        <f>VLOOKUP(G148,環境設定!$B$7:$C$16,2,0)</f>
        <v>#N/A</v>
      </c>
    </row>
    <row r="149" spans="1:11" ht="15" customHeight="1">
      <c r="A149" s="71" t="str">
        <f t="shared" si="8"/>
        <v/>
      </c>
      <c r="B149" s="71" t="str">
        <f>IF(A149="","","内"&amp;SUM($A$5:A149))</f>
        <v/>
      </c>
      <c r="C149" s="71" t="str">
        <v>内⑨</v>
      </c>
      <c r="E149" s="76"/>
      <c r="F149" s="85"/>
      <c r="G149" s="97" t="str">
        <f t="shared" si="9"/>
        <v/>
      </c>
      <c r="H149" s="108"/>
      <c r="I149" s="119" t="str">
        <f t="shared" si="10"/>
        <v/>
      </c>
      <c r="J149" s="136" t="str">
        <f t="shared" si="11"/>
        <v/>
      </c>
      <c r="K149" s="69" t="e">
        <f>VLOOKUP(G149,環境設定!$B$7:$C$16,2,0)</f>
        <v>#N/A</v>
      </c>
    </row>
    <row r="150" spans="1:11" ht="15" customHeight="1">
      <c r="A150" s="71" t="str">
        <f t="shared" si="8"/>
        <v/>
      </c>
      <c r="B150" s="71" t="str">
        <f>IF(A150="","","内"&amp;SUM($A$5:A150))</f>
        <v/>
      </c>
      <c r="C150" s="71" t="str">
        <v>内⑨</v>
      </c>
      <c r="E150" s="76"/>
      <c r="F150" s="85"/>
      <c r="G150" s="97" t="str">
        <f t="shared" si="9"/>
        <v/>
      </c>
      <c r="H150" s="108"/>
      <c r="I150" s="119" t="str">
        <f t="shared" si="10"/>
        <v/>
      </c>
      <c r="J150" s="136" t="str">
        <f t="shared" si="11"/>
        <v/>
      </c>
      <c r="K150" s="69" t="e">
        <f>VLOOKUP(G150,環境設定!$B$7:$C$16,2,0)</f>
        <v>#N/A</v>
      </c>
    </row>
    <row r="151" spans="1:11" ht="15" customHeight="1">
      <c r="A151" s="71" t="str">
        <f t="shared" si="8"/>
        <v/>
      </c>
      <c r="B151" s="71" t="str">
        <f>IF(A151="","","内"&amp;SUM($A$5:A151))</f>
        <v/>
      </c>
      <c r="C151" s="71" t="str">
        <v>内⑨</v>
      </c>
      <c r="E151" s="76"/>
      <c r="F151" s="85"/>
      <c r="G151" s="97" t="str">
        <f t="shared" si="9"/>
        <v/>
      </c>
      <c r="H151" s="108"/>
      <c r="I151" s="119" t="str">
        <f t="shared" si="10"/>
        <v/>
      </c>
      <c r="J151" s="136" t="str">
        <f t="shared" si="11"/>
        <v/>
      </c>
      <c r="K151" s="69" t="e">
        <f>VLOOKUP(G151,環境設定!$B$7:$C$16,2,0)</f>
        <v>#N/A</v>
      </c>
    </row>
    <row r="152" spans="1:11" ht="15" customHeight="1">
      <c r="A152" s="71" t="str">
        <f t="shared" si="8"/>
        <v/>
      </c>
      <c r="B152" s="71" t="str">
        <f>IF(A152="","","内"&amp;SUM($A$5:A152))</f>
        <v/>
      </c>
      <c r="C152" s="71" t="str">
        <v>内⑨</v>
      </c>
      <c r="E152" s="76"/>
      <c r="F152" s="85"/>
      <c r="G152" s="97" t="str">
        <f t="shared" si="9"/>
        <v/>
      </c>
      <c r="H152" s="108"/>
      <c r="I152" s="119" t="str">
        <f t="shared" si="10"/>
        <v/>
      </c>
      <c r="J152" s="136" t="str">
        <f t="shared" si="11"/>
        <v/>
      </c>
      <c r="K152" s="69" t="e">
        <f>VLOOKUP(G152,環境設定!$B$7:$C$16,2,0)</f>
        <v>#N/A</v>
      </c>
    </row>
    <row r="153" spans="1:11" ht="15" customHeight="1">
      <c r="A153" s="71" t="str">
        <f t="shared" si="8"/>
        <v/>
      </c>
      <c r="B153" s="71" t="str">
        <f>IF(A153="","","内"&amp;SUM($A$5:A153))</f>
        <v/>
      </c>
      <c r="C153" s="71" t="str">
        <v>内⑨</v>
      </c>
      <c r="E153" s="76"/>
      <c r="F153" s="85"/>
      <c r="G153" s="97" t="str">
        <f t="shared" si="9"/>
        <v/>
      </c>
      <c r="H153" s="108"/>
      <c r="I153" s="119" t="str">
        <f t="shared" si="10"/>
        <v/>
      </c>
      <c r="J153" s="136" t="str">
        <f t="shared" si="11"/>
        <v/>
      </c>
      <c r="K153" s="69" t="e">
        <f>VLOOKUP(G153,環境設定!$B$7:$C$16,2,0)</f>
        <v>#N/A</v>
      </c>
    </row>
    <row r="154" spans="1:11" ht="15" customHeight="1">
      <c r="A154" s="71" t="str">
        <f t="shared" si="8"/>
        <v/>
      </c>
      <c r="B154" s="71" t="str">
        <f>IF(A154="","","内"&amp;SUM($A$5:A154))</f>
        <v/>
      </c>
      <c r="C154" s="71" t="str">
        <v>内⑨</v>
      </c>
      <c r="E154" s="76"/>
      <c r="F154" s="85"/>
      <c r="G154" s="97" t="str">
        <f t="shared" si="9"/>
        <v/>
      </c>
      <c r="H154" s="108"/>
      <c r="I154" s="119" t="str">
        <f t="shared" si="10"/>
        <v/>
      </c>
      <c r="J154" s="136" t="str">
        <f t="shared" si="11"/>
        <v/>
      </c>
      <c r="K154" s="69" t="e">
        <f>VLOOKUP(G154,環境設定!$B$7:$C$16,2,0)</f>
        <v>#N/A</v>
      </c>
    </row>
    <row r="155" spans="1:11" ht="15" customHeight="1">
      <c r="A155" s="71" t="str">
        <f t="shared" si="8"/>
        <v/>
      </c>
      <c r="B155" s="71" t="str">
        <f>IF(A155="","","内"&amp;SUM($A$5:A155))</f>
        <v/>
      </c>
      <c r="C155" s="71" t="str">
        <v>内⑨</v>
      </c>
      <c r="E155" s="77"/>
      <c r="F155" s="85"/>
      <c r="G155" s="98" t="str">
        <f t="shared" si="9"/>
        <v/>
      </c>
      <c r="H155" s="109"/>
      <c r="I155" s="120" t="str">
        <f t="shared" si="10"/>
        <v/>
      </c>
      <c r="J155" s="136" t="str">
        <f t="shared" si="11"/>
        <v/>
      </c>
      <c r="K155" s="69" t="e">
        <f>VLOOKUP(G155,環境設定!$B$7:$C$16,2,0)</f>
        <v>#N/A</v>
      </c>
    </row>
    <row r="156" spans="1:11" ht="15" customHeight="1">
      <c r="A156" s="71" t="str">
        <f t="shared" si="8"/>
        <v/>
      </c>
      <c r="B156" s="71" t="str">
        <f>IF(A156="","","内"&amp;SUM($A$5:A156))</f>
        <v/>
      </c>
      <c r="C156" s="71" t="str">
        <v>内⑩</v>
      </c>
      <c r="E156" s="75" t="s">
        <v>338</v>
      </c>
      <c r="F156" s="84"/>
      <c r="G156" s="96" t="str">
        <f t="shared" si="9"/>
        <v/>
      </c>
      <c r="H156" s="111"/>
      <c r="I156" s="121" t="str">
        <f t="shared" si="10"/>
        <v/>
      </c>
      <c r="J156" s="135" t="str">
        <f t="shared" si="11"/>
        <v/>
      </c>
      <c r="K156" s="69" t="e">
        <f>VLOOKUP(G156,環境設定!$B$7:$C$16,2,0)</f>
        <v>#N/A</v>
      </c>
    </row>
    <row r="157" spans="1:11" ht="15" customHeight="1">
      <c r="A157" s="71" t="str">
        <f t="shared" si="8"/>
        <v/>
      </c>
      <c r="B157" s="71" t="str">
        <f>IF(A157="","","内"&amp;SUM($A$5:A157))</f>
        <v/>
      </c>
      <c r="C157" s="71" t="str">
        <v>内⑩</v>
      </c>
      <c r="E157" s="76"/>
      <c r="F157" s="85"/>
      <c r="G157" s="97" t="str">
        <f t="shared" si="9"/>
        <v/>
      </c>
      <c r="H157" s="108"/>
      <c r="I157" s="119" t="str">
        <f t="shared" si="10"/>
        <v/>
      </c>
      <c r="J157" s="136" t="str">
        <f t="shared" si="11"/>
        <v/>
      </c>
      <c r="K157" s="69" t="e">
        <f>VLOOKUP(G157,環境設定!$B$7:$C$16,2,0)</f>
        <v>#N/A</v>
      </c>
    </row>
    <row r="158" spans="1:11" ht="15" customHeight="1">
      <c r="A158" s="71" t="str">
        <f t="shared" si="8"/>
        <v/>
      </c>
      <c r="B158" s="71" t="str">
        <f>IF(A158="","","内"&amp;SUM($A$5:A158))</f>
        <v/>
      </c>
      <c r="C158" s="71" t="str">
        <v>内⑩</v>
      </c>
      <c r="E158" s="76"/>
      <c r="F158" s="85"/>
      <c r="G158" s="97" t="str">
        <f t="shared" si="9"/>
        <v/>
      </c>
      <c r="H158" s="108"/>
      <c r="I158" s="119" t="str">
        <f t="shared" si="10"/>
        <v/>
      </c>
      <c r="J158" s="136" t="str">
        <f t="shared" si="11"/>
        <v/>
      </c>
      <c r="K158" s="69" t="e">
        <f>VLOOKUP(G158,環境設定!$B$7:$C$16,2,0)</f>
        <v>#N/A</v>
      </c>
    </row>
    <row r="159" spans="1:11" ht="15" customHeight="1">
      <c r="A159" s="71" t="str">
        <f t="shared" si="8"/>
        <v/>
      </c>
      <c r="B159" s="71" t="str">
        <f>IF(A159="","","内"&amp;SUM($A$5:A159))</f>
        <v/>
      </c>
      <c r="C159" s="71" t="str">
        <v>内⑩</v>
      </c>
      <c r="E159" s="76"/>
      <c r="F159" s="85"/>
      <c r="G159" s="97" t="str">
        <f t="shared" si="9"/>
        <v/>
      </c>
      <c r="H159" s="108"/>
      <c r="I159" s="119" t="str">
        <f t="shared" si="10"/>
        <v/>
      </c>
      <c r="J159" s="136" t="str">
        <f t="shared" si="11"/>
        <v/>
      </c>
      <c r="K159" s="69" t="e">
        <f>VLOOKUP(G159,環境設定!$B$7:$C$16,2,0)</f>
        <v>#N/A</v>
      </c>
    </row>
    <row r="160" spans="1:11" ht="15" customHeight="1">
      <c r="A160" s="71" t="str">
        <f t="shared" si="8"/>
        <v/>
      </c>
      <c r="B160" s="71" t="str">
        <f>IF(A160="","","内"&amp;SUM($A$5:A160))</f>
        <v/>
      </c>
      <c r="C160" s="71" t="str">
        <v>内⑩</v>
      </c>
      <c r="E160" s="76"/>
      <c r="F160" s="85"/>
      <c r="G160" s="97" t="str">
        <f t="shared" si="9"/>
        <v/>
      </c>
      <c r="H160" s="108"/>
      <c r="I160" s="119" t="str">
        <f t="shared" si="10"/>
        <v/>
      </c>
      <c r="J160" s="136" t="str">
        <f t="shared" si="11"/>
        <v/>
      </c>
      <c r="K160" s="69" t="e">
        <f>VLOOKUP(G160,環境設定!$B$7:$C$16,2,0)</f>
        <v>#N/A</v>
      </c>
    </row>
    <row r="161" spans="1:14" ht="15" customHeight="1">
      <c r="A161" s="71" t="str">
        <f t="shared" si="8"/>
        <v/>
      </c>
      <c r="B161" s="71" t="str">
        <f>IF(A161="","","内"&amp;SUM($A$5:A161))</f>
        <v/>
      </c>
      <c r="C161" s="71" t="str">
        <v>内⑩</v>
      </c>
      <c r="E161" s="76"/>
      <c r="F161" s="85"/>
      <c r="G161" s="97" t="str">
        <f t="shared" si="9"/>
        <v/>
      </c>
      <c r="H161" s="108"/>
      <c r="I161" s="119" t="str">
        <f t="shared" si="10"/>
        <v/>
      </c>
      <c r="J161" s="136" t="str">
        <f t="shared" si="11"/>
        <v/>
      </c>
      <c r="K161" s="69" t="e">
        <f>VLOOKUP(G161,環境設定!$B$7:$C$16,2,0)</f>
        <v>#N/A</v>
      </c>
    </row>
    <row r="162" spans="1:14" ht="15" customHeight="1">
      <c r="A162" s="71" t="str">
        <f t="shared" si="8"/>
        <v/>
      </c>
      <c r="B162" s="71" t="str">
        <f>IF(A162="","","内"&amp;SUM($A$5:A162))</f>
        <v/>
      </c>
      <c r="C162" s="71" t="str">
        <v>内⑩</v>
      </c>
      <c r="E162" s="76"/>
      <c r="F162" s="85"/>
      <c r="G162" s="97" t="str">
        <f t="shared" si="9"/>
        <v/>
      </c>
      <c r="H162" s="108"/>
      <c r="I162" s="119" t="str">
        <f t="shared" si="10"/>
        <v/>
      </c>
      <c r="J162" s="136" t="str">
        <f t="shared" si="11"/>
        <v/>
      </c>
      <c r="K162" s="69" t="e">
        <f>VLOOKUP(G162,環境設定!$B$7:$C$16,2,0)</f>
        <v>#N/A</v>
      </c>
    </row>
    <row r="163" spans="1:14" ht="15" customHeight="1">
      <c r="A163" s="71" t="str">
        <f t="shared" si="8"/>
        <v/>
      </c>
      <c r="B163" s="71" t="str">
        <f>IF(A163="","","内"&amp;SUM($A$5:A163))</f>
        <v/>
      </c>
      <c r="C163" s="71" t="str">
        <v>内⑩</v>
      </c>
      <c r="E163" s="76"/>
      <c r="F163" s="85"/>
      <c r="G163" s="97" t="str">
        <f t="shared" si="9"/>
        <v/>
      </c>
      <c r="H163" s="108"/>
      <c r="I163" s="119" t="str">
        <f t="shared" si="10"/>
        <v/>
      </c>
      <c r="J163" s="136" t="str">
        <f t="shared" si="11"/>
        <v/>
      </c>
      <c r="K163" s="69" t="e">
        <f>VLOOKUP(G163,環境設定!$B$7:$C$16,2,0)</f>
        <v>#N/A</v>
      </c>
    </row>
    <row r="164" spans="1:14" ht="15" customHeight="1">
      <c r="A164" s="71" t="str">
        <f t="shared" si="8"/>
        <v/>
      </c>
      <c r="B164" s="71" t="str">
        <f>IF(A164="","","内"&amp;SUM($A$5:A164))</f>
        <v/>
      </c>
      <c r="C164" s="71" t="str">
        <v>内⑩</v>
      </c>
      <c r="E164" s="76"/>
      <c r="F164" s="85"/>
      <c r="G164" s="97" t="str">
        <f t="shared" si="9"/>
        <v/>
      </c>
      <c r="H164" s="108"/>
      <c r="I164" s="119" t="str">
        <f t="shared" si="10"/>
        <v/>
      </c>
      <c r="J164" s="136" t="str">
        <f t="shared" si="11"/>
        <v/>
      </c>
      <c r="K164" s="69" t="e">
        <f>VLOOKUP(G164,環境設定!$B$7:$C$16,2,0)</f>
        <v>#N/A</v>
      </c>
    </row>
    <row r="165" spans="1:14" ht="15" customHeight="1">
      <c r="A165" s="71" t="str">
        <f t="shared" si="8"/>
        <v/>
      </c>
      <c r="B165" s="71" t="str">
        <f>IF(A165="","","内"&amp;SUM($A$5:A165))</f>
        <v/>
      </c>
      <c r="C165" s="71" t="str">
        <v>内⑩</v>
      </c>
      <c r="E165" s="77"/>
      <c r="F165" s="85"/>
      <c r="G165" s="98" t="str">
        <f t="shared" si="9"/>
        <v/>
      </c>
      <c r="H165" s="109"/>
      <c r="I165" s="120" t="str">
        <f t="shared" si="10"/>
        <v/>
      </c>
      <c r="J165" s="136" t="str">
        <f t="shared" si="11"/>
        <v/>
      </c>
      <c r="K165" s="69" t="e">
        <f>VLOOKUP(G165,環境設定!$B$7:$C$16,2,0)</f>
        <v>#N/A</v>
      </c>
    </row>
    <row r="166" spans="1:14" ht="15" customHeight="1">
      <c r="A166" s="71" t="str">
        <f t="shared" si="8"/>
        <v/>
      </c>
      <c r="B166" s="71" t="str">
        <f>IF(A166="","","内"&amp;SUM($A$5:A166))</f>
        <v/>
      </c>
      <c r="C166" s="71" t="str">
        <v>内⑪</v>
      </c>
      <c r="E166" s="75" t="s">
        <v>343</v>
      </c>
      <c r="F166" s="84"/>
      <c r="G166" s="96" t="str">
        <f t="shared" si="9"/>
        <v/>
      </c>
      <c r="H166" s="111"/>
      <c r="I166" s="121" t="str">
        <f t="shared" si="10"/>
        <v/>
      </c>
      <c r="J166" s="135" t="str">
        <f t="shared" si="11"/>
        <v/>
      </c>
      <c r="K166" s="69" t="e">
        <f>VLOOKUP(G166,環境設定!$B$7:$C$16,2,0)</f>
        <v>#N/A</v>
      </c>
    </row>
    <row r="167" spans="1:14" ht="15" customHeight="1">
      <c r="A167" s="71" t="str">
        <f t="shared" si="8"/>
        <v/>
      </c>
      <c r="B167" s="71" t="str">
        <f>IF(A167="","","内"&amp;SUM($A$5:A167))</f>
        <v/>
      </c>
      <c r="C167" s="71" t="str">
        <v>内⑪</v>
      </c>
      <c r="E167" s="76"/>
      <c r="F167" s="85"/>
      <c r="G167" s="97" t="str">
        <f t="shared" si="9"/>
        <v/>
      </c>
      <c r="H167" s="108"/>
      <c r="I167" s="119" t="str">
        <f t="shared" si="10"/>
        <v/>
      </c>
      <c r="J167" s="136" t="str">
        <f t="shared" si="11"/>
        <v/>
      </c>
      <c r="K167" s="69" t="e">
        <f>VLOOKUP(G167,環境設定!$B$7:$C$16,2,0)</f>
        <v>#N/A</v>
      </c>
    </row>
    <row r="168" spans="1:14" ht="15" customHeight="1">
      <c r="A168" s="71" t="str">
        <f t="shared" si="8"/>
        <v/>
      </c>
      <c r="B168" s="71" t="str">
        <f>IF(A168="","","内"&amp;SUM($A$5:A168))</f>
        <v/>
      </c>
      <c r="C168" s="71" t="str">
        <v>内⑪</v>
      </c>
      <c r="E168" s="76"/>
      <c r="F168" s="85"/>
      <c r="G168" s="97" t="str">
        <f t="shared" si="9"/>
        <v/>
      </c>
      <c r="H168" s="108"/>
      <c r="I168" s="119" t="str">
        <f t="shared" si="10"/>
        <v/>
      </c>
      <c r="J168" s="136" t="str">
        <f t="shared" si="11"/>
        <v/>
      </c>
      <c r="K168" s="69" t="e">
        <f>VLOOKUP(G168,環境設定!$B$7:$C$16,2,0)</f>
        <v>#N/A</v>
      </c>
    </row>
    <row r="169" spans="1:14" ht="15" customHeight="1">
      <c r="A169" s="71" t="str">
        <f t="shared" si="8"/>
        <v/>
      </c>
      <c r="B169" s="71" t="str">
        <f>IF(A169="","","内"&amp;SUM($A$5:A169))</f>
        <v/>
      </c>
      <c r="C169" s="71" t="str">
        <v>内⑪</v>
      </c>
      <c r="E169" s="76"/>
      <c r="F169" s="85"/>
      <c r="G169" s="97" t="str">
        <f t="shared" si="9"/>
        <v/>
      </c>
      <c r="H169" s="108"/>
      <c r="I169" s="119" t="str">
        <f t="shared" si="10"/>
        <v/>
      </c>
      <c r="J169" s="136" t="str">
        <f t="shared" si="11"/>
        <v/>
      </c>
      <c r="K169" s="69" t="e">
        <f>VLOOKUP(G169,環境設定!$B$7:$C$16,2,0)</f>
        <v>#N/A</v>
      </c>
    </row>
    <row r="170" spans="1:14" ht="15" customHeight="1">
      <c r="A170" s="71" t="str">
        <f t="shared" si="8"/>
        <v/>
      </c>
      <c r="B170" s="71" t="str">
        <f>IF(A170="","","内"&amp;SUM($A$5:A170))</f>
        <v/>
      </c>
      <c r="C170" s="71" t="str">
        <v>内⑪</v>
      </c>
      <c r="E170" s="76"/>
      <c r="F170" s="85"/>
      <c r="G170" s="97" t="str">
        <f t="shared" si="9"/>
        <v/>
      </c>
      <c r="H170" s="108"/>
      <c r="I170" s="119" t="str">
        <f t="shared" si="10"/>
        <v/>
      </c>
      <c r="J170" s="136" t="str">
        <f t="shared" si="11"/>
        <v/>
      </c>
      <c r="K170" s="69" t="e">
        <f>VLOOKUP(G170,環境設定!$B$7:$C$16,2,0)</f>
        <v>#N/A</v>
      </c>
    </row>
    <row r="171" spans="1:14" ht="15" customHeight="1">
      <c r="A171" s="71" t="str">
        <f t="shared" si="8"/>
        <v/>
      </c>
      <c r="B171" s="71" t="str">
        <f>IF(A171="","","内"&amp;SUM($A$5:A171))</f>
        <v/>
      </c>
      <c r="C171" s="71" t="str">
        <v>内⑪</v>
      </c>
      <c r="E171" s="76"/>
      <c r="F171" s="85"/>
      <c r="G171" s="97" t="str">
        <f t="shared" si="9"/>
        <v/>
      </c>
      <c r="H171" s="108"/>
      <c r="I171" s="119" t="str">
        <f t="shared" si="10"/>
        <v/>
      </c>
      <c r="J171" s="136" t="str">
        <f t="shared" si="11"/>
        <v/>
      </c>
      <c r="K171" s="69" t="e">
        <f>VLOOKUP(G171,環境設定!$B$7:$C$16,2,0)</f>
        <v>#N/A</v>
      </c>
    </row>
    <row r="172" spans="1:14" ht="15" customHeight="1">
      <c r="A172" s="71" t="str">
        <f t="shared" si="8"/>
        <v/>
      </c>
      <c r="B172" s="71" t="str">
        <f>IF(A172="","","内"&amp;SUM($A$5:A172))</f>
        <v/>
      </c>
      <c r="C172" s="71" t="str">
        <v>内⑪</v>
      </c>
      <c r="E172" s="76"/>
      <c r="F172" s="85"/>
      <c r="G172" s="97" t="str">
        <f t="shared" si="9"/>
        <v/>
      </c>
      <c r="H172" s="108"/>
      <c r="I172" s="119" t="str">
        <f t="shared" si="10"/>
        <v/>
      </c>
      <c r="J172" s="136" t="str">
        <f t="shared" si="11"/>
        <v/>
      </c>
      <c r="K172" s="69" t="e">
        <f>VLOOKUP(G172,環境設定!$B$7:$C$16,2,0)</f>
        <v>#N/A</v>
      </c>
    </row>
    <row r="173" spans="1:14" ht="15" customHeight="1">
      <c r="A173" s="71" t="str">
        <f t="shared" si="8"/>
        <v/>
      </c>
      <c r="B173" s="71" t="str">
        <f>IF(A173="","","内"&amp;SUM($A$5:A173))</f>
        <v/>
      </c>
      <c r="C173" s="71" t="str">
        <v>内⑪</v>
      </c>
      <c r="E173" s="76"/>
      <c r="F173" s="85"/>
      <c r="G173" s="97" t="str">
        <f t="shared" si="9"/>
        <v/>
      </c>
      <c r="H173" s="108"/>
      <c r="I173" s="119" t="str">
        <f t="shared" si="10"/>
        <v/>
      </c>
      <c r="J173" s="136" t="str">
        <f t="shared" si="11"/>
        <v/>
      </c>
      <c r="K173" s="69" t="e">
        <f>VLOOKUP(G173,環境設定!$B$7:$C$16,2,0)</f>
        <v>#N/A</v>
      </c>
    </row>
    <row r="174" spans="1:14" ht="15" customHeight="1">
      <c r="A174" s="71" t="str">
        <f t="shared" si="8"/>
        <v/>
      </c>
      <c r="B174" s="71" t="str">
        <f>IF(A174="","","内"&amp;SUM($A$5:A174))</f>
        <v/>
      </c>
      <c r="C174" s="71" t="str">
        <v>内⑪</v>
      </c>
      <c r="E174" s="76"/>
      <c r="F174" s="85"/>
      <c r="G174" s="97" t="str">
        <f t="shared" si="9"/>
        <v/>
      </c>
      <c r="H174" s="108"/>
      <c r="I174" s="119" t="str">
        <f t="shared" si="10"/>
        <v/>
      </c>
      <c r="J174" s="136" t="str">
        <f t="shared" si="11"/>
        <v/>
      </c>
      <c r="K174" s="69" t="e">
        <f>VLOOKUP(G174,環境設定!$B$7:$C$16,2,0)</f>
        <v>#N/A</v>
      </c>
    </row>
    <row r="175" spans="1:14" ht="15" customHeight="1">
      <c r="A175" s="71" t="str">
        <f t="shared" si="8"/>
        <v/>
      </c>
      <c r="B175" s="71" t="str">
        <f>IF(A175="","","内"&amp;SUM($A$5:A175))</f>
        <v/>
      </c>
      <c r="C175" s="71" t="str">
        <v>内⑪</v>
      </c>
      <c r="E175" s="77"/>
      <c r="F175" s="85"/>
      <c r="G175" s="97" t="str">
        <f t="shared" si="9"/>
        <v/>
      </c>
      <c r="H175" s="108"/>
      <c r="I175" s="119" t="str">
        <f t="shared" si="10"/>
        <v/>
      </c>
      <c r="J175" s="136" t="str">
        <f t="shared" si="11"/>
        <v/>
      </c>
      <c r="K175" s="69" t="e">
        <f>VLOOKUP(G175,環境設定!$B$7:$C$16,2,0)</f>
        <v>#N/A</v>
      </c>
    </row>
    <row r="176" spans="1:14" ht="15" customHeight="1">
      <c r="A176" s="71" t="str">
        <f t="shared" si="8"/>
        <v/>
      </c>
      <c r="B176" s="71" t="str">
        <f>IF(A176="","","内"&amp;SUM($A$5:A176))</f>
        <v/>
      </c>
      <c r="C176" s="71" t="s">
        <v>687</v>
      </c>
      <c r="E176" s="75" t="s">
        <v>408</v>
      </c>
      <c r="F176" s="84"/>
      <c r="G176" s="101"/>
      <c r="H176" s="107"/>
      <c r="I176" s="123"/>
      <c r="J176" s="135" t="str">
        <f t="shared" si="11"/>
        <v/>
      </c>
      <c r="K176" s="69" t="e">
        <f>VLOOKUP(G176,環境設定!$B$7:$C$16,2,0)</f>
        <v>#N/A</v>
      </c>
      <c r="L176" s="62" t="s">
        <v>702</v>
      </c>
      <c r="M176" s="62"/>
      <c r="N176" s="62"/>
    </row>
    <row r="177" spans="1:14" ht="15" customHeight="1">
      <c r="A177" s="71" t="str">
        <f t="shared" si="8"/>
        <v/>
      </c>
      <c r="B177" s="71" t="str">
        <f>IF(A177="","","内"&amp;SUM($A$5:A177))</f>
        <v/>
      </c>
      <c r="C177" s="71" t="s">
        <v>687</v>
      </c>
      <c r="E177" s="76"/>
      <c r="F177" s="85"/>
      <c r="G177" s="102"/>
      <c r="H177" s="85"/>
      <c r="I177" s="124"/>
      <c r="J177" s="136" t="str">
        <f t="shared" si="11"/>
        <v/>
      </c>
      <c r="K177" s="69" t="e">
        <f>VLOOKUP(G177,環境設定!$B$7:$C$16,2,0)</f>
        <v>#N/A</v>
      </c>
      <c r="L177" s="132" t="s">
        <v>703</v>
      </c>
      <c r="M177" s="143">
        <f>VLOOKUP(N177,単価!D:H,4,0)</f>
        <v>3700</v>
      </c>
      <c r="N177" s="62" t="s">
        <v>389</v>
      </c>
    </row>
    <row r="178" spans="1:14" ht="15" customHeight="1">
      <c r="A178" s="71" t="str">
        <f t="shared" si="8"/>
        <v/>
      </c>
      <c r="B178" s="71" t="str">
        <f>IF(A178="","","内"&amp;SUM($A$5:A178))</f>
        <v/>
      </c>
      <c r="C178" s="71" t="s">
        <v>687</v>
      </c>
      <c r="E178" s="76"/>
      <c r="F178" s="85"/>
      <c r="G178" s="102"/>
      <c r="H178" s="85"/>
      <c r="I178" s="124"/>
      <c r="J178" s="136" t="str">
        <f t="shared" si="11"/>
        <v/>
      </c>
      <c r="K178" s="69" t="e">
        <f>VLOOKUP(G178,環境設定!$B$7:$C$16,2,0)</f>
        <v>#N/A</v>
      </c>
      <c r="L178" s="132" t="s">
        <v>371</v>
      </c>
      <c r="M178" s="143">
        <f>VLOOKUP(N178,単価!D:H,4,0)</f>
        <v>3410</v>
      </c>
      <c r="N178" s="62" t="s">
        <v>704</v>
      </c>
    </row>
    <row r="179" spans="1:14" ht="15" customHeight="1">
      <c r="A179" s="71" t="str">
        <f t="shared" si="8"/>
        <v/>
      </c>
      <c r="B179" s="71" t="str">
        <f>IF(A179="","","内"&amp;SUM($A$5:A179))</f>
        <v/>
      </c>
      <c r="C179" s="71" t="s">
        <v>687</v>
      </c>
      <c r="E179" s="76"/>
      <c r="F179" s="85"/>
      <c r="G179" s="102"/>
      <c r="H179" s="85"/>
      <c r="I179" s="124"/>
      <c r="J179" s="136" t="str">
        <f t="shared" si="11"/>
        <v/>
      </c>
      <c r="K179" s="69" t="e">
        <f>VLOOKUP(G179,環境設定!$B$7:$C$16,2,0)</f>
        <v>#N/A</v>
      </c>
    </row>
    <row r="180" spans="1:14" ht="15" customHeight="1">
      <c r="A180" s="71" t="str">
        <f t="shared" si="8"/>
        <v/>
      </c>
      <c r="B180" s="71" t="str">
        <f>IF(A180="","","内"&amp;SUM($A$5:A180))</f>
        <v/>
      </c>
      <c r="C180" s="71" t="s">
        <v>687</v>
      </c>
      <c r="E180" s="76"/>
      <c r="F180" s="85"/>
      <c r="G180" s="102"/>
      <c r="H180" s="85"/>
      <c r="I180" s="124"/>
      <c r="J180" s="136" t="str">
        <f t="shared" si="11"/>
        <v/>
      </c>
      <c r="K180" s="69" t="e">
        <f>VLOOKUP(G180,環境設定!$B$7:$C$16,2,0)</f>
        <v>#N/A</v>
      </c>
    </row>
    <row r="181" spans="1:14" ht="15" customHeight="1">
      <c r="A181" s="71" t="str">
        <f t="shared" si="8"/>
        <v/>
      </c>
      <c r="B181" s="71" t="str">
        <f>IF(A181="","","内"&amp;SUM($A$5:A181))</f>
        <v/>
      </c>
      <c r="C181" s="71" t="s">
        <v>687</v>
      </c>
      <c r="E181" s="76" t="s">
        <v>334</v>
      </c>
      <c r="F181" s="85"/>
      <c r="G181" s="102"/>
      <c r="H181" s="85"/>
      <c r="I181" s="124"/>
      <c r="J181" s="136" t="str">
        <f t="shared" si="11"/>
        <v/>
      </c>
      <c r="K181" s="69" t="e">
        <f>VLOOKUP(G181,環境設定!$B$7:$C$16,2,0)</f>
        <v>#N/A</v>
      </c>
    </row>
    <row r="182" spans="1:14" ht="15" customHeight="1">
      <c r="A182" s="71" t="str">
        <f t="shared" si="8"/>
        <v/>
      </c>
      <c r="B182" s="71" t="str">
        <f>IF(A182="","","内"&amp;SUM($A$5:A182))</f>
        <v/>
      </c>
      <c r="C182" s="71" t="s">
        <v>687</v>
      </c>
      <c r="E182" s="76"/>
      <c r="F182" s="85"/>
      <c r="G182" s="102"/>
      <c r="H182" s="85"/>
      <c r="I182" s="124"/>
      <c r="J182" s="136" t="str">
        <f t="shared" si="11"/>
        <v/>
      </c>
      <c r="K182" s="69" t="e">
        <f>VLOOKUP(G182,環境設定!$B$7:$C$16,2,0)</f>
        <v>#N/A</v>
      </c>
    </row>
    <row r="183" spans="1:14" ht="15" customHeight="1">
      <c r="A183" s="71" t="str">
        <f t="shared" si="8"/>
        <v/>
      </c>
      <c r="B183" s="71" t="str">
        <f>IF(A183="","","内"&amp;SUM($A$5:A183))</f>
        <v/>
      </c>
      <c r="C183" s="71" t="s">
        <v>687</v>
      </c>
      <c r="E183" s="76"/>
      <c r="F183" s="85"/>
      <c r="G183" s="102"/>
      <c r="H183" s="85"/>
      <c r="I183" s="124"/>
      <c r="J183" s="136" t="str">
        <f t="shared" si="11"/>
        <v/>
      </c>
      <c r="K183" s="69" t="e">
        <f>VLOOKUP(G183,環境設定!$B$7:$C$16,2,0)</f>
        <v>#N/A</v>
      </c>
    </row>
    <row r="184" spans="1:14" ht="15" customHeight="1">
      <c r="A184" s="71" t="str">
        <f t="shared" si="8"/>
        <v/>
      </c>
      <c r="B184" s="71" t="str">
        <f>IF(A184="","","内"&amp;SUM($A$5:A184))</f>
        <v/>
      </c>
      <c r="C184" s="71" t="s">
        <v>687</v>
      </c>
      <c r="E184" s="76"/>
      <c r="F184" s="85"/>
      <c r="G184" s="102"/>
      <c r="H184" s="85"/>
      <c r="I184" s="124"/>
      <c r="J184" s="136" t="str">
        <f t="shared" si="11"/>
        <v/>
      </c>
      <c r="K184" s="69" t="e">
        <f>VLOOKUP(G184,環境設定!$B$7:$C$16,2,0)</f>
        <v>#N/A</v>
      </c>
      <c r="L184" s="62" t="s">
        <v>301</v>
      </c>
    </row>
    <row r="185" spans="1:14" ht="15" customHeight="1">
      <c r="A185" s="71" t="str">
        <f t="shared" si="8"/>
        <v/>
      </c>
      <c r="B185" s="71" t="str">
        <f>IF(A185="","","内"&amp;SUM($A$5:A185))</f>
        <v/>
      </c>
      <c r="C185" s="71" t="s">
        <v>687</v>
      </c>
      <c r="E185" s="77"/>
      <c r="F185" s="86"/>
      <c r="G185" s="103"/>
      <c r="H185" s="86"/>
      <c r="I185" s="125"/>
      <c r="J185" s="137" t="str">
        <f t="shared" si="11"/>
        <v/>
      </c>
      <c r="K185" s="69" t="e">
        <f>VLOOKUP(G185,環境設定!$B$7:$C$16,2,0)</f>
        <v>#N/A</v>
      </c>
      <c r="L185" s="141">
        <f>SUM(J5:J185)</f>
        <v>0</v>
      </c>
      <c r="M185" s="144"/>
    </row>
    <row r="186" spans="1:14" ht="15" customHeight="1">
      <c r="A186" s="71" t="str">
        <f t="shared" si="8"/>
        <v/>
      </c>
      <c r="B186" s="71" t="str">
        <f>IF(A186="","","内"&amp;SUM($A$5:A186))</f>
        <v/>
      </c>
      <c r="C186" s="71" t="s">
        <v>688</v>
      </c>
      <c r="E186" s="74" t="s">
        <v>163</v>
      </c>
      <c r="F186" s="87" t="str">
        <f>IF(AND(F2="鉄骨鉄筋コンクリート系建物",SUM(J$5:J$185)&gt;0),"一般管理費","")</f>
        <v/>
      </c>
      <c r="G186" s="100" t="str">
        <f>IF($F186="","","式")</f>
        <v/>
      </c>
      <c r="H186" s="112" t="str">
        <f>IF(F186="","",1)</f>
        <v/>
      </c>
      <c r="I186" s="126" t="str">
        <f>IF($F186="","",VLOOKUP($F186,単価範囲,$I$3,0))</f>
        <v/>
      </c>
      <c r="J186" s="135" t="str">
        <f>IF(OR(I186="",SUM(J$5:J$185)=0),"",ROUNDDOWN(SUM(J$5:J$185)*I186,0))</f>
        <v/>
      </c>
    </row>
    <row r="187" spans="1:14" ht="15" customHeight="1">
      <c r="A187" s="71" t="str">
        <f t="shared" si="8"/>
        <v/>
      </c>
      <c r="B187" s="71" t="str">
        <f>IF(A187="","","内"&amp;SUM($A$5:A187))</f>
        <v/>
      </c>
      <c r="C187" s="71" t="s">
        <v>688</v>
      </c>
      <c r="E187" s="77"/>
      <c r="F187" s="88" t="str">
        <f>IF(SUM(J$5:J$185)&gt;0,"事務費","")</f>
        <v/>
      </c>
      <c r="G187" s="98" t="str">
        <f>IF($F187="","","式")</f>
        <v/>
      </c>
      <c r="H187" s="113" t="str">
        <f>IF(F187="","",1)</f>
        <v/>
      </c>
      <c r="I187" s="127" t="str">
        <f>IF($F187="","",VLOOKUP($F187,単価範囲,$I$3,0))</f>
        <v/>
      </c>
      <c r="J187" s="137" t="str">
        <f>IF(I187="","",ROUNDDOWN(SUM(J$5:J$185)*I187,0))</f>
        <v/>
      </c>
    </row>
    <row r="188" spans="1:14" ht="15" customHeight="1">
      <c r="A188" s="71"/>
      <c r="B188" s="71"/>
      <c r="C188" s="71"/>
      <c r="E188" s="78"/>
      <c r="F188" s="89" t="s">
        <v>335</v>
      </c>
      <c r="G188" s="89"/>
      <c r="H188" s="89"/>
      <c r="I188" s="128"/>
      <c r="J188" s="138">
        <f>SUM(J$5:J$187)</f>
        <v>0</v>
      </c>
    </row>
    <row r="189" spans="1:14" ht="15" customHeight="1">
      <c r="A189" s="71"/>
      <c r="B189" s="71"/>
      <c r="C189" s="71"/>
      <c r="E189" s="79"/>
      <c r="F189" s="90" t="s">
        <v>126</v>
      </c>
      <c r="G189" s="90"/>
      <c r="H189" s="90"/>
      <c r="I189" s="129">
        <f>共通情報!$D$2</f>
        <v>0.1</v>
      </c>
      <c r="J189" s="139">
        <f>ROUNDDOWN(J$188*I$189,0)</f>
        <v>0</v>
      </c>
    </row>
    <row r="190" spans="1:14" ht="15" customHeight="1">
      <c r="A190" s="71"/>
      <c r="B190" s="71"/>
      <c r="C190" s="71"/>
      <c r="E190" s="80"/>
      <c r="F190" s="91" t="s">
        <v>329</v>
      </c>
      <c r="G190" s="91"/>
      <c r="H190" s="91"/>
      <c r="I190" s="130"/>
      <c r="J190" s="140">
        <f>SUM(J188:J189)</f>
        <v>0</v>
      </c>
    </row>
    <row r="191" spans="1:14" ht="15" customHeight="1">
      <c r="F191" s="65"/>
      <c r="H191" s="65"/>
    </row>
    <row r="192" spans="1:14" ht="15" customHeight="1">
      <c r="F192" s="65"/>
      <c r="H192" s="65"/>
    </row>
    <row r="193" spans="1:17" ht="15" customHeight="1">
      <c r="F193" s="65"/>
      <c r="H193" s="65"/>
    </row>
    <row r="194" spans="1:17" ht="15" customHeight="1">
      <c r="F194" s="63"/>
      <c r="H194" s="65"/>
    </row>
    <row r="195" spans="1:17" ht="15" customHeight="1">
      <c r="F195" s="63"/>
      <c r="H195" s="65"/>
    </row>
    <row r="196" spans="1:17" ht="15" customHeight="1">
      <c r="F196" s="63"/>
      <c r="H196" s="65"/>
    </row>
    <row r="197" spans="1:17" ht="15" customHeight="1">
      <c r="F197" s="63"/>
      <c r="H197" s="65"/>
    </row>
    <row r="198" spans="1:17" ht="15" customHeight="1">
      <c r="F198" s="63"/>
      <c r="H198" s="65"/>
    </row>
    <row r="199" spans="1:17" ht="15" customHeight="1">
      <c r="F199" s="63"/>
      <c r="H199" s="65"/>
    </row>
    <row r="200" spans="1:17" ht="15" customHeight="1">
      <c r="F200" s="63"/>
      <c r="H200" s="65"/>
    </row>
    <row r="201" spans="1:17" ht="15" customHeight="1">
      <c r="F201" s="63"/>
      <c r="H201" s="65"/>
    </row>
    <row r="202" spans="1:17" ht="15" customHeight="1">
      <c r="F202" s="63"/>
      <c r="H202" s="65"/>
    </row>
    <row r="203" spans="1:17" ht="15" customHeight="1">
      <c r="F203" s="63"/>
      <c r="H203" s="65"/>
    </row>
    <row r="204" spans="1:17" ht="15" customHeight="1">
      <c r="F204" s="63"/>
      <c r="H204" s="65"/>
    </row>
    <row r="205" spans="1:17" ht="15" customHeight="1">
      <c r="F205" s="63"/>
      <c r="H205" s="65"/>
    </row>
    <row r="206" spans="1:17" ht="15" customHeight="1">
      <c r="F206" s="63"/>
      <c r="H206" s="65"/>
    </row>
    <row r="207" spans="1:17" ht="15" customHeight="1">
      <c r="F207" s="63"/>
      <c r="H207" s="65"/>
    </row>
    <row r="208" spans="1:17" s="70" customFormat="1" ht="15" customHeight="1">
      <c r="A208" s="61"/>
      <c r="B208" s="61"/>
      <c r="C208" s="61"/>
      <c r="E208" s="63"/>
      <c r="F208" s="63"/>
      <c r="G208" s="65"/>
      <c r="H208" s="65"/>
      <c r="I208" s="67"/>
      <c r="J208" s="68"/>
      <c r="K208" s="69"/>
      <c r="L208" s="62"/>
      <c r="M208" s="62"/>
      <c r="N208" s="62"/>
      <c r="O208" s="62"/>
      <c r="P208" s="62"/>
      <c r="Q208" s="62"/>
    </row>
    <row r="209" spans="1:17" s="70" customFormat="1" ht="15" customHeight="1">
      <c r="A209" s="61"/>
      <c r="B209" s="61"/>
      <c r="C209" s="61"/>
      <c r="E209" s="63"/>
      <c r="F209" s="63"/>
      <c r="G209" s="65"/>
      <c r="H209" s="65"/>
      <c r="I209" s="67"/>
      <c r="J209" s="68"/>
      <c r="K209" s="69"/>
      <c r="L209" s="62"/>
      <c r="M209" s="62"/>
      <c r="N209" s="62"/>
      <c r="O209" s="62"/>
      <c r="P209" s="62"/>
      <c r="Q209" s="62"/>
    </row>
    <row r="210" spans="1:17" s="70" customFormat="1" ht="15" customHeight="1">
      <c r="A210" s="61"/>
      <c r="B210" s="61"/>
      <c r="C210" s="61"/>
      <c r="E210" s="63"/>
      <c r="F210" s="63"/>
      <c r="G210" s="65"/>
      <c r="H210" s="65"/>
      <c r="I210" s="67"/>
      <c r="J210" s="68"/>
      <c r="K210" s="69"/>
      <c r="L210" s="62"/>
      <c r="M210" s="62"/>
      <c r="N210" s="62"/>
      <c r="O210" s="62"/>
      <c r="P210" s="62"/>
      <c r="Q210" s="62"/>
    </row>
    <row r="211" spans="1:17" s="70" customFormat="1" ht="15" customHeight="1">
      <c r="A211" s="61"/>
      <c r="B211" s="61"/>
      <c r="C211" s="61"/>
      <c r="E211" s="63"/>
      <c r="F211" s="63"/>
      <c r="G211" s="65"/>
      <c r="H211" s="65"/>
      <c r="I211" s="67"/>
      <c r="J211" s="68"/>
      <c r="K211" s="69"/>
      <c r="L211" s="62"/>
      <c r="M211" s="62"/>
      <c r="N211" s="62"/>
      <c r="O211" s="62"/>
      <c r="P211" s="62"/>
      <c r="Q211" s="62"/>
    </row>
    <row r="212" spans="1:17" s="70" customFormat="1" ht="15" customHeight="1">
      <c r="A212" s="61"/>
      <c r="B212" s="61"/>
      <c r="C212" s="61"/>
      <c r="E212" s="63"/>
      <c r="F212" s="63"/>
      <c r="G212" s="65"/>
      <c r="H212" s="65"/>
      <c r="I212" s="67"/>
      <c r="J212" s="68"/>
      <c r="K212" s="69"/>
      <c r="L212" s="62"/>
      <c r="M212" s="62"/>
      <c r="N212" s="62"/>
      <c r="O212" s="62"/>
      <c r="P212" s="62"/>
      <c r="Q212" s="62"/>
    </row>
    <row r="213" spans="1:17" s="70" customFormat="1" ht="15" customHeight="1">
      <c r="A213" s="61"/>
      <c r="B213" s="61"/>
      <c r="C213" s="61"/>
      <c r="E213" s="63"/>
      <c r="F213" s="63"/>
      <c r="G213" s="65"/>
      <c r="H213" s="65"/>
      <c r="I213" s="67"/>
      <c r="J213" s="68"/>
      <c r="K213" s="69"/>
      <c r="L213" s="62"/>
      <c r="M213" s="62"/>
      <c r="N213" s="62"/>
      <c r="O213" s="62"/>
      <c r="P213" s="62"/>
      <c r="Q213" s="62"/>
    </row>
    <row r="214" spans="1:17" s="70" customFormat="1" ht="15" customHeight="1">
      <c r="A214" s="61"/>
      <c r="B214" s="61"/>
      <c r="C214" s="61"/>
      <c r="E214" s="63"/>
      <c r="F214" s="63"/>
      <c r="G214" s="65"/>
      <c r="H214" s="65"/>
      <c r="I214" s="67"/>
      <c r="J214" s="68"/>
      <c r="K214" s="69"/>
      <c r="L214" s="62"/>
      <c r="M214" s="62"/>
      <c r="N214" s="62"/>
      <c r="O214" s="62"/>
      <c r="P214" s="62"/>
      <c r="Q214" s="62"/>
    </row>
    <row r="215" spans="1:17" s="70" customFormat="1" ht="15" customHeight="1">
      <c r="A215" s="61"/>
      <c r="B215" s="61"/>
      <c r="C215" s="61"/>
      <c r="E215" s="63"/>
      <c r="F215" s="63"/>
      <c r="G215" s="65"/>
      <c r="H215" s="65"/>
      <c r="I215" s="67"/>
      <c r="J215" s="68"/>
      <c r="K215" s="69"/>
      <c r="L215" s="62"/>
      <c r="M215" s="62"/>
      <c r="N215" s="62"/>
      <c r="O215" s="62"/>
      <c r="P215" s="62"/>
      <c r="Q215" s="62"/>
    </row>
    <row r="216" spans="1:17" s="70" customFormat="1" ht="15" customHeight="1">
      <c r="A216" s="61"/>
      <c r="B216" s="61"/>
      <c r="C216" s="61"/>
      <c r="E216" s="63"/>
      <c r="F216" s="63"/>
      <c r="G216" s="65"/>
      <c r="H216" s="65"/>
      <c r="I216" s="67"/>
      <c r="J216" s="68"/>
      <c r="K216" s="69"/>
      <c r="L216" s="62"/>
      <c r="M216" s="62"/>
      <c r="N216" s="62"/>
      <c r="O216" s="62"/>
      <c r="P216" s="62"/>
      <c r="Q216" s="62"/>
    </row>
    <row r="217" spans="1:17" s="70" customFormat="1" ht="15" customHeight="1">
      <c r="A217" s="61"/>
      <c r="B217" s="61"/>
      <c r="C217" s="61"/>
      <c r="E217" s="63"/>
      <c r="F217" s="63"/>
      <c r="G217" s="65"/>
      <c r="H217" s="65"/>
      <c r="I217" s="67"/>
      <c r="J217" s="68"/>
      <c r="K217" s="69"/>
      <c r="L217" s="62"/>
      <c r="M217" s="62"/>
      <c r="N217" s="62"/>
      <c r="O217" s="62"/>
      <c r="P217" s="62"/>
      <c r="Q217" s="62"/>
    </row>
    <row r="218" spans="1:17" s="70" customFormat="1" ht="15" customHeight="1">
      <c r="A218" s="61"/>
      <c r="B218" s="61"/>
      <c r="C218" s="61"/>
      <c r="E218" s="63"/>
      <c r="F218" s="63"/>
      <c r="G218" s="65"/>
      <c r="H218" s="65"/>
      <c r="I218" s="67"/>
      <c r="J218" s="68"/>
      <c r="K218" s="69"/>
      <c r="L218" s="62"/>
      <c r="M218" s="62"/>
      <c r="N218" s="62"/>
      <c r="O218" s="62"/>
      <c r="P218" s="62"/>
      <c r="Q218" s="62"/>
    </row>
    <row r="219" spans="1:17" s="70" customFormat="1" ht="15" customHeight="1">
      <c r="A219" s="61"/>
      <c r="B219" s="61"/>
      <c r="C219" s="61"/>
      <c r="E219" s="63"/>
      <c r="F219" s="63"/>
      <c r="G219" s="65"/>
      <c r="H219" s="65"/>
      <c r="I219" s="67"/>
      <c r="J219" s="68"/>
      <c r="K219" s="69"/>
      <c r="L219" s="62"/>
      <c r="M219" s="62"/>
      <c r="N219" s="62"/>
      <c r="O219" s="62"/>
      <c r="P219" s="62"/>
      <c r="Q219" s="62"/>
    </row>
    <row r="220" spans="1:17" s="70" customFormat="1" ht="15" customHeight="1">
      <c r="A220" s="61"/>
      <c r="B220" s="61"/>
      <c r="C220" s="61"/>
      <c r="E220" s="63"/>
      <c r="F220" s="63"/>
      <c r="G220" s="65"/>
      <c r="H220" s="65"/>
      <c r="I220" s="67"/>
      <c r="J220" s="68"/>
      <c r="K220" s="69"/>
      <c r="L220" s="62"/>
      <c r="M220" s="62"/>
      <c r="N220" s="62"/>
      <c r="O220" s="62"/>
      <c r="P220" s="62"/>
      <c r="Q220" s="62"/>
    </row>
    <row r="221" spans="1:17" s="70" customFormat="1" ht="15" customHeight="1">
      <c r="A221" s="61"/>
      <c r="B221" s="61"/>
      <c r="C221" s="61"/>
      <c r="E221" s="63"/>
      <c r="F221" s="63"/>
      <c r="G221" s="65"/>
      <c r="H221" s="65"/>
      <c r="I221" s="67"/>
      <c r="J221" s="68"/>
      <c r="K221" s="69"/>
      <c r="L221" s="62"/>
      <c r="M221" s="62"/>
      <c r="N221" s="62"/>
      <c r="O221" s="62"/>
      <c r="P221" s="62"/>
      <c r="Q221" s="62"/>
    </row>
    <row r="222" spans="1:17" s="70" customFormat="1" ht="15" customHeight="1">
      <c r="A222" s="61"/>
      <c r="B222" s="61"/>
      <c r="C222" s="61"/>
      <c r="E222" s="63"/>
      <c r="F222" s="63"/>
      <c r="G222" s="65"/>
      <c r="H222" s="65"/>
      <c r="I222" s="67"/>
      <c r="J222" s="68"/>
      <c r="K222" s="69"/>
      <c r="L222" s="62"/>
      <c r="M222" s="62"/>
      <c r="N222" s="62"/>
      <c r="O222" s="62"/>
      <c r="P222" s="62"/>
      <c r="Q222" s="62"/>
    </row>
    <row r="223" spans="1:17" s="70" customFormat="1" ht="15" customHeight="1">
      <c r="A223" s="61"/>
      <c r="B223" s="61"/>
      <c r="C223" s="61"/>
      <c r="E223" s="63"/>
      <c r="F223" s="63"/>
      <c r="G223" s="65"/>
      <c r="H223" s="65"/>
      <c r="I223" s="67"/>
      <c r="J223" s="68"/>
      <c r="K223" s="69"/>
      <c r="L223" s="62"/>
      <c r="M223" s="62"/>
      <c r="N223" s="62"/>
      <c r="O223" s="62"/>
      <c r="P223" s="62"/>
      <c r="Q223" s="62"/>
    </row>
    <row r="224" spans="1:17" s="70" customFormat="1" ht="15" customHeight="1">
      <c r="A224" s="61"/>
      <c r="B224" s="61"/>
      <c r="C224" s="61"/>
      <c r="E224" s="63"/>
      <c r="F224" s="63"/>
      <c r="G224" s="65"/>
      <c r="H224" s="65"/>
      <c r="I224" s="67"/>
      <c r="J224" s="68"/>
      <c r="K224" s="69"/>
      <c r="L224" s="62"/>
      <c r="M224" s="62"/>
      <c r="N224" s="62"/>
      <c r="O224" s="62"/>
      <c r="P224" s="62"/>
      <c r="Q224" s="62"/>
    </row>
    <row r="225" spans="1:17" s="70" customFormat="1" ht="15" customHeight="1">
      <c r="A225" s="61"/>
      <c r="B225" s="61"/>
      <c r="C225" s="61"/>
      <c r="E225" s="63"/>
      <c r="F225" s="63"/>
      <c r="G225" s="65"/>
      <c r="H225" s="65"/>
      <c r="I225" s="67"/>
      <c r="J225" s="68"/>
      <c r="K225" s="69"/>
      <c r="L225" s="62"/>
      <c r="M225" s="62"/>
      <c r="N225" s="62"/>
      <c r="O225" s="62"/>
      <c r="P225" s="62"/>
      <c r="Q225" s="62"/>
    </row>
    <row r="226" spans="1:17" s="70" customFormat="1" ht="15" customHeight="1">
      <c r="A226" s="61"/>
      <c r="B226" s="61"/>
      <c r="C226" s="61"/>
      <c r="E226" s="63"/>
      <c r="F226" s="63"/>
      <c r="G226" s="65"/>
      <c r="H226" s="65"/>
      <c r="I226" s="67"/>
      <c r="J226" s="68"/>
      <c r="K226" s="69"/>
      <c r="L226" s="62"/>
      <c r="M226" s="62"/>
      <c r="N226" s="62"/>
      <c r="O226" s="62"/>
      <c r="P226" s="62"/>
      <c r="Q226" s="62"/>
    </row>
    <row r="227" spans="1:17" s="70" customFormat="1" ht="15" customHeight="1">
      <c r="A227" s="61"/>
      <c r="B227" s="61"/>
      <c r="C227" s="61"/>
      <c r="E227" s="63"/>
      <c r="F227" s="63"/>
      <c r="G227" s="65"/>
      <c r="H227" s="65"/>
      <c r="I227" s="67"/>
      <c r="J227" s="68"/>
      <c r="K227" s="69"/>
      <c r="L227" s="62"/>
      <c r="M227" s="62"/>
      <c r="N227" s="62"/>
      <c r="O227" s="62"/>
      <c r="P227" s="62"/>
      <c r="Q227" s="62"/>
    </row>
    <row r="228" spans="1:17" s="70" customFormat="1" ht="15" customHeight="1">
      <c r="A228" s="61"/>
      <c r="B228" s="61"/>
      <c r="C228" s="61"/>
      <c r="E228" s="63"/>
      <c r="F228" s="63"/>
      <c r="G228" s="65"/>
      <c r="H228" s="65"/>
      <c r="I228" s="67"/>
      <c r="J228" s="68"/>
      <c r="K228" s="69"/>
      <c r="L228" s="62"/>
      <c r="M228" s="62"/>
      <c r="N228" s="62"/>
      <c r="O228" s="62"/>
      <c r="P228" s="62"/>
      <c r="Q228" s="62"/>
    </row>
    <row r="229" spans="1:17" s="70" customFormat="1" ht="15" customHeight="1">
      <c r="A229" s="61"/>
      <c r="B229" s="61"/>
      <c r="C229" s="61"/>
      <c r="E229" s="63"/>
      <c r="F229" s="63"/>
      <c r="G229" s="65"/>
      <c r="H229" s="65"/>
      <c r="I229" s="67"/>
      <c r="J229" s="68"/>
      <c r="K229" s="69"/>
      <c r="L229" s="62"/>
      <c r="M229" s="62"/>
      <c r="N229" s="62"/>
      <c r="O229" s="62"/>
      <c r="P229" s="62"/>
      <c r="Q229" s="62"/>
    </row>
    <row r="230" spans="1:17" s="70" customFormat="1" ht="15" customHeight="1">
      <c r="A230" s="61"/>
      <c r="B230" s="61"/>
      <c r="C230" s="61"/>
      <c r="E230" s="63"/>
      <c r="F230" s="63"/>
      <c r="G230" s="65"/>
      <c r="H230" s="65"/>
      <c r="I230" s="67"/>
      <c r="J230" s="68"/>
      <c r="K230" s="69"/>
      <c r="L230" s="62"/>
      <c r="M230" s="62"/>
      <c r="N230" s="62"/>
      <c r="O230" s="62"/>
      <c r="P230" s="62"/>
      <c r="Q230" s="62"/>
    </row>
    <row r="231" spans="1:17" s="70" customFormat="1" ht="15" customHeight="1">
      <c r="A231" s="61"/>
      <c r="B231" s="61"/>
      <c r="C231" s="61"/>
      <c r="E231" s="63"/>
      <c r="F231" s="63"/>
      <c r="G231" s="65"/>
      <c r="H231" s="65"/>
      <c r="I231" s="67"/>
      <c r="J231" s="68"/>
      <c r="K231" s="69"/>
      <c r="L231" s="62"/>
      <c r="M231" s="62"/>
      <c r="N231" s="62"/>
      <c r="O231" s="62"/>
      <c r="P231" s="62"/>
      <c r="Q231" s="62"/>
    </row>
    <row r="232" spans="1:17" s="70" customFormat="1" ht="15" customHeight="1">
      <c r="A232" s="61"/>
      <c r="B232" s="61"/>
      <c r="C232" s="61"/>
      <c r="E232" s="63"/>
      <c r="F232" s="63"/>
      <c r="G232" s="65"/>
      <c r="H232" s="65"/>
      <c r="I232" s="67"/>
      <c r="J232" s="68"/>
      <c r="K232" s="69"/>
      <c r="L232" s="62"/>
      <c r="M232" s="62"/>
      <c r="N232" s="62"/>
      <c r="O232" s="62"/>
      <c r="P232" s="62"/>
      <c r="Q232" s="62"/>
    </row>
    <row r="233" spans="1:17" s="70" customFormat="1" ht="15" customHeight="1">
      <c r="A233" s="61"/>
      <c r="B233" s="61"/>
      <c r="C233" s="61"/>
      <c r="E233" s="63"/>
      <c r="F233" s="63"/>
      <c r="G233" s="65"/>
      <c r="H233" s="65"/>
      <c r="I233" s="67"/>
      <c r="J233" s="68"/>
      <c r="K233" s="69"/>
      <c r="L233" s="62"/>
      <c r="M233" s="62"/>
      <c r="N233" s="62"/>
      <c r="O233" s="62"/>
      <c r="P233" s="62"/>
      <c r="Q233" s="62"/>
    </row>
    <row r="234" spans="1:17" s="70" customFormat="1" ht="15" customHeight="1">
      <c r="A234" s="61"/>
      <c r="B234" s="61"/>
      <c r="C234" s="61"/>
      <c r="E234" s="63"/>
      <c r="F234" s="63"/>
      <c r="G234" s="65"/>
      <c r="H234" s="65"/>
      <c r="I234" s="67"/>
      <c r="J234" s="68"/>
      <c r="K234" s="69"/>
      <c r="L234" s="62"/>
      <c r="M234" s="62"/>
      <c r="N234" s="62"/>
      <c r="O234" s="62"/>
      <c r="P234" s="62"/>
      <c r="Q234" s="62"/>
    </row>
    <row r="235" spans="1:17" s="70" customFormat="1" ht="15" customHeight="1">
      <c r="A235" s="61"/>
      <c r="B235" s="61"/>
      <c r="C235" s="61"/>
      <c r="E235" s="63"/>
      <c r="F235" s="63"/>
      <c r="G235" s="65"/>
      <c r="H235" s="65"/>
      <c r="I235" s="67"/>
      <c r="J235" s="68"/>
      <c r="K235" s="69"/>
      <c r="L235" s="62"/>
      <c r="M235" s="62"/>
      <c r="N235" s="62"/>
      <c r="O235" s="62"/>
      <c r="P235" s="62"/>
      <c r="Q235" s="62"/>
    </row>
    <row r="236" spans="1:17" s="70" customFormat="1" ht="15" customHeight="1">
      <c r="A236" s="61"/>
      <c r="B236" s="61"/>
      <c r="C236" s="61"/>
      <c r="E236" s="63"/>
      <c r="F236" s="63"/>
      <c r="G236" s="65"/>
      <c r="H236" s="65"/>
      <c r="I236" s="67"/>
      <c r="J236" s="68"/>
      <c r="K236" s="69"/>
      <c r="L236" s="62"/>
      <c r="M236" s="62"/>
      <c r="N236" s="62"/>
      <c r="O236" s="62"/>
      <c r="P236" s="62"/>
      <c r="Q236" s="62"/>
    </row>
    <row r="237" spans="1:17" s="70" customFormat="1" ht="15" customHeight="1">
      <c r="A237" s="61"/>
      <c r="B237" s="61"/>
      <c r="C237" s="61"/>
      <c r="E237" s="63"/>
      <c r="F237" s="63"/>
      <c r="G237" s="65"/>
      <c r="H237" s="65"/>
      <c r="I237" s="67"/>
      <c r="J237" s="68"/>
      <c r="K237" s="69"/>
      <c r="L237" s="62"/>
      <c r="M237" s="62"/>
      <c r="N237" s="62"/>
      <c r="O237" s="62"/>
      <c r="P237" s="62"/>
      <c r="Q237" s="62"/>
    </row>
    <row r="238" spans="1:17" s="70" customFormat="1" ht="15" customHeight="1">
      <c r="A238" s="61"/>
      <c r="B238" s="61"/>
      <c r="C238" s="61"/>
      <c r="E238" s="63"/>
      <c r="F238" s="63"/>
      <c r="G238" s="65"/>
      <c r="H238" s="65"/>
      <c r="I238" s="67"/>
      <c r="J238" s="68"/>
      <c r="K238" s="69"/>
      <c r="L238" s="62"/>
      <c r="M238" s="62"/>
      <c r="N238" s="62"/>
      <c r="O238" s="62"/>
      <c r="P238" s="62"/>
      <c r="Q238" s="62"/>
    </row>
    <row r="239" spans="1:17" s="70" customFormat="1" ht="15" customHeight="1">
      <c r="A239" s="61"/>
      <c r="B239" s="61"/>
      <c r="C239" s="61"/>
      <c r="E239" s="63"/>
      <c r="F239" s="63"/>
      <c r="G239" s="65"/>
      <c r="H239" s="65"/>
      <c r="I239" s="67"/>
      <c r="J239" s="68"/>
      <c r="K239" s="69"/>
      <c r="L239" s="62"/>
      <c r="M239" s="62"/>
      <c r="N239" s="62"/>
      <c r="O239" s="62"/>
      <c r="P239" s="62"/>
      <c r="Q239" s="62"/>
    </row>
    <row r="240" spans="1:17" s="70" customFormat="1" ht="15" customHeight="1">
      <c r="A240" s="61"/>
      <c r="B240" s="61"/>
      <c r="C240" s="61"/>
      <c r="E240" s="63"/>
      <c r="F240" s="63"/>
      <c r="G240" s="65"/>
      <c r="H240" s="65"/>
      <c r="I240" s="67"/>
      <c r="J240" s="68"/>
      <c r="K240" s="69"/>
      <c r="L240" s="62"/>
      <c r="M240" s="62"/>
      <c r="N240" s="62"/>
      <c r="O240" s="62"/>
      <c r="P240" s="62"/>
      <c r="Q240" s="62"/>
    </row>
    <row r="241" spans="1:17" s="70" customFormat="1" ht="15" customHeight="1">
      <c r="A241" s="61"/>
      <c r="B241" s="61"/>
      <c r="C241" s="61"/>
      <c r="E241" s="63"/>
      <c r="F241" s="63"/>
      <c r="G241" s="65"/>
      <c r="H241" s="65"/>
      <c r="I241" s="67"/>
      <c r="J241" s="68"/>
      <c r="K241" s="69"/>
      <c r="L241" s="62"/>
      <c r="M241" s="62"/>
      <c r="N241" s="62"/>
      <c r="O241" s="62"/>
      <c r="P241" s="62"/>
      <c r="Q241" s="62"/>
    </row>
    <row r="242" spans="1:17" s="70" customFormat="1" ht="15" customHeight="1">
      <c r="A242" s="61"/>
      <c r="B242" s="61"/>
      <c r="C242" s="61"/>
      <c r="E242" s="63"/>
      <c r="F242" s="63"/>
      <c r="G242" s="65"/>
      <c r="H242" s="65"/>
      <c r="I242" s="67"/>
      <c r="J242" s="68"/>
      <c r="K242" s="69"/>
      <c r="L242" s="62"/>
      <c r="M242" s="62"/>
      <c r="N242" s="62"/>
      <c r="O242" s="62"/>
      <c r="P242" s="62"/>
      <c r="Q242" s="62"/>
    </row>
    <row r="243" spans="1:17" s="70" customFormat="1" ht="15" customHeight="1">
      <c r="A243" s="61"/>
      <c r="B243" s="61"/>
      <c r="C243" s="61"/>
      <c r="E243" s="63"/>
      <c r="F243" s="63"/>
      <c r="G243" s="65"/>
      <c r="H243" s="65"/>
      <c r="I243" s="67"/>
      <c r="J243" s="68"/>
      <c r="K243" s="69"/>
      <c r="L243" s="62"/>
      <c r="M243" s="62"/>
      <c r="N243" s="62"/>
      <c r="O243" s="62"/>
      <c r="P243" s="62"/>
      <c r="Q243" s="62"/>
    </row>
    <row r="244" spans="1:17" s="70" customFormat="1" ht="15" customHeight="1">
      <c r="A244" s="61"/>
      <c r="B244" s="61"/>
      <c r="C244" s="61"/>
      <c r="E244" s="63"/>
      <c r="F244" s="63"/>
      <c r="G244" s="65"/>
      <c r="H244" s="65"/>
      <c r="I244" s="67"/>
      <c r="J244" s="68"/>
      <c r="K244" s="69"/>
      <c r="L244" s="62"/>
      <c r="M244" s="62"/>
      <c r="N244" s="62"/>
      <c r="O244" s="62"/>
      <c r="P244" s="62"/>
      <c r="Q244" s="62"/>
    </row>
    <row r="245" spans="1:17" s="70" customFormat="1" ht="15" customHeight="1">
      <c r="A245" s="61"/>
      <c r="B245" s="61"/>
      <c r="C245" s="61"/>
      <c r="E245" s="63"/>
      <c r="F245" s="63"/>
      <c r="G245" s="65"/>
      <c r="H245" s="65"/>
      <c r="I245" s="67"/>
      <c r="J245" s="68"/>
      <c r="K245" s="69"/>
      <c r="L245" s="62"/>
      <c r="M245" s="62"/>
      <c r="N245" s="62"/>
      <c r="O245" s="62"/>
      <c r="P245" s="62"/>
      <c r="Q245" s="62"/>
    </row>
    <row r="246" spans="1:17" s="70" customFormat="1" ht="15" customHeight="1">
      <c r="A246" s="61"/>
      <c r="B246" s="61"/>
      <c r="C246" s="61"/>
      <c r="E246" s="63"/>
      <c r="F246" s="63"/>
      <c r="G246" s="65"/>
      <c r="H246" s="65"/>
      <c r="I246" s="67"/>
      <c r="J246" s="68"/>
      <c r="K246" s="69"/>
      <c r="L246" s="62"/>
      <c r="M246" s="62"/>
      <c r="N246" s="62"/>
      <c r="O246" s="62"/>
      <c r="P246" s="62"/>
      <c r="Q246" s="62"/>
    </row>
    <row r="247" spans="1:17" s="70" customFormat="1" ht="15" customHeight="1">
      <c r="A247" s="61"/>
      <c r="B247" s="61"/>
      <c r="C247" s="61"/>
      <c r="E247" s="63"/>
      <c r="F247" s="63"/>
      <c r="G247" s="65"/>
      <c r="H247" s="65"/>
      <c r="I247" s="67"/>
      <c r="J247" s="68"/>
      <c r="K247" s="69"/>
      <c r="L247" s="62"/>
      <c r="M247" s="62"/>
      <c r="N247" s="62"/>
      <c r="O247" s="62"/>
      <c r="P247" s="62"/>
      <c r="Q247" s="62"/>
    </row>
    <row r="248" spans="1:17" s="70" customFormat="1" ht="15" customHeight="1">
      <c r="A248" s="61"/>
      <c r="B248" s="61"/>
      <c r="C248" s="61"/>
      <c r="E248" s="63"/>
      <c r="F248" s="63"/>
      <c r="G248" s="65"/>
      <c r="H248" s="65"/>
      <c r="I248" s="67"/>
      <c r="J248" s="68"/>
      <c r="K248" s="69"/>
      <c r="L248" s="62"/>
      <c r="M248" s="62"/>
      <c r="N248" s="62"/>
      <c r="O248" s="62"/>
      <c r="P248" s="62"/>
      <c r="Q248" s="62"/>
    </row>
    <row r="249" spans="1:17" s="70" customFormat="1" ht="15" customHeight="1">
      <c r="A249" s="61"/>
      <c r="B249" s="61"/>
      <c r="C249" s="61"/>
      <c r="E249" s="63"/>
      <c r="F249" s="63"/>
      <c r="G249" s="65"/>
      <c r="H249" s="65"/>
      <c r="I249" s="67"/>
      <c r="J249" s="68"/>
      <c r="K249" s="69"/>
      <c r="L249" s="62"/>
      <c r="M249" s="62"/>
      <c r="N249" s="62"/>
      <c r="O249" s="62"/>
      <c r="P249" s="62"/>
      <c r="Q249" s="62"/>
    </row>
    <row r="250" spans="1:17" s="70" customFormat="1" ht="15" customHeight="1">
      <c r="A250" s="61"/>
      <c r="B250" s="61"/>
      <c r="C250" s="61"/>
      <c r="E250" s="63"/>
      <c r="F250" s="63"/>
      <c r="G250" s="65"/>
      <c r="H250" s="65"/>
      <c r="I250" s="67"/>
      <c r="J250" s="68"/>
      <c r="K250" s="69"/>
      <c r="L250" s="62"/>
      <c r="M250" s="62"/>
      <c r="N250" s="62"/>
      <c r="O250" s="62"/>
      <c r="P250" s="62"/>
      <c r="Q250" s="62"/>
    </row>
    <row r="251" spans="1:17" s="70" customFormat="1" ht="15" customHeight="1">
      <c r="A251" s="61"/>
      <c r="B251" s="61"/>
      <c r="C251" s="61"/>
      <c r="E251" s="63"/>
      <c r="F251" s="63"/>
      <c r="G251" s="65"/>
      <c r="H251" s="65"/>
      <c r="I251" s="67"/>
      <c r="J251" s="68"/>
      <c r="K251" s="69"/>
      <c r="L251" s="62"/>
      <c r="M251" s="62"/>
      <c r="N251" s="62"/>
      <c r="O251" s="62"/>
      <c r="P251" s="62"/>
      <c r="Q251" s="62"/>
    </row>
    <row r="252" spans="1:17" s="70" customFormat="1" ht="15" customHeight="1">
      <c r="A252" s="61"/>
      <c r="B252" s="61"/>
      <c r="C252" s="61"/>
      <c r="E252" s="63"/>
      <c r="F252" s="63"/>
      <c r="G252" s="65"/>
      <c r="H252" s="65"/>
      <c r="I252" s="67"/>
      <c r="J252" s="68"/>
      <c r="K252" s="69"/>
      <c r="L252" s="62"/>
      <c r="M252" s="62"/>
      <c r="N252" s="62"/>
      <c r="O252" s="62"/>
      <c r="P252" s="62"/>
      <c r="Q252" s="62"/>
    </row>
    <row r="253" spans="1:17" s="70" customFormat="1" ht="15" customHeight="1">
      <c r="A253" s="61"/>
      <c r="B253" s="61"/>
      <c r="C253" s="61"/>
      <c r="E253" s="63"/>
      <c r="F253" s="63"/>
      <c r="G253" s="65"/>
      <c r="H253" s="65"/>
      <c r="I253" s="67"/>
      <c r="J253" s="68"/>
      <c r="K253" s="69"/>
      <c r="L253" s="62"/>
      <c r="M253" s="62"/>
      <c r="N253" s="62"/>
      <c r="O253" s="62"/>
      <c r="P253" s="62"/>
      <c r="Q253" s="62"/>
    </row>
    <row r="254" spans="1:17" s="70" customFormat="1" ht="15" customHeight="1">
      <c r="A254" s="61"/>
      <c r="B254" s="61"/>
      <c r="C254" s="61"/>
      <c r="E254" s="63"/>
      <c r="F254" s="63"/>
      <c r="G254" s="65"/>
      <c r="H254" s="65"/>
      <c r="I254" s="67"/>
      <c r="J254" s="68"/>
      <c r="K254" s="69"/>
      <c r="L254" s="62"/>
      <c r="M254" s="62"/>
      <c r="N254" s="62"/>
      <c r="O254" s="62"/>
      <c r="P254" s="62"/>
      <c r="Q254" s="62"/>
    </row>
    <row r="255" spans="1:17" s="70" customFormat="1" ht="15" customHeight="1">
      <c r="A255" s="61"/>
      <c r="B255" s="61"/>
      <c r="C255" s="61"/>
      <c r="E255" s="63"/>
      <c r="F255" s="63"/>
      <c r="G255" s="65"/>
      <c r="H255" s="65"/>
      <c r="I255" s="67"/>
      <c r="J255" s="68"/>
      <c r="K255" s="69"/>
      <c r="L255" s="62"/>
      <c r="M255" s="62"/>
      <c r="N255" s="62"/>
      <c r="O255" s="62"/>
      <c r="P255" s="62"/>
      <c r="Q255" s="62"/>
    </row>
    <row r="256" spans="1:17" s="70" customFormat="1" ht="15" customHeight="1">
      <c r="A256" s="61"/>
      <c r="B256" s="61"/>
      <c r="C256" s="61"/>
      <c r="E256" s="63"/>
      <c r="F256" s="63"/>
      <c r="G256" s="65"/>
      <c r="H256" s="65"/>
      <c r="I256" s="67"/>
      <c r="J256" s="68"/>
      <c r="K256" s="69"/>
      <c r="L256" s="62"/>
      <c r="M256" s="62"/>
      <c r="N256" s="62"/>
      <c r="O256" s="62"/>
      <c r="P256" s="62"/>
      <c r="Q256" s="62"/>
    </row>
    <row r="257" spans="1:17" s="70" customFormat="1" ht="15" customHeight="1">
      <c r="A257" s="61"/>
      <c r="B257" s="61"/>
      <c r="C257" s="61"/>
      <c r="E257" s="63"/>
      <c r="F257" s="63"/>
      <c r="G257" s="65"/>
      <c r="H257" s="65"/>
      <c r="I257" s="67"/>
      <c r="J257" s="68"/>
      <c r="K257" s="69"/>
      <c r="L257" s="62"/>
      <c r="M257" s="62"/>
      <c r="N257" s="62"/>
      <c r="O257" s="62"/>
      <c r="P257" s="62"/>
      <c r="Q257" s="62"/>
    </row>
    <row r="258" spans="1:17" s="70" customFormat="1" ht="15" customHeight="1">
      <c r="A258" s="61"/>
      <c r="B258" s="61"/>
      <c r="C258" s="61"/>
      <c r="E258" s="63"/>
      <c r="F258" s="63"/>
      <c r="G258" s="65"/>
      <c r="H258" s="65"/>
      <c r="I258" s="67"/>
      <c r="J258" s="68"/>
      <c r="K258" s="69"/>
      <c r="L258" s="62"/>
      <c r="M258" s="62"/>
      <c r="N258" s="62"/>
      <c r="O258" s="62"/>
      <c r="P258" s="62"/>
      <c r="Q258" s="62"/>
    </row>
    <row r="259" spans="1:17" s="70" customFormat="1" ht="15" customHeight="1">
      <c r="A259" s="61"/>
      <c r="B259" s="61"/>
      <c r="C259" s="61"/>
      <c r="E259" s="63"/>
      <c r="F259" s="63"/>
      <c r="G259" s="65"/>
      <c r="H259" s="65"/>
      <c r="I259" s="67"/>
      <c r="J259" s="68"/>
      <c r="K259" s="69"/>
      <c r="L259" s="62"/>
      <c r="M259" s="62"/>
      <c r="N259" s="62"/>
      <c r="O259" s="62"/>
      <c r="P259" s="62"/>
      <c r="Q259" s="62"/>
    </row>
    <row r="260" spans="1:17" s="70" customFormat="1" ht="15" customHeight="1">
      <c r="A260" s="61"/>
      <c r="B260" s="61"/>
      <c r="C260" s="61"/>
      <c r="E260" s="63"/>
      <c r="F260" s="63"/>
      <c r="G260" s="65"/>
      <c r="H260" s="65"/>
      <c r="I260" s="67"/>
      <c r="J260" s="68"/>
      <c r="K260" s="69"/>
      <c r="L260" s="62"/>
      <c r="M260" s="62"/>
      <c r="N260" s="62"/>
      <c r="O260" s="62"/>
      <c r="P260" s="62"/>
      <c r="Q260" s="62"/>
    </row>
    <row r="261" spans="1:17" s="70" customFormat="1" ht="15" customHeight="1">
      <c r="A261" s="61"/>
      <c r="B261" s="61"/>
      <c r="C261" s="61"/>
      <c r="E261" s="63"/>
      <c r="F261" s="63"/>
      <c r="G261" s="65"/>
      <c r="H261" s="65"/>
      <c r="I261" s="67"/>
      <c r="J261" s="68"/>
      <c r="K261" s="69"/>
      <c r="L261" s="62"/>
      <c r="M261" s="62"/>
      <c r="N261" s="62"/>
      <c r="O261" s="62"/>
      <c r="P261" s="62"/>
      <c r="Q261" s="62"/>
    </row>
    <row r="262" spans="1:17" s="70" customFormat="1" ht="15" customHeight="1">
      <c r="A262" s="61"/>
      <c r="B262" s="61"/>
      <c r="C262" s="61"/>
      <c r="E262" s="63"/>
      <c r="F262" s="63"/>
      <c r="G262" s="65"/>
      <c r="H262" s="65"/>
      <c r="I262" s="67"/>
      <c r="J262" s="68"/>
      <c r="K262" s="69"/>
      <c r="L262" s="62"/>
      <c r="M262" s="62"/>
      <c r="N262" s="62"/>
      <c r="O262" s="62"/>
      <c r="P262" s="62"/>
      <c r="Q262" s="62"/>
    </row>
    <row r="263" spans="1:17" s="70" customFormat="1" ht="15" customHeight="1">
      <c r="A263" s="61"/>
      <c r="B263" s="61"/>
      <c r="C263" s="61"/>
      <c r="E263" s="63"/>
      <c r="F263" s="63"/>
      <c r="G263" s="65"/>
      <c r="H263" s="65"/>
      <c r="I263" s="67"/>
      <c r="J263" s="68"/>
      <c r="K263" s="69"/>
      <c r="L263" s="62"/>
      <c r="M263" s="62"/>
      <c r="N263" s="62"/>
      <c r="O263" s="62"/>
      <c r="P263" s="62"/>
      <c r="Q263" s="62"/>
    </row>
    <row r="264" spans="1:17" s="70" customFormat="1" ht="15" customHeight="1">
      <c r="A264" s="61"/>
      <c r="B264" s="61"/>
      <c r="C264" s="61"/>
      <c r="E264" s="63"/>
      <c r="F264" s="63"/>
      <c r="G264" s="65"/>
      <c r="H264" s="65"/>
      <c r="I264" s="67"/>
      <c r="J264" s="68"/>
      <c r="K264" s="69"/>
      <c r="L264" s="62"/>
      <c r="M264" s="62"/>
      <c r="N264" s="62"/>
      <c r="O264" s="62"/>
      <c r="P264" s="62"/>
      <c r="Q264" s="62"/>
    </row>
    <row r="265" spans="1:17" s="70" customFormat="1" ht="15" customHeight="1">
      <c r="A265" s="61"/>
      <c r="B265" s="61"/>
      <c r="C265" s="61"/>
      <c r="E265" s="63"/>
      <c r="F265" s="63"/>
      <c r="G265" s="65"/>
      <c r="H265" s="65"/>
      <c r="I265" s="67"/>
      <c r="J265" s="68"/>
      <c r="K265" s="69"/>
      <c r="L265" s="62"/>
      <c r="M265" s="62"/>
      <c r="N265" s="62"/>
      <c r="O265" s="62"/>
      <c r="P265" s="62"/>
      <c r="Q265" s="62"/>
    </row>
    <row r="266" spans="1:17" s="70" customFormat="1" ht="15" customHeight="1">
      <c r="A266" s="61"/>
      <c r="B266" s="61"/>
      <c r="C266" s="61"/>
      <c r="E266" s="63"/>
      <c r="F266" s="63"/>
      <c r="G266" s="65"/>
      <c r="H266" s="65"/>
      <c r="I266" s="67"/>
      <c r="J266" s="68"/>
      <c r="K266" s="69"/>
      <c r="L266" s="62"/>
      <c r="M266" s="62"/>
      <c r="N266" s="62"/>
      <c r="O266" s="62"/>
      <c r="P266" s="62"/>
      <c r="Q266" s="62"/>
    </row>
    <row r="267" spans="1:17" s="70" customFormat="1" ht="15" customHeight="1">
      <c r="A267" s="61"/>
      <c r="B267" s="61"/>
      <c r="C267" s="61"/>
      <c r="E267" s="63"/>
      <c r="F267" s="63"/>
      <c r="G267" s="65"/>
      <c r="H267" s="65"/>
      <c r="I267" s="67"/>
      <c r="J267" s="68"/>
      <c r="K267" s="69"/>
      <c r="L267" s="62"/>
      <c r="M267" s="62"/>
      <c r="N267" s="62"/>
      <c r="O267" s="62"/>
      <c r="P267" s="62"/>
      <c r="Q267" s="62"/>
    </row>
    <row r="268" spans="1:17" s="70" customFormat="1" ht="15" customHeight="1">
      <c r="A268" s="61"/>
      <c r="B268" s="61"/>
      <c r="C268" s="61"/>
      <c r="E268" s="63"/>
      <c r="F268" s="63"/>
      <c r="G268" s="65"/>
      <c r="H268" s="65"/>
      <c r="I268" s="67"/>
      <c r="J268" s="68"/>
      <c r="K268" s="69"/>
      <c r="L268" s="62"/>
      <c r="M268" s="62"/>
      <c r="N268" s="62"/>
      <c r="O268" s="62"/>
      <c r="P268" s="62"/>
      <c r="Q268" s="62"/>
    </row>
    <row r="269" spans="1:17" s="70" customFormat="1" ht="15" customHeight="1">
      <c r="A269" s="61"/>
      <c r="B269" s="61"/>
      <c r="C269" s="61"/>
      <c r="E269" s="63"/>
      <c r="F269" s="63"/>
      <c r="G269" s="65"/>
      <c r="H269" s="65"/>
      <c r="I269" s="67"/>
      <c r="J269" s="68"/>
      <c r="K269" s="69"/>
      <c r="L269" s="62"/>
      <c r="M269" s="62"/>
      <c r="N269" s="62"/>
      <c r="O269" s="62"/>
      <c r="P269" s="62"/>
      <c r="Q269" s="62"/>
    </row>
    <row r="270" spans="1:17" s="70" customFormat="1" ht="15" customHeight="1">
      <c r="A270" s="61"/>
      <c r="B270" s="61"/>
      <c r="C270" s="61"/>
      <c r="E270" s="63"/>
      <c r="F270" s="63"/>
      <c r="G270" s="65"/>
      <c r="H270" s="65"/>
      <c r="I270" s="67"/>
      <c r="J270" s="68"/>
      <c r="K270" s="69"/>
      <c r="L270" s="62"/>
      <c r="M270" s="62"/>
      <c r="N270" s="62"/>
      <c r="O270" s="62"/>
      <c r="P270" s="62"/>
      <c r="Q270" s="62"/>
    </row>
    <row r="271" spans="1:17" s="70" customFormat="1" ht="15" customHeight="1">
      <c r="A271" s="61"/>
      <c r="B271" s="61"/>
      <c r="C271" s="61"/>
      <c r="E271" s="63"/>
      <c r="F271" s="63"/>
      <c r="G271" s="65"/>
      <c r="H271" s="65"/>
      <c r="I271" s="67"/>
      <c r="J271" s="68"/>
      <c r="K271" s="69"/>
      <c r="L271" s="62"/>
      <c r="M271" s="62"/>
      <c r="N271" s="62"/>
      <c r="O271" s="62"/>
      <c r="P271" s="62"/>
      <c r="Q271" s="62"/>
    </row>
    <row r="272" spans="1:17" s="70" customFormat="1" ht="15" customHeight="1">
      <c r="A272" s="61"/>
      <c r="B272" s="61"/>
      <c r="C272" s="61"/>
      <c r="E272" s="63"/>
      <c r="F272" s="63"/>
      <c r="G272" s="65"/>
      <c r="H272" s="65"/>
      <c r="I272" s="67"/>
      <c r="J272" s="68"/>
      <c r="K272" s="69"/>
      <c r="L272" s="62"/>
      <c r="M272" s="62"/>
      <c r="N272" s="62"/>
      <c r="O272" s="62"/>
      <c r="P272" s="62"/>
      <c r="Q272" s="62"/>
    </row>
    <row r="273" spans="1:17" s="70" customFormat="1" ht="15" customHeight="1">
      <c r="A273" s="61"/>
      <c r="B273" s="61"/>
      <c r="C273" s="61"/>
      <c r="E273" s="63"/>
      <c r="F273" s="63"/>
      <c r="G273" s="65"/>
      <c r="H273" s="65"/>
      <c r="I273" s="67"/>
      <c r="J273" s="68"/>
      <c r="K273" s="69"/>
      <c r="L273" s="62"/>
      <c r="M273" s="62"/>
      <c r="N273" s="62"/>
      <c r="O273" s="62"/>
      <c r="P273" s="62"/>
      <c r="Q273" s="62"/>
    </row>
    <row r="274" spans="1:17" s="70" customFormat="1" ht="15" customHeight="1">
      <c r="A274" s="61"/>
      <c r="B274" s="61"/>
      <c r="C274" s="61"/>
      <c r="E274" s="63"/>
      <c r="F274" s="63"/>
      <c r="G274" s="65"/>
      <c r="H274" s="65"/>
      <c r="I274" s="67"/>
      <c r="J274" s="68"/>
      <c r="K274" s="69"/>
      <c r="L274" s="62"/>
      <c r="M274" s="62"/>
      <c r="N274" s="62"/>
      <c r="O274" s="62"/>
      <c r="P274" s="62"/>
      <c r="Q274" s="62"/>
    </row>
    <row r="275" spans="1:17" ht="15" customHeight="1">
      <c r="F275" s="63"/>
      <c r="H275" s="65"/>
    </row>
    <row r="276" spans="1:17" ht="15" customHeight="1">
      <c r="F276" s="63"/>
      <c r="H276" s="65"/>
    </row>
    <row r="277" spans="1:17" ht="15" customHeight="1">
      <c r="F277" s="63"/>
      <c r="H277" s="65"/>
    </row>
    <row r="278" spans="1:17" ht="15" customHeight="1">
      <c r="F278" s="63"/>
      <c r="H278" s="65"/>
    </row>
    <row r="279" spans="1:17" ht="15" customHeight="1">
      <c r="F279" s="63"/>
      <c r="H279" s="65"/>
    </row>
    <row r="280" spans="1:17" ht="15" customHeight="1">
      <c r="F280" s="63"/>
      <c r="H280" s="65"/>
    </row>
    <row r="281" spans="1:17" ht="15" customHeight="1">
      <c r="F281" s="63"/>
      <c r="H281" s="65"/>
    </row>
    <row r="282" spans="1:17" ht="15" customHeight="1">
      <c r="F282" s="63"/>
      <c r="H282" s="65"/>
    </row>
    <row r="283" spans="1:17" ht="15" customHeight="1">
      <c r="F283" s="63"/>
      <c r="H283" s="65"/>
    </row>
    <row r="284" spans="1:17" ht="15" customHeight="1">
      <c r="F284" s="63"/>
      <c r="H284" s="65"/>
    </row>
    <row r="285" spans="1:17" ht="15" customHeight="1">
      <c r="F285" s="63"/>
      <c r="H285" s="65"/>
    </row>
    <row r="286" spans="1:17" ht="15" customHeight="1">
      <c r="F286" s="63"/>
      <c r="H286" s="65"/>
    </row>
    <row r="287" spans="1:17" ht="15" customHeight="1">
      <c r="F287" s="63"/>
      <c r="H287" s="65"/>
    </row>
    <row r="288" spans="1:17" ht="15" customHeight="1">
      <c r="F288" s="63"/>
      <c r="H288" s="65"/>
    </row>
    <row r="289" spans="6:8" ht="15" customHeight="1">
      <c r="F289" s="63"/>
      <c r="H289" s="65"/>
    </row>
    <row r="290" spans="6:8" ht="15" customHeight="1">
      <c r="F290" s="63"/>
      <c r="H290" s="65"/>
    </row>
    <row r="291" spans="6:8" ht="15" customHeight="1">
      <c r="F291" s="63"/>
      <c r="H291" s="65"/>
    </row>
    <row r="292" spans="6:8" ht="15" customHeight="1">
      <c r="F292" s="63"/>
      <c r="H292" s="65"/>
    </row>
    <row r="293" spans="6:8" ht="15" customHeight="1">
      <c r="F293" s="63"/>
      <c r="H293" s="65"/>
    </row>
    <row r="294" spans="6:8" ht="15" customHeight="1">
      <c r="F294" s="63"/>
      <c r="H294" s="65"/>
    </row>
    <row r="295" spans="6:8" ht="15" customHeight="1">
      <c r="F295" s="63"/>
      <c r="H295" s="65"/>
    </row>
    <row r="296" spans="6:8" ht="15" customHeight="1">
      <c r="F296" s="63"/>
      <c r="H296" s="65"/>
    </row>
    <row r="297" spans="6:8" ht="15" customHeight="1">
      <c r="F297" s="63"/>
      <c r="H297" s="65"/>
    </row>
    <row r="298" spans="6:8" ht="15" customHeight="1">
      <c r="F298" s="63"/>
      <c r="H298" s="65"/>
    </row>
    <row r="299" spans="6:8" ht="15" customHeight="1">
      <c r="F299" s="63"/>
      <c r="H299" s="65"/>
    </row>
    <row r="300" spans="6:8" ht="15" customHeight="1">
      <c r="F300" s="63"/>
      <c r="H300" s="65"/>
    </row>
    <row r="301" spans="6:8" ht="15" customHeight="1">
      <c r="F301" s="63"/>
      <c r="H301" s="65"/>
    </row>
    <row r="302" spans="6:8" ht="15" customHeight="1">
      <c r="F302" s="63"/>
      <c r="H302" s="65"/>
    </row>
    <row r="303" spans="6:8" ht="15" customHeight="1">
      <c r="F303" s="63"/>
      <c r="H303" s="65"/>
    </row>
    <row r="304" spans="6:8" ht="15" customHeight="1">
      <c r="F304" s="63"/>
      <c r="H304" s="65"/>
    </row>
    <row r="305" spans="6:8" ht="15" customHeight="1">
      <c r="F305" s="63"/>
      <c r="H305" s="65"/>
    </row>
    <row r="306" spans="6:8" ht="15" customHeight="1">
      <c r="F306" s="63"/>
      <c r="H306" s="65"/>
    </row>
    <row r="307" spans="6:8" ht="15" customHeight="1">
      <c r="F307" s="63"/>
      <c r="H307" s="65"/>
    </row>
    <row r="308" spans="6:8" ht="15" customHeight="1">
      <c r="F308" s="63"/>
      <c r="H308" s="65"/>
    </row>
    <row r="309" spans="6:8" ht="15" customHeight="1">
      <c r="F309" s="63"/>
      <c r="H309" s="65"/>
    </row>
    <row r="310" spans="6:8" ht="15" customHeight="1">
      <c r="F310" s="63"/>
      <c r="H310" s="65"/>
    </row>
    <row r="311" spans="6:8" ht="15" customHeight="1">
      <c r="F311" s="63"/>
      <c r="H311" s="65"/>
    </row>
    <row r="312" spans="6:8" ht="15" customHeight="1">
      <c r="F312" s="63"/>
      <c r="H312" s="65"/>
    </row>
    <row r="313" spans="6:8" ht="15" customHeight="1">
      <c r="F313" s="63"/>
      <c r="H313" s="65"/>
    </row>
    <row r="314" spans="6:8" ht="15" customHeight="1">
      <c r="F314" s="63"/>
      <c r="H314" s="65"/>
    </row>
    <row r="315" spans="6:8" ht="15" customHeight="1">
      <c r="F315" s="63"/>
      <c r="H315" s="65"/>
    </row>
    <row r="316" spans="6:8" ht="15" customHeight="1">
      <c r="F316" s="63"/>
      <c r="H316" s="65"/>
    </row>
    <row r="317" spans="6:8" ht="15" customHeight="1">
      <c r="F317" s="63"/>
      <c r="H317" s="65"/>
    </row>
    <row r="318" spans="6:8" ht="15" customHeight="1">
      <c r="F318" s="63"/>
      <c r="H318" s="65"/>
    </row>
    <row r="319" spans="6:8" ht="15" customHeight="1">
      <c r="F319" s="63"/>
      <c r="H319" s="65"/>
    </row>
    <row r="320" spans="6:8" ht="15" customHeight="1">
      <c r="F320" s="63"/>
      <c r="H320" s="65"/>
    </row>
    <row r="321" spans="6:8" ht="15" customHeight="1">
      <c r="F321" s="63"/>
      <c r="H321" s="65"/>
    </row>
    <row r="322" spans="6:8" ht="15" customHeight="1">
      <c r="F322" s="63"/>
      <c r="H322" s="65"/>
    </row>
    <row r="323" spans="6:8" ht="15" customHeight="1">
      <c r="F323" s="63"/>
      <c r="H323" s="65"/>
    </row>
    <row r="324" spans="6:8" ht="15" customHeight="1">
      <c r="F324" s="63"/>
      <c r="H324" s="65"/>
    </row>
    <row r="325" spans="6:8" ht="15" customHeight="1">
      <c r="F325" s="63"/>
      <c r="H325" s="65"/>
    </row>
    <row r="326" spans="6:8" ht="15" customHeight="1">
      <c r="F326" s="63"/>
      <c r="H326" s="65"/>
    </row>
    <row r="327" spans="6:8" ht="15" customHeight="1">
      <c r="F327" s="63"/>
      <c r="H327" s="65"/>
    </row>
    <row r="328" spans="6:8" ht="15" customHeight="1">
      <c r="F328" s="63"/>
      <c r="H328" s="65"/>
    </row>
    <row r="329" spans="6:8" ht="15" customHeight="1">
      <c r="F329" s="63"/>
      <c r="H329" s="65"/>
    </row>
    <row r="330" spans="6:8" ht="15" customHeight="1">
      <c r="F330" s="63"/>
      <c r="H330" s="65"/>
    </row>
    <row r="331" spans="6:8" ht="15" customHeight="1">
      <c r="F331" s="63"/>
      <c r="H331" s="65"/>
    </row>
    <row r="332" spans="6:8" ht="15" customHeight="1">
      <c r="F332" s="63"/>
      <c r="H332" s="65"/>
    </row>
    <row r="333" spans="6:8" ht="15" customHeight="1">
      <c r="F333" s="63"/>
      <c r="H333" s="65"/>
    </row>
    <row r="334" spans="6:8" ht="15" customHeight="1">
      <c r="F334" s="63"/>
      <c r="H334" s="65"/>
    </row>
    <row r="335" spans="6:8" ht="15" customHeight="1">
      <c r="F335" s="63"/>
      <c r="H335" s="65"/>
    </row>
    <row r="336" spans="6:8" ht="15" customHeight="1">
      <c r="F336" s="63"/>
      <c r="H336" s="65"/>
    </row>
    <row r="337" spans="6:8" ht="15" customHeight="1">
      <c r="F337" s="63"/>
      <c r="H337" s="65"/>
    </row>
    <row r="338" spans="6:8" ht="15" customHeight="1">
      <c r="F338" s="63"/>
      <c r="H338" s="65"/>
    </row>
    <row r="339" spans="6:8" ht="15" customHeight="1">
      <c r="F339" s="63"/>
      <c r="H339" s="65"/>
    </row>
    <row r="340" spans="6:8" ht="15" customHeight="1">
      <c r="F340" s="63"/>
      <c r="H340" s="65"/>
    </row>
    <row r="341" spans="6:8" ht="15" customHeight="1">
      <c r="F341" s="63"/>
      <c r="H341" s="65"/>
    </row>
    <row r="342" spans="6:8" ht="15" customHeight="1">
      <c r="F342" s="63"/>
      <c r="H342" s="65"/>
    </row>
    <row r="343" spans="6:8" ht="15" customHeight="1">
      <c r="F343" s="63"/>
      <c r="H343" s="65"/>
    </row>
    <row r="344" spans="6:8" ht="15" customHeight="1">
      <c r="F344" s="63"/>
      <c r="H344" s="65"/>
    </row>
    <row r="345" spans="6:8" ht="15" customHeight="1">
      <c r="F345" s="63"/>
      <c r="H345" s="65"/>
    </row>
    <row r="346" spans="6:8" ht="15" customHeight="1">
      <c r="F346" s="63"/>
      <c r="H346" s="65"/>
    </row>
    <row r="347" spans="6:8" ht="15" customHeight="1">
      <c r="F347" s="63"/>
      <c r="H347" s="65"/>
    </row>
    <row r="348" spans="6:8" ht="15" customHeight="1">
      <c r="F348" s="63"/>
      <c r="H348" s="65"/>
    </row>
    <row r="349" spans="6:8" ht="15" customHeight="1">
      <c r="F349" s="63"/>
      <c r="H349" s="65"/>
    </row>
    <row r="350" spans="6:8" ht="15" customHeight="1">
      <c r="F350" s="63"/>
      <c r="H350" s="65"/>
    </row>
    <row r="351" spans="6:8" ht="15" customHeight="1">
      <c r="F351" s="63"/>
      <c r="H351" s="65"/>
    </row>
    <row r="352" spans="6:8" ht="15" customHeight="1">
      <c r="F352" s="63"/>
      <c r="H352" s="65"/>
    </row>
    <row r="353" spans="6:8" ht="15" customHeight="1">
      <c r="F353" s="63"/>
      <c r="H353" s="65"/>
    </row>
    <row r="354" spans="6:8" ht="15" customHeight="1">
      <c r="F354" s="63"/>
      <c r="H354" s="65"/>
    </row>
    <row r="355" spans="6:8" ht="15" customHeight="1">
      <c r="F355" s="63"/>
      <c r="H355" s="65"/>
    </row>
    <row r="356" spans="6:8" ht="15" customHeight="1">
      <c r="F356" s="63"/>
      <c r="H356" s="65"/>
    </row>
    <row r="357" spans="6:8" ht="15" customHeight="1">
      <c r="F357" s="63"/>
      <c r="H357" s="65"/>
    </row>
    <row r="358" spans="6:8" ht="15" customHeight="1">
      <c r="F358" s="63"/>
      <c r="H358" s="65"/>
    </row>
    <row r="359" spans="6:8" ht="15" customHeight="1">
      <c r="F359" s="63"/>
      <c r="H359" s="65"/>
    </row>
    <row r="360" spans="6:8" ht="15" customHeight="1">
      <c r="F360" s="63"/>
      <c r="H360" s="65"/>
    </row>
    <row r="361" spans="6:8" ht="15" customHeight="1">
      <c r="F361" s="63"/>
      <c r="H361" s="65"/>
    </row>
    <row r="362" spans="6:8" ht="15" customHeight="1">
      <c r="F362" s="63"/>
      <c r="H362" s="65"/>
    </row>
    <row r="363" spans="6:8" ht="15" customHeight="1">
      <c r="F363" s="63"/>
      <c r="H363" s="65"/>
    </row>
    <row r="364" spans="6:8" ht="15" customHeight="1">
      <c r="F364" s="63"/>
      <c r="H364" s="65"/>
    </row>
    <row r="365" spans="6:8" ht="15" customHeight="1">
      <c r="F365" s="63"/>
      <c r="H365" s="65"/>
    </row>
    <row r="366" spans="6:8" ht="15" customHeight="1">
      <c r="F366" s="63"/>
      <c r="H366" s="65"/>
    </row>
    <row r="367" spans="6:8" ht="15" customHeight="1">
      <c r="F367" s="63"/>
      <c r="H367" s="65"/>
    </row>
    <row r="368" spans="6:8" ht="15" customHeight="1">
      <c r="F368" s="63"/>
      <c r="H368" s="65"/>
    </row>
    <row r="369" spans="6:8" ht="15" customHeight="1">
      <c r="F369" s="63"/>
      <c r="H369" s="65"/>
    </row>
    <row r="370" spans="6:8" ht="15" customHeight="1">
      <c r="F370" s="63"/>
      <c r="H370" s="65"/>
    </row>
    <row r="371" spans="6:8" ht="15" customHeight="1">
      <c r="F371" s="63"/>
      <c r="H371" s="65"/>
    </row>
    <row r="372" spans="6:8" ht="15" customHeight="1">
      <c r="F372" s="63"/>
      <c r="H372" s="65"/>
    </row>
    <row r="373" spans="6:8" ht="15" customHeight="1">
      <c r="F373" s="63"/>
      <c r="H373" s="65"/>
    </row>
    <row r="374" spans="6:8" ht="15" customHeight="1">
      <c r="F374" s="63"/>
      <c r="H374" s="65"/>
    </row>
    <row r="375" spans="6:8" ht="15" customHeight="1">
      <c r="F375" s="63"/>
      <c r="H375" s="65"/>
    </row>
    <row r="376" spans="6:8" ht="15" customHeight="1">
      <c r="F376" s="63"/>
      <c r="H376" s="65"/>
    </row>
    <row r="377" spans="6:8" ht="15" customHeight="1">
      <c r="F377" s="63"/>
      <c r="H377" s="65"/>
    </row>
    <row r="378" spans="6:8" ht="15" customHeight="1">
      <c r="F378" s="63"/>
      <c r="H378" s="65"/>
    </row>
    <row r="379" spans="6:8" ht="15" customHeight="1">
      <c r="F379" s="63"/>
      <c r="H379" s="65"/>
    </row>
    <row r="380" spans="6:8" ht="15" customHeight="1">
      <c r="F380" s="63"/>
      <c r="H380" s="65"/>
    </row>
    <row r="381" spans="6:8" ht="15" customHeight="1">
      <c r="F381" s="63"/>
      <c r="H381" s="65"/>
    </row>
    <row r="382" spans="6:8" ht="15" customHeight="1">
      <c r="F382" s="63"/>
      <c r="H382" s="65"/>
    </row>
    <row r="383" spans="6:8" ht="15" customHeight="1">
      <c r="F383" s="63"/>
      <c r="H383" s="65"/>
    </row>
    <row r="384" spans="6:8" ht="15" customHeight="1">
      <c r="F384" s="63"/>
      <c r="H384" s="65"/>
    </row>
  </sheetData>
  <sheetProtection sheet="1" objects="1" scenarios="1"/>
  <mergeCells count="16">
    <mergeCell ref="H1:J1"/>
    <mergeCell ref="I2:J2"/>
    <mergeCell ref="L185:M185"/>
    <mergeCell ref="E176:E180"/>
    <mergeCell ref="E181:E185"/>
    <mergeCell ref="E186:E187"/>
    <mergeCell ref="E6:E25"/>
    <mergeCell ref="E26:E45"/>
    <mergeCell ref="E46:E65"/>
    <mergeCell ref="E66:E85"/>
    <mergeCell ref="E86:E105"/>
    <mergeCell ref="E106:E125"/>
    <mergeCell ref="E126:E145"/>
    <mergeCell ref="E146:E155"/>
    <mergeCell ref="E156:E165"/>
    <mergeCell ref="E166:E175"/>
  </mergeCells>
  <phoneticPr fontId="5"/>
  <conditionalFormatting sqref="L176:M178">
    <cfRule type="expression" dxfId="28" priority="1">
      <formula>_xlfn.ISFORMULA(L176)</formula>
    </cfRule>
  </conditionalFormatting>
  <conditionalFormatting sqref="A1:K1048576">
    <cfRule type="expression" dxfId="27" priority="4">
      <formula>_xlfn.ISFORMULA(A1)</formula>
    </cfRule>
  </conditionalFormatting>
  <conditionalFormatting sqref="C6:C190">
    <cfRule type="expression" dxfId="26" priority="6">
      <formula>AND(CELL("protect",C6)=0,入力欄色付)</formula>
    </cfRule>
  </conditionalFormatting>
  <conditionalFormatting sqref="C6:C190">
    <cfRule type="expression" dxfId="25" priority="5">
      <formula>_xlfn.ISFORMULA(C6)</formula>
    </cfRule>
  </conditionalFormatting>
  <conditionalFormatting sqref="A6:B190">
    <cfRule type="expression" dxfId="24" priority="8">
      <formula>AND(CELL("protect",A6)=0,入力欄色付)</formula>
    </cfRule>
  </conditionalFormatting>
  <conditionalFormatting sqref="A42:C190">
    <cfRule type="expression" dxfId="23" priority="7">
      <formula>_xlfn.ISFORMULA(A42)</formula>
    </cfRule>
  </conditionalFormatting>
  <conditionalFormatting sqref="C2:C5 C191:C1048575">
    <cfRule type="expression" dxfId="22" priority="10">
      <formula>AND(CELL("protect",C2)=0,入力欄色付)</formula>
    </cfRule>
  </conditionalFormatting>
  <conditionalFormatting sqref="C2:C5 C191:C1048576 A1">
    <cfRule type="expression" dxfId="21" priority="9">
      <formula>_xlfn.ISFORMULA(A1)</formula>
    </cfRule>
  </conditionalFormatting>
  <conditionalFormatting sqref="A2:B5 A191:B1048575">
    <cfRule type="expression" dxfId="20" priority="11">
      <formula>AND(CELL("protect",A2)=0,入力欄色付)</formula>
    </cfRule>
  </conditionalFormatting>
  <conditionalFormatting sqref="H6:H185">
    <cfRule type="expression" dxfId="19" priority="3">
      <formula>$K6=1</formula>
    </cfRule>
    <cfRule type="expression" dxfId="18" priority="2">
      <formula>$K6=2</formula>
    </cfRule>
  </conditionalFormatting>
  <dataValidations count="20">
    <dataValidation type="list" allowBlank="1" showDropDown="0" showInputMessage="0" showErrorMessage="1" sqref="F166:F175">
      <formula1>内⑪特殊工事</formula1>
    </dataValidation>
    <dataValidation type="list" allowBlank="1" showDropDown="0" showInputMessage="0" showErrorMessage="1" sqref="F156:F165">
      <formula1>内⑩支持金具</formula1>
    </dataValidation>
    <dataValidation type="list" allowBlank="1" showDropDown="0" showInputMessage="0" showErrorMessage="1" sqref="F146:F155">
      <formula1>内⑨メーター関連</formula1>
    </dataValidation>
    <dataValidation type="list" allowBlank="1" showDropDown="0" showInputMessage="0" showErrorMessage="1" sqref="F126:F145">
      <formula1>内⑧防食・絶縁</formula1>
    </dataValidation>
    <dataValidation type="list" allowBlank="1" showDropDown="0" showInputMessage="0" showErrorMessage="1" sqref="F106:F125">
      <formula1>内⑦バルブ関連</formula1>
    </dataValidation>
    <dataValidation type="list" allowBlank="1" showDropDown="0" showInputMessage="0" showErrorMessage="1" sqref="F46:F65">
      <formula1>内④ガス栓</formula1>
    </dataValidation>
    <dataValidation type="list" allowBlank="1" showDropDown="0" showInputMessage="0" showErrorMessage="1" sqref="F26:F45">
      <formula1>内③フレキ管</formula1>
    </dataValidation>
    <dataValidation type="list" allowBlank="1" showDropDown="0" showInputMessage="0" showErrorMessage="1" sqref="F6:F25">
      <formula1>内②鋼管・PE管</formula1>
    </dataValidation>
    <dataValidation type="list" allowBlank="1" showDropDown="0" showInputMessage="0" showErrorMessage="0" sqref="F5">
      <formula1>内①基本工事費</formula1>
    </dataValidation>
    <dataValidation type="list" allowBlank="1" showDropDown="0" showInputMessage="0" showErrorMessage="1" sqref="F66:F85">
      <formula1>内⑤撤去・移設</formula1>
    </dataValidation>
    <dataValidation imeMode="off" allowBlank="1" showDropDown="0" showInputMessage="0" showErrorMessage="1" errorTitle="入力値エラー" error="単位が m、h、日 の場合は小数点以下第1位まで、単位がm^2,m^3の場合は小数点以下第2位まで、それ以外は整数入力になります。" sqref="H186:H187"/>
    <dataValidation type="list" allowBlank="1" showDropDown="0" showInputMessage="1" showErrorMessage="1" sqref="BQE186:BQE187 BGI186:BGI187 AWM186:AWM187 AMQ186:AMQ187 ACU186:ACU187 SY186:SY187 JC186:JC187 WVO186:WVO187 WLS186:WLS187 WBW186:WBW187 VSA186:VSA187 VIE186:VIE187 UYI186:UYI187 UOM186:UOM187 UEQ186:UEQ187 TUU186:TUU187 TKY186:TKY187 TBC186:TBC187 SRG186:SRG187 SHK186:SHK187 RXO186:RXO187 RNS186:RNS187 RDW186:RDW187 QUA186:QUA187 QKE186:QKE187 QAI186:QAI187 PQM186:PQM187 PGQ186:PGQ187 OWU186:OWU187 OMY186:OMY187 ODC186:ODC187 NTG186:NTG187 NJK186:NJK187 MZO186:MZO187 MPS186:MPS187 MFW186:MFW187 LWA186:LWA187 LME186:LME187 LCI186:LCI187 KSM186:KSM187 KIQ186:KIQ187 JYU186:JYU187 JOY186:JOY187 JFC186:JFC187 IVG186:IVG187 ILK186:ILK187 IBO186:IBO187 HRS186:HRS187 HHW186:HHW187 GYA186:GYA187 GOE186:GOE187 GEI186:GEI187 FUM186:FUM187 FKQ186:FKQ187 FAU186:FAU187 EQY186:EQY187 EHC186:EHC187 DXG186:DXG187 DNK186:DNK187 DDO186:DDO187 CTS186:CTS187 CJW186:CJW187 CAA186:CAA187 BGI66:BGI175 AWM66:AWM175 AMQ66:AMQ175 ACU66:ACU175 SY66:SY175 JC66:JC175 WVO66:WVO175 WLS66:WLS175 WBW66:WBW175 VSA66:VSA175 VIE66:VIE175 UYI66:UYI175 UOM66:UOM175 UEQ66:UEQ175 TUU66:TUU175 TKY66:TKY175 TBC66:TBC175 SRG66:SRG175 SHK66:SHK175 RXO66:RXO175 RNS66:RNS175 RDW66:RDW175 QUA66:QUA175 QKE66:QKE175 QAI66:QAI175 PQM66:PQM175 PGQ66:PGQ175 OWU66:OWU175 OMY66:OMY175 ODC66:ODC175 NTG66:NTG175 NJK66:NJK175 MZO66:MZO175 MPS66:MPS175 MFW66:MFW175 LWA66:LWA175 LME66:LME175 LCI66:LCI175 KSM66:KSM175 KIQ66:KIQ175 JYU66:JYU175 JOY66:JOY175 JFC66:JFC175 IVG66:IVG175 ILK66:ILK175 IBO66:IBO175 HRS66:HRS175 HHW66:HHW175 GYA66:GYA175 GOE66:GOE175 GEI66:GEI175 FUM66:FUM175 FKQ66:FKQ175 FAU66:FAU175 EQY66:EQY175 EHC66:EHC175 DXG66:DXG175 DNK66:DNK175 DDO66:DDO175 CTS66:CTS175 CJW66:CJW175 CAA66:CAA175 BQE66:BQE175 JC65670:JC65676 SY65670:SY65676 ACU65670:ACU65676 AMQ65670:AMQ65676 AWM65670:AWM65676 BGI65670:BGI65676 BQE65670:BQE65676 CAA65670:CAA65676 CJW65670:CJW65676 CTS65670:CTS65676 DDO65670:DDO65676 DNK65670:DNK65676 DXG65670:DXG65676 EHC65670:EHC65676 EQY65670:EQY65676 FAU65670:FAU65676 FKQ65670:FKQ65676 FUM65670:FUM65676 GEI65670:GEI65676 GOE65670:GOE65676 GYA65670:GYA65676 HHW65670:HHW65676 HRS65670:HRS65676 IBO65670:IBO65676 ILK65670:ILK65676 IVG65670:IVG65676 JFC65670:JFC65676 JOY65670:JOY65676 JYU65670:JYU65676 KIQ65670:KIQ65676 KSM65670:KSM65676 LCI65670:LCI65676 LME65670:LME65676 LWA65670:LWA65676 MFW65670:MFW65676 MPS65670:MPS65676 MZO65670:MZO65676 NJK65670:NJK65676 NTG65670:NTG65676 ODC65670:ODC65676 OMY65670:OMY65676 OWU65670:OWU65676 PGQ65670:PGQ65676 PQM65670:PQM65676 QAI65670:QAI65676 QKE65670:QKE65676 QUA65670:QUA65676 RDW65670:RDW65676 RNS65670:RNS65676 RXO65670:RXO65676 SHK65670:SHK65676 SRG65670:SRG65676 TBC65670:TBC65676 TKY65670:TKY65676 TUU65670:TUU65676 UEQ65670:UEQ65676 UOM65670:UOM65676 UYI65670:UYI65676 VIE65670:VIE65676 VSA65670:VSA65676 WBW65670:WBW65676 WLS65670:WLS65676 WVO65670:WVO65676 JC131206:JC131212 SY131206:SY131212 ACU131206:ACU131212 AMQ131206:AMQ131212 AWM131206:AWM131212 BGI131206:BGI131212 BQE131206:BQE131212 CAA131206:CAA131212 CJW131206:CJW131212 CTS131206:CTS131212 DDO131206:DDO131212 DNK131206:DNK131212 DXG131206:DXG131212 EHC131206:EHC131212 EQY131206:EQY131212 FAU131206:FAU131212 FKQ131206:FKQ131212 FUM131206:FUM131212 GEI131206:GEI131212 GOE131206:GOE131212 GYA131206:GYA131212 HHW131206:HHW131212 HRS131206:HRS131212 IBO131206:IBO131212 ILK131206:ILK131212 IVG131206:IVG131212 JFC131206:JFC131212 JOY131206:JOY131212 JYU131206:JYU131212 KIQ131206:KIQ131212 KSM131206:KSM131212 LCI131206:LCI131212 LME131206:LME131212 LWA131206:LWA131212 MFW131206:MFW131212 MPS131206:MPS131212 MZO131206:MZO131212 NJK131206:NJK131212 NTG131206:NTG131212 ODC131206:ODC131212 OMY131206:OMY131212 OWU131206:OWU131212 PGQ131206:PGQ131212 PQM131206:PQM131212 QAI131206:QAI131212 QKE131206:QKE131212 QUA131206:QUA131212 RDW131206:RDW131212 RNS131206:RNS131212 RXO131206:RXO131212 SHK131206:SHK131212 SRG131206:SRG131212 TBC131206:TBC131212 TKY131206:TKY131212 TUU131206:TUU131212 UEQ131206:UEQ131212 UOM131206:UOM131212 UYI131206:UYI131212 VIE131206:VIE131212 VSA131206:VSA131212 WBW131206:WBW131212 WLS131206:WLS131212 WVO131206:WVO131212 JC196742:JC196748 SY196742:SY196748 ACU196742:ACU196748 AMQ196742:AMQ196748 AWM196742:AWM196748 BGI196742:BGI196748 BQE196742:BQE196748 CAA196742:CAA196748 CJW196742:CJW196748 CTS196742:CTS196748 DDO196742:DDO196748 DNK196742:DNK196748 DXG196742:DXG196748 EHC196742:EHC196748 EQY196742:EQY196748 FAU196742:FAU196748 FKQ196742:FKQ196748 FUM196742:FUM196748 GEI196742:GEI196748 GOE196742:GOE196748 GYA196742:GYA196748 HHW196742:HHW196748 HRS196742:HRS196748 IBO196742:IBO196748 ILK196742:ILK196748 IVG196742:IVG196748 JFC196742:JFC196748 JOY196742:JOY196748 JYU196742:JYU196748 KIQ196742:KIQ196748 KSM196742:KSM196748 LCI196742:LCI196748 LME196742:LME196748 LWA196742:LWA196748 MFW196742:MFW196748 MPS196742:MPS196748 MZO196742:MZO196748 NJK196742:NJK196748 NTG196742:NTG196748 ODC196742:ODC196748 OMY196742:OMY196748 OWU196742:OWU196748 PGQ196742:PGQ196748 PQM196742:PQM196748 QAI196742:QAI196748 QKE196742:QKE196748 QUA196742:QUA196748 RDW196742:RDW196748 RNS196742:RNS196748 RXO196742:RXO196748 SHK196742:SHK196748 SRG196742:SRG196748 TBC196742:TBC196748 TKY196742:TKY196748 TUU196742:TUU196748 UEQ196742:UEQ196748 UOM196742:UOM196748 UYI196742:UYI196748 VIE196742:VIE196748 VSA196742:VSA196748 WBW196742:WBW196748 WLS196742:WLS196748 WVO196742:WVO196748 JC262278:JC262284 SY262278:SY262284 ACU262278:ACU262284 AMQ262278:AMQ262284 AWM262278:AWM262284 BGI262278:BGI262284 BQE262278:BQE262284 CAA262278:CAA262284 CJW262278:CJW262284 CTS262278:CTS262284 DDO262278:DDO262284 DNK262278:DNK262284 DXG262278:DXG262284 EHC262278:EHC262284 EQY262278:EQY262284 FAU262278:FAU262284 FKQ262278:FKQ262284 FUM262278:FUM262284 GEI262278:GEI262284 GOE262278:GOE262284 GYA262278:GYA262284 HHW262278:HHW262284 HRS262278:HRS262284 IBO262278:IBO262284 ILK262278:ILK262284 IVG262278:IVG262284 JFC262278:JFC262284 JOY262278:JOY262284 JYU262278:JYU262284 KIQ262278:KIQ262284 KSM262278:KSM262284 LCI262278:LCI262284 LME262278:LME262284 LWA262278:LWA262284 MFW262278:MFW262284 MPS262278:MPS262284 MZO262278:MZO262284 NJK262278:NJK262284 NTG262278:NTG262284 ODC262278:ODC262284 OMY262278:OMY262284 OWU262278:OWU262284 PGQ262278:PGQ262284 PQM262278:PQM262284 QAI262278:QAI262284 QKE262278:QKE262284 QUA262278:QUA262284 RDW262278:RDW262284 RNS262278:RNS262284 RXO262278:RXO262284 SHK262278:SHK262284 SRG262278:SRG262284 TBC262278:TBC262284 TKY262278:TKY262284 TUU262278:TUU262284 UEQ262278:UEQ262284 UOM262278:UOM262284 UYI262278:UYI262284 VIE262278:VIE262284 VSA262278:VSA262284 WBW262278:WBW262284 WLS262278:WLS262284 WVO262278:WVO262284 JC327814:JC327820 SY327814:SY327820 ACU327814:ACU327820 AMQ327814:AMQ327820 AWM327814:AWM327820 BGI327814:BGI327820 BQE327814:BQE327820 CAA327814:CAA327820 CJW327814:CJW327820 CTS327814:CTS327820 DDO327814:DDO327820 DNK327814:DNK327820 DXG327814:DXG327820 EHC327814:EHC327820 EQY327814:EQY327820 FAU327814:FAU327820 FKQ327814:FKQ327820 FUM327814:FUM327820 GEI327814:GEI327820 GOE327814:GOE327820 GYA327814:GYA327820 HHW327814:HHW327820 HRS327814:HRS327820 IBO327814:IBO327820 ILK327814:ILK327820 IVG327814:IVG327820 JFC327814:JFC327820 JOY327814:JOY327820 JYU327814:JYU327820 KIQ327814:KIQ327820 KSM327814:KSM327820 LCI327814:LCI327820 LME327814:LME327820 LWA327814:LWA327820 MFW327814:MFW327820 MPS327814:MPS327820 MZO327814:MZO327820 NJK327814:NJK327820 NTG327814:NTG327820 ODC327814:ODC327820 OMY327814:OMY327820 OWU327814:OWU327820 PGQ327814:PGQ327820 PQM327814:PQM327820 QAI327814:QAI327820 QKE327814:QKE327820 QUA327814:QUA327820 RDW327814:RDW327820 RNS327814:RNS327820 RXO327814:RXO327820 SHK327814:SHK327820 SRG327814:SRG327820 TBC327814:TBC327820 TKY327814:TKY327820 TUU327814:TUU327820 UEQ327814:UEQ327820 UOM327814:UOM327820 UYI327814:UYI327820 VIE327814:VIE327820 VSA327814:VSA327820 WBW327814:WBW327820 WLS327814:WLS327820 WVO327814:WVO327820 JC393350:JC393356 SY393350:SY393356 ACU393350:ACU393356 AMQ393350:AMQ393356 AWM393350:AWM393356 BGI393350:BGI393356 BQE393350:BQE393356 CAA393350:CAA393356 CJW393350:CJW393356 CTS393350:CTS393356 DDO393350:DDO393356 DNK393350:DNK393356 DXG393350:DXG393356 EHC393350:EHC393356 EQY393350:EQY393356 FAU393350:FAU393356 FKQ393350:FKQ393356 FUM393350:FUM393356 GEI393350:GEI393356 GOE393350:GOE393356 GYA393350:GYA393356 HHW393350:HHW393356 HRS393350:HRS393356 IBO393350:IBO393356 ILK393350:ILK393356 IVG393350:IVG393356 JFC393350:JFC393356 JOY393350:JOY393356 JYU393350:JYU393356 KIQ393350:KIQ393356 KSM393350:KSM393356 LCI393350:LCI393356 LME393350:LME393356 LWA393350:LWA393356 MFW393350:MFW393356 MPS393350:MPS393356 MZO393350:MZO393356 NJK393350:NJK393356 NTG393350:NTG393356 ODC393350:ODC393356 OMY393350:OMY393356 OWU393350:OWU393356 PGQ393350:PGQ393356 PQM393350:PQM393356 QAI393350:QAI393356 QKE393350:QKE393356 QUA393350:QUA393356 RDW393350:RDW393356 RNS393350:RNS393356 RXO393350:RXO393356 SHK393350:SHK393356 SRG393350:SRG393356 TBC393350:TBC393356 TKY393350:TKY393356 TUU393350:TUU393356 UEQ393350:UEQ393356 UOM393350:UOM393356 UYI393350:UYI393356 VIE393350:VIE393356 VSA393350:VSA393356 WBW393350:WBW393356 WLS393350:WLS393356 WVO393350:WVO393356 JC458886:JC458892 SY458886:SY458892 ACU458886:ACU458892 AMQ458886:AMQ458892 AWM458886:AWM458892 BGI458886:BGI458892 BQE458886:BQE458892 CAA458886:CAA458892 CJW458886:CJW458892 CTS458886:CTS458892 DDO458886:DDO458892 DNK458886:DNK458892 DXG458886:DXG458892 EHC458886:EHC458892 EQY458886:EQY458892 FAU458886:FAU458892 FKQ458886:FKQ458892 FUM458886:FUM458892 GEI458886:GEI458892 GOE458886:GOE458892 GYA458886:GYA458892 HHW458886:HHW458892 HRS458886:HRS458892 IBO458886:IBO458892 ILK458886:ILK458892 IVG458886:IVG458892 JFC458886:JFC458892 JOY458886:JOY458892 JYU458886:JYU458892 KIQ458886:KIQ458892 KSM458886:KSM458892 LCI458886:LCI458892 LME458886:LME458892 LWA458886:LWA458892 MFW458886:MFW458892 MPS458886:MPS458892 MZO458886:MZO458892 NJK458886:NJK458892 NTG458886:NTG458892 ODC458886:ODC458892 OMY458886:OMY458892 OWU458886:OWU458892 PGQ458886:PGQ458892 PQM458886:PQM458892 QAI458886:QAI458892 QKE458886:QKE458892 QUA458886:QUA458892 RDW458886:RDW458892 RNS458886:RNS458892 RXO458886:RXO458892 SHK458886:SHK458892 SRG458886:SRG458892 TBC458886:TBC458892 TKY458886:TKY458892 TUU458886:TUU458892 UEQ458886:UEQ458892 UOM458886:UOM458892 UYI458886:UYI458892 VIE458886:VIE458892 VSA458886:VSA458892 WBW458886:WBW458892 WLS458886:WLS458892 WVO458886:WVO458892 JC524422:JC524428 SY524422:SY524428 ACU524422:ACU524428 AMQ524422:AMQ524428 AWM524422:AWM524428 BGI524422:BGI524428 BQE524422:BQE524428 CAA524422:CAA524428 CJW524422:CJW524428 CTS524422:CTS524428 DDO524422:DDO524428 DNK524422:DNK524428 DXG524422:DXG524428 EHC524422:EHC524428 EQY524422:EQY524428 FAU524422:FAU524428 FKQ524422:FKQ524428 FUM524422:FUM524428 GEI524422:GEI524428 GOE524422:GOE524428 GYA524422:GYA524428 HHW524422:HHW524428 HRS524422:HRS524428 IBO524422:IBO524428 ILK524422:ILK524428 IVG524422:IVG524428 JFC524422:JFC524428 JOY524422:JOY524428 JYU524422:JYU524428 KIQ524422:KIQ524428 KSM524422:KSM524428 LCI524422:LCI524428 LME524422:LME524428 LWA524422:LWA524428 MFW524422:MFW524428 MPS524422:MPS524428 MZO524422:MZO524428 NJK524422:NJK524428 NTG524422:NTG524428 ODC524422:ODC524428 OMY524422:OMY524428 OWU524422:OWU524428 PGQ524422:PGQ524428 PQM524422:PQM524428 QAI524422:QAI524428 QKE524422:QKE524428 QUA524422:QUA524428 RDW524422:RDW524428 RNS524422:RNS524428 RXO524422:RXO524428 SHK524422:SHK524428 SRG524422:SRG524428 TBC524422:TBC524428 TKY524422:TKY524428 TUU524422:TUU524428 UEQ524422:UEQ524428 UOM524422:UOM524428 UYI524422:UYI524428 VIE524422:VIE524428 VSA524422:VSA524428 WBW524422:WBW524428 WLS524422:WLS524428 WVO524422:WVO524428 JC589958:JC589964 SY589958:SY589964 ACU589958:ACU589964 AMQ589958:AMQ589964 AWM589958:AWM589964 BGI589958:BGI589964 BQE589958:BQE589964 CAA589958:CAA589964 CJW589958:CJW589964 CTS589958:CTS589964 DDO589958:DDO589964 DNK589958:DNK589964 DXG589958:DXG589964 EHC589958:EHC589964 EQY589958:EQY589964 FAU589958:FAU589964 FKQ589958:FKQ589964 FUM589958:FUM589964 GEI589958:GEI589964 GOE589958:GOE589964 GYA589958:GYA589964 HHW589958:HHW589964 HRS589958:HRS589964 IBO589958:IBO589964 ILK589958:ILK589964 IVG589958:IVG589964 JFC589958:JFC589964 JOY589958:JOY589964 JYU589958:JYU589964 KIQ589958:KIQ589964 KSM589958:KSM589964 LCI589958:LCI589964 LME589958:LME589964 LWA589958:LWA589964 MFW589958:MFW589964 MPS589958:MPS589964 MZO589958:MZO589964 NJK589958:NJK589964 NTG589958:NTG589964 ODC589958:ODC589964 OMY589958:OMY589964 OWU589958:OWU589964 PGQ589958:PGQ589964 PQM589958:PQM589964 QAI589958:QAI589964 QKE589958:QKE589964 QUA589958:QUA589964 RDW589958:RDW589964 RNS589958:RNS589964 RXO589958:RXO589964 SHK589958:SHK589964 SRG589958:SRG589964 TBC589958:TBC589964 TKY589958:TKY589964 TUU589958:TUU589964 UEQ589958:UEQ589964 UOM589958:UOM589964 UYI589958:UYI589964 VIE589958:VIE589964 VSA589958:VSA589964 WBW589958:WBW589964 WLS589958:WLS589964 WVO589958:WVO589964 JC655494:JC655500 SY655494:SY655500 ACU655494:ACU655500 AMQ655494:AMQ655500 AWM655494:AWM655500 BGI655494:BGI655500 BQE655494:BQE655500 CAA655494:CAA655500 CJW655494:CJW655500 CTS655494:CTS655500 DDO655494:DDO655500 DNK655494:DNK655500 DXG655494:DXG655500 EHC655494:EHC655500 EQY655494:EQY655500 FAU655494:FAU655500 FKQ655494:FKQ655500 FUM655494:FUM655500 GEI655494:GEI655500 GOE655494:GOE655500 GYA655494:GYA655500 HHW655494:HHW655500 HRS655494:HRS655500 IBO655494:IBO655500 ILK655494:ILK655500 IVG655494:IVG655500 JFC655494:JFC655500 JOY655494:JOY655500 JYU655494:JYU655500 KIQ655494:KIQ655500 KSM655494:KSM655500 LCI655494:LCI655500 LME655494:LME655500 LWA655494:LWA655500 MFW655494:MFW655500 MPS655494:MPS655500 MZO655494:MZO655500 NJK655494:NJK655500 NTG655494:NTG655500 ODC655494:ODC655500 OMY655494:OMY655500 OWU655494:OWU655500 PGQ655494:PGQ655500 PQM655494:PQM655500 QAI655494:QAI655500 QKE655494:QKE655500 QUA655494:QUA655500 RDW655494:RDW655500 RNS655494:RNS655500 RXO655494:RXO655500 SHK655494:SHK655500 SRG655494:SRG655500 TBC655494:TBC655500 TKY655494:TKY655500 TUU655494:TUU655500 UEQ655494:UEQ655500 UOM655494:UOM655500 UYI655494:UYI655500 VIE655494:VIE655500 VSA655494:VSA655500 WBW655494:WBW655500 WLS655494:WLS655500 WVO655494:WVO655500 JC721030:JC721036 SY721030:SY721036 ACU721030:ACU721036 AMQ721030:AMQ721036 AWM721030:AWM721036 BGI721030:BGI721036 BQE721030:BQE721036 CAA721030:CAA721036 CJW721030:CJW721036 CTS721030:CTS721036 DDO721030:DDO721036 DNK721030:DNK721036 DXG721030:DXG721036 EHC721030:EHC721036 EQY721030:EQY721036 FAU721030:FAU721036 FKQ721030:FKQ721036 FUM721030:FUM721036 GEI721030:GEI721036 GOE721030:GOE721036 GYA721030:GYA721036 HHW721030:HHW721036 HRS721030:HRS721036 IBO721030:IBO721036 ILK721030:ILK721036 IVG721030:IVG721036 JFC721030:JFC721036 JOY721030:JOY721036 JYU721030:JYU721036 KIQ721030:KIQ721036 KSM721030:KSM721036 LCI721030:LCI721036 LME721030:LME721036 LWA721030:LWA721036 MFW721030:MFW721036 MPS721030:MPS721036 MZO721030:MZO721036 NJK721030:NJK721036 NTG721030:NTG721036 ODC721030:ODC721036 OMY721030:OMY721036 OWU721030:OWU721036 PGQ721030:PGQ721036 PQM721030:PQM721036 QAI721030:QAI721036 QKE721030:QKE721036 QUA721030:QUA721036 RDW721030:RDW721036 RNS721030:RNS721036 RXO721030:RXO721036 SHK721030:SHK721036 SRG721030:SRG721036 TBC721030:TBC721036 TKY721030:TKY721036 TUU721030:TUU721036 UEQ721030:UEQ721036 UOM721030:UOM721036 UYI721030:UYI721036 VIE721030:VIE721036 VSA721030:VSA721036 WBW721030:WBW721036 WLS721030:WLS721036 WVO721030:WVO721036 JC786566:JC786572 SY786566:SY786572 ACU786566:ACU786572 AMQ786566:AMQ786572 AWM786566:AWM786572 BGI786566:BGI786572 BQE786566:BQE786572 CAA786566:CAA786572 CJW786566:CJW786572 CTS786566:CTS786572 DDO786566:DDO786572 DNK786566:DNK786572 DXG786566:DXG786572 EHC786566:EHC786572 EQY786566:EQY786572 FAU786566:FAU786572 FKQ786566:FKQ786572 FUM786566:FUM786572 GEI786566:GEI786572 GOE786566:GOE786572 GYA786566:GYA786572 HHW786566:HHW786572 HRS786566:HRS786572 IBO786566:IBO786572 ILK786566:ILK786572 IVG786566:IVG786572 JFC786566:JFC786572 JOY786566:JOY786572 JYU786566:JYU786572 KIQ786566:KIQ786572 KSM786566:KSM786572 LCI786566:LCI786572 LME786566:LME786572 LWA786566:LWA786572 MFW786566:MFW786572 MPS786566:MPS786572 MZO786566:MZO786572 NJK786566:NJK786572 NTG786566:NTG786572 ODC786566:ODC786572 OMY786566:OMY786572 OWU786566:OWU786572 PGQ786566:PGQ786572 PQM786566:PQM786572 QAI786566:QAI786572 QKE786566:QKE786572 QUA786566:QUA786572 RDW786566:RDW786572 RNS786566:RNS786572 RXO786566:RXO786572 SHK786566:SHK786572 SRG786566:SRG786572 TBC786566:TBC786572 TKY786566:TKY786572 TUU786566:TUU786572 UEQ786566:UEQ786572 UOM786566:UOM786572 UYI786566:UYI786572 VIE786566:VIE786572 VSA786566:VSA786572 WBW786566:WBW786572 WLS786566:WLS786572 WVO786566:WVO786572 JC852102:JC852108 SY852102:SY852108 ACU852102:ACU852108 AMQ852102:AMQ852108 AWM852102:AWM852108 BGI852102:BGI852108 BQE852102:BQE852108 CAA852102:CAA852108 CJW852102:CJW852108 CTS852102:CTS852108 DDO852102:DDO852108 DNK852102:DNK852108 DXG852102:DXG852108 EHC852102:EHC852108 EQY852102:EQY852108 FAU852102:FAU852108 FKQ852102:FKQ852108 FUM852102:FUM852108 GEI852102:GEI852108 GOE852102:GOE852108 GYA852102:GYA852108 HHW852102:HHW852108 HRS852102:HRS852108 IBO852102:IBO852108 ILK852102:ILK852108 IVG852102:IVG852108 JFC852102:JFC852108 JOY852102:JOY852108 JYU852102:JYU852108 KIQ852102:KIQ852108 KSM852102:KSM852108 LCI852102:LCI852108 LME852102:LME852108 LWA852102:LWA852108 MFW852102:MFW852108 MPS852102:MPS852108 MZO852102:MZO852108 NJK852102:NJK852108 NTG852102:NTG852108 ODC852102:ODC852108 OMY852102:OMY852108 OWU852102:OWU852108 PGQ852102:PGQ852108 PQM852102:PQM852108 QAI852102:QAI852108 QKE852102:QKE852108 QUA852102:QUA852108 RDW852102:RDW852108 RNS852102:RNS852108 RXO852102:RXO852108 SHK852102:SHK852108 SRG852102:SRG852108 TBC852102:TBC852108 TKY852102:TKY852108 TUU852102:TUU852108 UEQ852102:UEQ852108 UOM852102:UOM852108 UYI852102:UYI852108 VIE852102:VIE852108 VSA852102:VSA852108 WBW852102:WBW852108 WLS852102:WLS852108 WVO852102:WVO852108 JC917638:JC917644 SY917638:SY917644 ACU917638:ACU917644 AMQ917638:AMQ917644 AWM917638:AWM917644 BGI917638:BGI917644 BQE917638:BQE917644 CAA917638:CAA917644 CJW917638:CJW917644 CTS917638:CTS917644 DDO917638:DDO917644 DNK917638:DNK917644 DXG917638:DXG917644 EHC917638:EHC917644 EQY917638:EQY917644 FAU917638:FAU917644 FKQ917638:FKQ917644 FUM917638:FUM917644 GEI917638:GEI917644 GOE917638:GOE917644 GYA917638:GYA917644 HHW917638:HHW917644 HRS917638:HRS917644 IBO917638:IBO917644 ILK917638:ILK917644 IVG917638:IVG917644 JFC917638:JFC917644 JOY917638:JOY917644 JYU917638:JYU917644 KIQ917638:KIQ917644 KSM917638:KSM917644 LCI917638:LCI917644 LME917638:LME917644 LWA917638:LWA917644 MFW917638:MFW917644 MPS917638:MPS917644 MZO917638:MZO917644 NJK917638:NJK917644 NTG917638:NTG917644 ODC917638:ODC917644 OMY917638:OMY917644 OWU917638:OWU917644 PGQ917638:PGQ917644 PQM917638:PQM917644 QAI917638:QAI917644 QKE917638:QKE917644 QUA917638:QUA917644 RDW917638:RDW917644 RNS917638:RNS917644 RXO917638:RXO917644 SHK917638:SHK917644 SRG917638:SRG917644 TBC917638:TBC917644 TKY917638:TKY917644 TUU917638:TUU917644 UEQ917638:UEQ917644 UOM917638:UOM917644 UYI917638:UYI917644 VIE917638:VIE917644 VSA917638:VSA917644 WBW917638:WBW917644 WLS917638:WLS917644 WVO917638:WVO917644 JC983174:JC983180 SY983174:SY983180 ACU983174:ACU983180 AMQ983174:AMQ983180 AWM983174:AWM983180 BGI983174:BGI983180 BQE983174:BQE983180 CAA983174:CAA983180 CJW983174:CJW983180 CTS983174:CTS983180 DDO983174:DDO983180 DNK983174:DNK983180 DXG983174:DXG983180 EHC983174:EHC983180 EQY983174:EQY983180 FAU983174:FAU983180 FKQ983174:FKQ983180 FUM983174:FUM983180 GEI983174:GEI983180 GOE983174:GOE983180 GYA983174:GYA983180 HHW983174:HHW983180 HRS983174:HRS983180 IBO983174:IBO983180 ILK983174:ILK983180 IVG983174:IVG983180 JFC983174:JFC983180 JOY983174:JOY983180 JYU983174:JYU983180 KIQ983174:KIQ983180 KSM983174:KSM983180 LCI983174:LCI983180 LME983174:LME983180 LWA983174:LWA983180 MFW983174:MFW983180 MPS983174:MPS983180 MZO983174:MZO983180 NJK983174:NJK983180 NTG983174:NTG983180 ODC983174:ODC983180 OMY983174:OMY983180 OWU983174:OWU983180 PGQ983174:PGQ983180 PQM983174:PQM983180 QAI983174:QAI983180 QKE983174:QKE983180 QUA983174:QUA983180 RDW983174:RDW983180 RNS983174:RNS983180 RXO983174:RXO983180 SHK983174:SHK983180 SRG983174:SRG983180 TBC983174:TBC983180 TKY983174:TKY983180 TUU983174:TUU983180 UEQ983174:UEQ983180 UOM983174:UOM983180 UYI983174:UYI983180 VIE983174:VIE983180 VSA983174:VSA983180 WBW983174:WBW983180 WLS983174:WLS983180 F983174:F983180 F917638:F917644 F852102:F852108 F786566:F786572 F721030:F721036 F655494:F655500 F589958:F589964 F524422:F524428 F458886:F458892 F393350:F393356 F327814:F327820 F262278:F262284 F196742:F196748 F131206:F131212 F65670:F65676">
      <formula1>$F$257:$F$302</formula1>
    </dataValidation>
    <dataValidation type="list" allowBlank="0" showDropDown="0" showInputMessage="0" showErrorMessage="1" errorTitle="入力値エラー" error="規程の値を選択入力して下さい。" promptTitle="建物構造材指定" prompt="木質系かコンクリート系か選択して下さい。" sqref="F2">
      <formula1>"木質系建物,鉄骨鉄筋コンクリート系建物"</formula1>
    </dataValidation>
    <dataValidation imeMode="on" allowBlank="1" showDropDown="0" showInputMessage="0" showErrorMessage="1" sqref="JC176:JD185 SY176:SZ185 ACU176:ACV185 AMQ176:AMR185 AWM176:AWN185 BGI176:BGJ185 BQE176:BQF185 CAA176:CAB185 CJW176:CJX185 CTS176:CTT185 DDO176:DDP185 DNK176:DNL185 DXG176:DXH185 EHC176:EHD185 EQY176:EQZ185 FAU176:FAV185 FKQ176:FKR185 FUM176:FUN185 GEI176:GEJ185 GOE176:GOF185 GYA176:GYB185 HHW176:HHX185 HRS176:HRT185 IBO176:IBP185 ILK176:ILL185 IVG176:IVH185 JFC176:JFD185 JOY176:JOZ185 JYU176:JYV185 KIQ176:KIR185 KSM176:KSN185 LCI176:LCJ185 LME176:LMF185 LWA176:LWB185 MFW176:MFX185 MPS176:MPT185 MZO176:MZP185 NJK176:NJL185 NTG176:NTH185 ODC176:ODD185 OMY176:OMZ185 OWU176:OWV185 PGQ176:PGR185 PQM176:PQN185 QAI176:QAJ185 QKE176:QKF185 QUA176:QUB185 RDW176:RDX185 RNS176:RNT185 RXO176:RXP185 SHK176:SHL185 SRG176:SRH185 TBC176:TBD185 TKY176:TKZ185 TUU176:TUV185 UEQ176:UER185 UOM176:UON185 UYI176:UYJ185 VIE176:VIF185 VSA176:VSB185 WBW176:WBX185 WLS176:WLT185 WVO176:WVP185 WVO983181:WVP983190 JC65677:JD65686 SY65677:SZ65686 ACU65677:ACV65686 AMQ65677:AMR65686 AWM65677:AWN65686 BGI65677:BGJ65686 BQE65677:BQF65686 CAA65677:CAB65686 CJW65677:CJX65686 CTS65677:CTT65686 DDO65677:DDP65686 DNK65677:DNL65686 DXG65677:DXH65686 EHC65677:EHD65686 EQY65677:EQZ65686 FAU65677:FAV65686 FKQ65677:FKR65686 FUM65677:FUN65686 GEI65677:GEJ65686 GOE65677:GOF65686 GYA65677:GYB65686 HHW65677:HHX65686 HRS65677:HRT65686 IBO65677:IBP65686 ILK65677:ILL65686 IVG65677:IVH65686 JFC65677:JFD65686 JOY65677:JOZ65686 JYU65677:JYV65686 KIQ65677:KIR65686 KSM65677:KSN65686 LCI65677:LCJ65686 LME65677:LMF65686 LWA65677:LWB65686 MFW65677:MFX65686 MPS65677:MPT65686 MZO65677:MZP65686 NJK65677:NJL65686 NTG65677:NTH65686 ODC65677:ODD65686 OMY65677:OMZ65686 OWU65677:OWV65686 PGQ65677:PGR65686 PQM65677:PQN65686 QAI65677:QAJ65686 QKE65677:QKF65686 QUA65677:QUB65686 RDW65677:RDX65686 RNS65677:RNT65686 RXO65677:RXP65686 SHK65677:SHL65686 SRG65677:SRH65686 TBC65677:TBD65686 TKY65677:TKZ65686 TUU65677:TUV65686 UEQ65677:UER65686 UOM65677:UON65686 UYI65677:UYJ65686 VIE65677:VIF65686 VSA65677:VSB65686 WBW65677:WBX65686 WLS65677:WLT65686 WVO65677:WVP65686 JC131213:JD131222 SY131213:SZ131222 ACU131213:ACV131222 AMQ131213:AMR131222 AWM131213:AWN131222 BGI131213:BGJ131222 BQE131213:BQF131222 CAA131213:CAB131222 CJW131213:CJX131222 CTS131213:CTT131222 DDO131213:DDP131222 DNK131213:DNL131222 DXG131213:DXH131222 EHC131213:EHD131222 EQY131213:EQZ131222 FAU131213:FAV131222 FKQ131213:FKR131222 FUM131213:FUN131222 GEI131213:GEJ131222 GOE131213:GOF131222 GYA131213:GYB131222 HHW131213:HHX131222 HRS131213:HRT131222 IBO131213:IBP131222 ILK131213:ILL131222 IVG131213:IVH131222 JFC131213:JFD131222 JOY131213:JOZ131222 JYU131213:JYV131222 KIQ131213:KIR131222 KSM131213:KSN131222 LCI131213:LCJ131222 LME131213:LMF131222 LWA131213:LWB131222 MFW131213:MFX131222 MPS131213:MPT131222 MZO131213:MZP131222 NJK131213:NJL131222 NTG131213:NTH131222 ODC131213:ODD131222 OMY131213:OMZ131222 OWU131213:OWV131222 PGQ131213:PGR131222 PQM131213:PQN131222 QAI131213:QAJ131222 QKE131213:QKF131222 QUA131213:QUB131222 RDW131213:RDX131222 RNS131213:RNT131222 RXO131213:RXP131222 SHK131213:SHL131222 SRG131213:SRH131222 TBC131213:TBD131222 TKY131213:TKZ131222 TUU131213:TUV131222 UEQ131213:UER131222 UOM131213:UON131222 UYI131213:UYJ131222 VIE131213:VIF131222 VSA131213:VSB131222 WBW131213:WBX131222 WLS131213:WLT131222 WVO131213:WVP131222 JC196749:JD196758 SY196749:SZ196758 ACU196749:ACV196758 AMQ196749:AMR196758 AWM196749:AWN196758 BGI196749:BGJ196758 BQE196749:BQF196758 CAA196749:CAB196758 CJW196749:CJX196758 CTS196749:CTT196758 DDO196749:DDP196758 DNK196749:DNL196758 DXG196749:DXH196758 EHC196749:EHD196758 EQY196749:EQZ196758 FAU196749:FAV196758 FKQ196749:FKR196758 FUM196749:FUN196758 GEI196749:GEJ196758 GOE196749:GOF196758 GYA196749:GYB196758 HHW196749:HHX196758 HRS196749:HRT196758 IBO196749:IBP196758 ILK196749:ILL196758 IVG196749:IVH196758 JFC196749:JFD196758 JOY196749:JOZ196758 JYU196749:JYV196758 KIQ196749:KIR196758 KSM196749:KSN196758 LCI196749:LCJ196758 LME196749:LMF196758 LWA196749:LWB196758 MFW196749:MFX196758 MPS196749:MPT196758 MZO196749:MZP196758 NJK196749:NJL196758 NTG196749:NTH196758 ODC196749:ODD196758 OMY196749:OMZ196758 OWU196749:OWV196758 PGQ196749:PGR196758 PQM196749:PQN196758 QAI196749:QAJ196758 QKE196749:QKF196758 QUA196749:QUB196758 RDW196749:RDX196758 RNS196749:RNT196758 RXO196749:RXP196758 SHK196749:SHL196758 SRG196749:SRH196758 TBC196749:TBD196758 TKY196749:TKZ196758 TUU196749:TUV196758 UEQ196749:UER196758 UOM196749:UON196758 UYI196749:UYJ196758 VIE196749:VIF196758 VSA196749:VSB196758 WBW196749:WBX196758 WLS196749:WLT196758 WVO196749:WVP196758 JC262285:JD262294 SY262285:SZ262294 ACU262285:ACV262294 AMQ262285:AMR262294 AWM262285:AWN262294 BGI262285:BGJ262294 BQE262285:BQF262294 CAA262285:CAB262294 CJW262285:CJX262294 CTS262285:CTT262294 DDO262285:DDP262294 DNK262285:DNL262294 DXG262285:DXH262294 EHC262285:EHD262294 EQY262285:EQZ262294 FAU262285:FAV262294 FKQ262285:FKR262294 FUM262285:FUN262294 GEI262285:GEJ262294 GOE262285:GOF262294 GYA262285:GYB262294 HHW262285:HHX262294 HRS262285:HRT262294 IBO262285:IBP262294 ILK262285:ILL262294 IVG262285:IVH262294 JFC262285:JFD262294 JOY262285:JOZ262294 JYU262285:JYV262294 KIQ262285:KIR262294 KSM262285:KSN262294 LCI262285:LCJ262294 LME262285:LMF262294 LWA262285:LWB262294 MFW262285:MFX262294 MPS262285:MPT262294 MZO262285:MZP262294 NJK262285:NJL262294 NTG262285:NTH262294 ODC262285:ODD262294 OMY262285:OMZ262294 OWU262285:OWV262294 PGQ262285:PGR262294 PQM262285:PQN262294 QAI262285:QAJ262294 QKE262285:QKF262294 QUA262285:QUB262294 RDW262285:RDX262294 RNS262285:RNT262294 RXO262285:RXP262294 SHK262285:SHL262294 SRG262285:SRH262294 TBC262285:TBD262294 TKY262285:TKZ262294 TUU262285:TUV262294 UEQ262285:UER262294 UOM262285:UON262294 UYI262285:UYJ262294 VIE262285:VIF262294 VSA262285:VSB262294 WBW262285:WBX262294 WLS262285:WLT262294 WVO262285:WVP262294 JC327821:JD327830 SY327821:SZ327830 ACU327821:ACV327830 AMQ327821:AMR327830 AWM327821:AWN327830 BGI327821:BGJ327830 BQE327821:BQF327830 CAA327821:CAB327830 CJW327821:CJX327830 CTS327821:CTT327830 DDO327821:DDP327830 DNK327821:DNL327830 DXG327821:DXH327830 EHC327821:EHD327830 EQY327821:EQZ327830 FAU327821:FAV327830 FKQ327821:FKR327830 FUM327821:FUN327830 GEI327821:GEJ327830 GOE327821:GOF327830 GYA327821:GYB327830 HHW327821:HHX327830 HRS327821:HRT327830 IBO327821:IBP327830 ILK327821:ILL327830 IVG327821:IVH327830 JFC327821:JFD327830 JOY327821:JOZ327830 JYU327821:JYV327830 KIQ327821:KIR327830 KSM327821:KSN327830 LCI327821:LCJ327830 LME327821:LMF327830 LWA327821:LWB327830 MFW327821:MFX327830 MPS327821:MPT327830 MZO327821:MZP327830 NJK327821:NJL327830 NTG327821:NTH327830 ODC327821:ODD327830 OMY327821:OMZ327830 OWU327821:OWV327830 PGQ327821:PGR327830 PQM327821:PQN327830 QAI327821:QAJ327830 QKE327821:QKF327830 QUA327821:QUB327830 RDW327821:RDX327830 RNS327821:RNT327830 RXO327821:RXP327830 SHK327821:SHL327830 SRG327821:SRH327830 TBC327821:TBD327830 TKY327821:TKZ327830 TUU327821:TUV327830 UEQ327821:UER327830 UOM327821:UON327830 UYI327821:UYJ327830 VIE327821:VIF327830 VSA327821:VSB327830 WBW327821:WBX327830 WLS327821:WLT327830 WVO327821:WVP327830 JC393357:JD393366 SY393357:SZ393366 ACU393357:ACV393366 AMQ393357:AMR393366 AWM393357:AWN393366 BGI393357:BGJ393366 BQE393357:BQF393366 CAA393357:CAB393366 CJW393357:CJX393366 CTS393357:CTT393366 DDO393357:DDP393366 DNK393357:DNL393366 DXG393357:DXH393366 EHC393357:EHD393366 EQY393357:EQZ393366 FAU393357:FAV393366 FKQ393357:FKR393366 FUM393357:FUN393366 GEI393357:GEJ393366 GOE393357:GOF393366 GYA393357:GYB393366 HHW393357:HHX393366 HRS393357:HRT393366 IBO393357:IBP393366 ILK393357:ILL393366 IVG393357:IVH393366 JFC393357:JFD393366 JOY393357:JOZ393366 JYU393357:JYV393366 KIQ393357:KIR393366 KSM393357:KSN393366 LCI393357:LCJ393366 LME393357:LMF393366 LWA393357:LWB393366 MFW393357:MFX393366 MPS393357:MPT393366 MZO393357:MZP393366 NJK393357:NJL393366 NTG393357:NTH393366 ODC393357:ODD393366 OMY393357:OMZ393366 OWU393357:OWV393366 PGQ393357:PGR393366 PQM393357:PQN393366 QAI393357:QAJ393366 QKE393357:QKF393366 QUA393357:QUB393366 RDW393357:RDX393366 RNS393357:RNT393366 RXO393357:RXP393366 SHK393357:SHL393366 SRG393357:SRH393366 TBC393357:TBD393366 TKY393357:TKZ393366 TUU393357:TUV393366 UEQ393357:UER393366 UOM393357:UON393366 UYI393357:UYJ393366 VIE393357:VIF393366 VSA393357:VSB393366 WBW393357:WBX393366 WLS393357:WLT393366 WVO393357:WVP393366 JC458893:JD458902 SY458893:SZ458902 ACU458893:ACV458902 AMQ458893:AMR458902 AWM458893:AWN458902 BGI458893:BGJ458902 BQE458893:BQF458902 CAA458893:CAB458902 CJW458893:CJX458902 CTS458893:CTT458902 DDO458893:DDP458902 DNK458893:DNL458902 DXG458893:DXH458902 EHC458893:EHD458902 EQY458893:EQZ458902 FAU458893:FAV458902 FKQ458893:FKR458902 FUM458893:FUN458902 GEI458893:GEJ458902 GOE458893:GOF458902 GYA458893:GYB458902 HHW458893:HHX458902 HRS458893:HRT458902 IBO458893:IBP458902 ILK458893:ILL458902 IVG458893:IVH458902 JFC458893:JFD458902 JOY458893:JOZ458902 JYU458893:JYV458902 KIQ458893:KIR458902 KSM458893:KSN458902 LCI458893:LCJ458902 LME458893:LMF458902 LWA458893:LWB458902 MFW458893:MFX458902 MPS458893:MPT458902 MZO458893:MZP458902 NJK458893:NJL458902 NTG458893:NTH458902 ODC458893:ODD458902 OMY458893:OMZ458902 OWU458893:OWV458902 PGQ458893:PGR458902 PQM458893:PQN458902 QAI458893:QAJ458902 QKE458893:QKF458902 QUA458893:QUB458902 RDW458893:RDX458902 RNS458893:RNT458902 RXO458893:RXP458902 SHK458893:SHL458902 SRG458893:SRH458902 TBC458893:TBD458902 TKY458893:TKZ458902 TUU458893:TUV458902 UEQ458893:UER458902 UOM458893:UON458902 UYI458893:UYJ458902 VIE458893:VIF458902 VSA458893:VSB458902 WBW458893:WBX458902 WLS458893:WLT458902 WVO458893:WVP458902 JC524429:JD524438 SY524429:SZ524438 ACU524429:ACV524438 AMQ524429:AMR524438 AWM524429:AWN524438 BGI524429:BGJ524438 BQE524429:BQF524438 CAA524429:CAB524438 CJW524429:CJX524438 CTS524429:CTT524438 DDO524429:DDP524438 DNK524429:DNL524438 DXG524429:DXH524438 EHC524429:EHD524438 EQY524429:EQZ524438 FAU524429:FAV524438 FKQ524429:FKR524438 FUM524429:FUN524438 GEI524429:GEJ524438 GOE524429:GOF524438 GYA524429:GYB524438 HHW524429:HHX524438 HRS524429:HRT524438 IBO524429:IBP524438 ILK524429:ILL524438 IVG524429:IVH524438 JFC524429:JFD524438 JOY524429:JOZ524438 JYU524429:JYV524438 KIQ524429:KIR524438 KSM524429:KSN524438 LCI524429:LCJ524438 LME524429:LMF524438 LWA524429:LWB524438 MFW524429:MFX524438 MPS524429:MPT524438 MZO524429:MZP524438 NJK524429:NJL524438 NTG524429:NTH524438 ODC524429:ODD524438 OMY524429:OMZ524438 OWU524429:OWV524438 PGQ524429:PGR524438 PQM524429:PQN524438 QAI524429:QAJ524438 QKE524429:QKF524438 QUA524429:QUB524438 RDW524429:RDX524438 RNS524429:RNT524438 RXO524429:RXP524438 SHK524429:SHL524438 SRG524429:SRH524438 TBC524429:TBD524438 TKY524429:TKZ524438 TUU524429:TUV524438 UEQ524429:UER524438 UOM524429:UON524438 UYI524429:UYJ524438 VIE524429:VIF524438 VSA524429:VSB524438 WBW524429:WBX524438 WLS524429:WLT524438 WVO524429:WVP524438 JC589965:JD589974 SY589965:SZ589974 ACU589965:ACV589974 AMQ589965:AMR589974 AWM589965:AWN589974 BGI589965:BGJ589974 BQE589965:BQF589974 CAA589965:CAB589974 CJW589965:CJX589974 CTS589965:CTT589974 DDO589965:DDP589974 DNK589965:DNL589974 DXG589965:DXH589974 EHC589965:EHD589974 EQY589965:EQZ589974 FAU589965:FAV589974 FKQ589965:FKR589974 FUM589965:FUN589974 GEI589965:GEJ589974 GOE589965:GOF589974 GYA589965:GYB589974 HHW589965:HHX589974 HRS589965:HRT589974 IBO589965:IBP589974 ILK589965:ILL589974 IVG589965:IVH589974 JFC589965:JFD589974 JOY589965:JOZ589974 JYU589965:JYV589974 KIQ589965:KIR589974 KSM589965:KSN589974 LCI589965:LCJ589974 LME589965:LMF589974 LWA589965:LWB589974 MFW589965:MFX589974 MPS589965:MPT589974 MZO589965:MZP589974 NJK589965:NJL589974 NTG589965:NTH589974 ODC589965:ODD589974 OMY589965:OMZ589974 OWU589965:OWV589974 PGQ589965:PGR589974 PQM589965:PQN589974 QAI589965:QAJ589974 QKE589965:QKF589974 QUA589965:QUB589974 RDW589965:RDX589974 RNS589965:RNT589974 RXO589965:RXP589974 SHK589965:SHL589974 SRG589965:SRH589974 TBC589965:TBD589974 TKY589965:TKZ589974 TUU589965:TUV589974 UEQ589965:UER589974 UOM589965:UON589974 UYI589965:UYJ589974 VIE589965:VIF589974 VSA589965:VSB589974 WBW589965:WBX589974 WLS589965:WLT589974 WVO589965:WVP589974 JC655501:JD655510 SY655501:SZ655510 ACU655501:ACV655510 AMQ655501:AMR655510 AWM655501:AWN655510 BGI655501:BGJ655510 BQE655501:BQF655510 CAA655501:CAB655510 CJW655501:CJX655510 CTS655501:CTT655510 DDO655501:DDP655510 DNK655501:DNL655510 DXG655501:DXH655510 EHC655501:EHD655510 EQY655501:EQZ655510 FAU655501:FAV655510 FKQ655501:FKR655510 FUM655501:FUN655510 GEI655501:GEJ655510 GOE655501:GOF655510 GYA655501:GYB655510 HHW655501:HHX655510 HRS655501:HRT655510 IBO655501:IBP655510 ILK655501:ILL655510 IVG655501:IVH655510 JFC655501:JFD655510 JOY655501:JOZ655510 JYU655501:JYV655510 KIQ655501:KIR655510 KSM655501:KSN655510 LCI655501:LCJ655510 LME655501:LMF655510 LWA655501:LWB655510 MFW655501:MFX655510 MPS655501:MPT655510 MZO655501:MZP655510 NJK655501:NJL655510 NTG655501:NTH655510 ODC655501:ODD655510 OMY655501:OMZ655510 OWU655501:OWV655510 PGQ655501:PGR655510 PQM655501:PQN655510 QAI655501:QAJ655510 QKE655501:QKF655510 QUA655501:QUB655510 RDW655501:RDX655510 RNS655501:RNT655510 RXO655501:RXP655510 SHK655501:SHL655510 SRG655501:SRH655510 TBC655501:TBD655510 TKY655501:TKZ655510 TUU655501:TUV655510 UEQ655501:UER655510 UOM655501:UON655510 UYI655501:UYJ655510 VIE655501:VIF655510 VSA655501:VSB655510 WBW655501:WBX655510 WLS655501:WLT655510 WVO655501:WVP655510 JC721037:JD721046 SY721037:SZ721046 ACU721037:ACV721046 AMQ721037:AMR721046 AWM721037:AWN721046 BGI721037:BGJ721046 BQE721037:BQF721046 CAA721037:CAB721046 CJW721037:CJX721046 CTS721037:CTT721046 DDO721037:DDP721046 DNK721037:DNL721046 DXG721037:DXH721046 EHC721037:EHD721046 EQY721037:EQZ721046 FAU721037:FAV721046 FKQ721037:FKR721046 FUM721037:FUN721046 GEI721037:GEJ721046 GOE721037:GOF721046 GYA721037:GYB721046 HHW721037:HHX721046 HRS721037:HRT721046 IBO721037:IBP721046 ILK721037:ILL721046 IVG721037:IVH721046 JFC721037:JFD721046 JOY721037:JOZ721046 JYU721037:JYV721046 KIQ721037:KIR721046 KSM721037:KSN721046 LCI721037:LCJ721046 LME721037:LMF721046 LWA721037:LWB721046 MFW721037:MFX721046 MPS721037:MPT721046 MZO721037:MZP721046 NJK721037:NJL721046 NTG721037:NTH721046 ODC721037:ODD721046 OMY721037:OMZ721046 OWU721037:OWV721046 PGQ721037:PGR721046 PQM721037:PQN721046 QAI721037:QAJ721046 QKE721037:QKF721046 QUA721037:QUB721046 RDW721037:RDX721046 RNS721037:RNT721046 RXO721037:RXP721046 SHK721037:SHL721046 SRG721037:SRH721046 TBC721037:TBD721046 TKY721037:TKZ721046 TUU721037:TUV721046 UEQ721037:UER721046 UOM721037:UON721046 UYI721037:UYJ721046 VIE721037:VIF721046 VSA721037:VSB721046 WBW721037:WBX721046 WLS721037:WLT721046 WVO721037:WVP721046 JC786573:JD786582 SY786573:SZ786582 ACU786573:ACV786582 AMQ786573:AMR786582 AWM786573:AWN786582 BGI786573:BGJ786582 BQE786573:BQF786582 CAA786573:CAB786582 CJW786573:CJX786582 CTS786573:CTT786582 DDO786573:DDP786582 DNK786573:DNL786582 DXG786573:DXH786582 EHC786573:EHD786582 EQY786573:EQZ786582 FAU786573:FAV786582 FKQ786573:FKR786582 FUM786573:FUN786582 GEI786573:GEJ786582 GOE786573:GOF786582 GYA786573:GYB786582 HHW786573:HHX786582 HRS786573:HRT786582 IBO786573:IBP786582 ILK786573:ILL786582 IVG786573:IVH786582 JFC786573:JFD786582 JOY786573:JOZ786582 JYU786573:JYV786582 KIQ786573:KIR786582 KSM786573:KSN786582 LCI786573:LCJ786582 LME786573:LMF786582 LWA786573:LWB786582 MFW786573:MFX786582 MPS786573:MPT786582 MZO786573:MZP786582 NJK786573:NJL786582 NTG786573:NTH786582 ODC786573:ODD786582 OMY786573:OMZ786582 OWU786573:OWV786582 PGQ786573:PGR786582 PQM786573:PQN786582 QAI786573:QAJ786582 QKE786573:QKF786582 QUA786573:QUB786582 RDW786573:RDX786582 RNS786573:RNT786582 RXO786573:RXP786582 SHK786573:SHL786582 SRG786573:SRH786582 TBC786573:TBD786582 TKY786573:TKZ786582 TUU786573:TUV786582 UEQ786573:UER786582 UOM786573:UON786582 UYI786573:UYJ786582 VIE786573:VIF786582 VSA786573:VSB786582 WBW786573:WBX786582 WLS786573:WLT786582 WVO786573:WVP786582 JC852109:JD852118 SY852109:SZ852118 ACU852109:ACV852118 AMQ852109:AMR852118 AWM852109:AWN852118 BGI852109:BGJ852118 BQE852109:BQF852118 CAA852109:CAB852118 CJW852109:CJX852118 CTS852109:CTT852118 DDO852109:DDP852118 DNK852109:DNL852118 DXG852109:DXH852118 EHC852109:EHD852118 EQY852109:EQZ852118 FAU852109:FAV852118 FKQ852109:FKR852118 FUM852109:FUN852118 GEI852109:GEJ852118 GOE852109:GOF852118 GYA852109:GYB852118 HHW852109:HHX852118 HRS852109:HRT852118 IBO852109:IBP852118 ILK852109:ILL852118 IVG852109:IVH852118 JFC852109:JFD852118 JOY852109:JOZ852118 JYU852109:JYV852118 KIQ852109:KIR852118 KSM852109:KSN852118 LCI852109:LCJ852118 LME852109:LMF852118 LWA852109:LWB852118 MFW852109:MFX852118 MPS852109:MPT852118 MZO852109:MZP852118 NJK852109:NJL852118 NTG852109:NTH852118 ODC852109:ODD852118 OMY852109:OMZ852118 OWU852109:OWV852118 PGQ852109:PGR852118 PQM852109:PQN852118 QAI852109:QAJ852118 QKE852109:QKF852118 QUA852109:QUB852118 RDW852109:RDX852118 RNS852109:RNT852118 RXO852109:RXP852118 SHK852109:SHL852118 SRG852109:SRH852118 TBC852109:TBD852118 TKY852109:TKZ852118 TUU852109:TUV852118 UEQ852109:UER852118 UOM852109:UON852118 UYI852109:UYJ852118 VIE852109:VIF852118 VSA852109:VSB852118 WBW852109:WBX852118 WLS852109:WLT852118 WVO852109:WVP852118 JC917645:JD917654 SY917645:SZ917654 ACU917645:ACV917654 AMQ917645:AMR917654 AWM917645:AWN917654 BGI917645:BGJ917654 BQE917645:BQF917654 CAA917645:CAB917654 CJW917645:CJX917654 CTS917645:CTT917654 DDO917645:DDP917654 DNK917645:DNL917654 DXG917645:DXH917654 EHC917645:EHD917654 EQY917645:EQZ917654 FAU917645:FAV917654 FKQ917645:FKR917654 FUM917645:FUN917654 GEI917645:GEJ917654 GOE917645:GOF917654 GYA917645:GYB917654 HHW917645:HHX917654 HRS917645:HRT917654 IBO917645:IBP917654 ILK917645:ILL917654 IVG917645:IVH917654 JFC917645:JFD917654 JOY917645:JOZ917654 JYU917645:JYV917654 KIQ917645:KIR917654 KSM917645:KSN917654 LCI917645:LCJ917654 LME917645:LMF917654 LWA917645:LWB917654 MFW917645:MFX917654 MPS917645:MPT917654 MZO917645:MZP917654 NJK917645:NJL917654 NTG917645:NTH917654 ODC917645:ODD917654 OMY917645:OMZ917654 OWU917645:OWV917654 PGQ917645:PGR917654 PQM917645:PQN917654 QAI917645:QAJ917654 QKE917645:QKF917654 QUA917645:QUB917654 RDW917645:RDX917654 RNS917645:RNT917654 RXO917645:RXP917654 SHK917645:SHL917654 SRG917645:SRH917654 TBC917645:TBD917654 TKY917645:TKZ917654 TUU917645:TUV917654 UEQ917645:UER917654 UOM917645:UON917654 UYI917645:UYJ917654 VIE917645:VIF917654 VSA917645:VSB917654 WBW917645:WBX917654 WLS917645:WLT917654 WVO917645:WVP917654 JC983181:JD983190 SY983181:SZ983190 ACU983181:ACV983190 AMQ983181:AMR983190 AWM983181:AWN983190 BGI983181:BGJ983190 BQE983181:BQF983190 CAA983181:CAB983190 CJW983181:CJX983190 CTS983181:CTT983190 DDO983181:DDP983190 DNK983181:DNL983190 DXG983181:DXH983190 EHC983181:EHD983190 EQY983181:EQZ983190 FAU983181:FAV983190 FKQ983181:FKR983190 FUM983181:FUN983190 GEI983181:GEJ983190 GOE983181:GOF983190 GYA983181:GYB983190 HHW983181:HHX983190 HRS983181:HRT983190 IBO983181:IBP983190 ILK983181:ILL983190 IVG983181:IVH983190 JFC983181:JFD983190 JOY983181:JOZ983190 JYU983181:JYV983190 KIQ983181:KIR983190 KSM983181:KSN983190 LCI983181:LCJ983190 LME983181:LMF983190 LWA983181:LWB983190 MFW983181:MFX983190 MPS983181:MPT983190 MZO983181:MZP983190 NJK983181:NJL983190 NTG983181:NTH983190 ODC983181:ODD983190 OMY983181:OMZ983190 OWU983181:OWV983190 PGQ983181:PGR983190 PQM983181:PQN983190 QAI983181:QAJ983190 QKE983181:QKF983190 QUA983181:QUB983190 RDW983181:RDX983190 RNS983181:RNT983190 RXO983181:RXP983190 SHK983181:SHL983190 SRG983181:SRH983190 TBC983181:TBD983190 TKY983181:TKZ983190 TUU983181:TUV983190 UEQ983181:UER983190 UOM983181:UON983190 UYI983181:UYJ983190 VIE983181:VIF983190 VSA983181:VSB983190 WBW983181:WBX983190 WLS983181:WLT983190 F983181:G983190 F917645:G917654 F852109:G852118 F786573:G786582 F721037:G721046 F655501:G655510 F589965:G589974 F524429:G524438 F458893:G458902 F393357:G393366 F327821:G327830 F262285:G262294 F196749:G196758 F131213:G131222 F65677:G65686"/>
    <dataValidation imeMode="off" allowBlank="1" showDropDown="0" showInputMessage="1" showErrorMessage="1" sqref="WVQ5:WVQ187 JE5:JE187 TA5:TA187 ACW5:ACW187 AMS5:AMS187 AWO5:AWO187 BGK5:BGK187 BQG5:BQG187 CAC5:CAC187 CJY5:CJY187 CTU5:CTU187 DDQ5:DDQ187 DNM5:DNM187 DXI5:DXI187 EHE5:EHE187 ERA5:ERA187 FAW5:FAW187 FKS5:FKS187 FUO5:FUO187 GEK5:GEK187 GOG5:GOG187 GYC5:GYC187 HHY5:HHY187 HRU5:HRU187 IBQ5:IBQ187 ILM5:ILM187 IVI5:IVI187 JFE5:JFE187 JPA5:JPA187 JYW5:JYW187 KIS5:KIS187 KSO5:KSO187 LCK5:LCK187 LMG5:LMG187 LWC5:LWC187 MFY5:MFY187 MPU5:MPU187 MZQ5:MZQ187 NJM5:NJM187 NTI5:NTI187 ODE5:ODE187 ONA5:ONA187 OWW5:OWW187 PGS5:PGS187 PQO5:PQO187 QAK5:QAK187 QKG5:QKG187 QUC5:QUC187 RDY5:RDY187 RNU5:RNU187 RXQ5:RXQ187 SHM5:SHM187 SRI5:SRI187 TBE5:TBE187 TLA5:TLA187 TUW5:TUW187 UES5:UES187 UOO5:UOO187 UYK5:UYK187 VIG5:VIG187 VSC5:VSC187 WBY5:WBY187 WLU983156:WLU983190 WBY983156:WBY983190 VSC983156:VSC983190 VIG983156:VIG983190 UYK983156:UYK983190 UOO983156:UOO983190 UES983156:UES983190 TUW983156:TUW983190 TLA983156:TLA983190 TBE983156:TBE983190 SRI983156:SRI983190 SHM983156:SHM983190 RXQ983156:RXQ983190 RNU983156:RNU983190 RDY983156:RDY983190 QUC983156:QUC983190 QKG983156:QKG983190 QAK983156:QAK983190 PQO983156:PQO983190 PGS983156:PGS983190 OWW983156:OWW983190 ONA983156:ONA983190 ODE983156:ODE983190 NTI983156:NTI983190 NJM983156:NJM983190 MZQ983156:MZQ983190 MPU983156:MPU983190 MFY983156:MFY983190 LWC983156:LWC983190 LMG983156:LMG983190 LCK983156:LCK983190 KSO983156:KSO983190 KIS983156:KIS983190 JYW983156:JYW983190 JPA983156:JPA983190 JFE983156:JFE983190 IVI983156:IVI983190 ILM983156:ILM983190 IBQ983156:IBQ983190 HRU983156:HRU983190 HHY983156:HHY983190 GYC983156:GYC983190 GOG983156:GOG983190 GEK983156:GEK983190 FUO983156:FUO983190 FKS983156:FKS983190 FAW983156:FAW983190 ERA983156:ERA983190 EHE983156:EHE983190 DXI983156:DXI983190 DNM983156:DNM983190 DDQ983156:DDQ983190 CTU983156:CTU983190 CJY983156:CJY983190 CAC983156:CAC983190 BQG983156:BQG983190 BGK983156:BGK983190 AWO983156:AWO983190 AMS983156:AMS983190 ACW983156:ACW983190 TA983156:TA983190 JE983156:JE983190 WVQ917620:WVQ917654 WLU917620:WLU917654 WBY917620:WBY917654 VSC917620:VSC917654 VIG917620:VIG917654 UYK917620:UYK917654 UOO917620:UOO917654 UES917620:UES917654 TUW917620:TUW917654 TLA917620:TLA917654 TBE917620:TBE917654 SRI917620:SRI917654 SHM917620:SHM917654 RXQ917620:RXQ917654 RNU917620:RNU917654 RDY917620:RDY917654 QUC917620:QUC917654 QKG917620:QKG917654 QAK917620:QAK917654 PQO917620:PQO917654 PGS917620:PGS917654 OWW917620:OWW917654 ONA917620:ONA917654 ODE917620:ODE917654 NTI917620:NTI917654 NJM917620:NJM917654 MZQ917620:MZQ917654 MPU917620:MPU917654 MFY917620:MFY917654 LWC917620:LWC917654 LMG917620:LMG917654 LCK917620:LCK917654 KSO917620:KSO917654 KIS917620:KIS917654 JYW917620:JYW917654 JPA917620:JPA917654 JFE917620:JFE917654 IVI917620:IVI917654 ILM917620:ILM917654 IBQ917620:IBQ917654 HRU917620:HRU917654 HHY917620:HHY917654 GYC917620:GYC917654 GOG917620:GOG917654 GEK917620:GEK917654 FUO917620:FUO917654 FKS917620:FKS917654 FAW917620:FAW917654 ERA917620:ERA917654 EHE917620:EHE917654 DXI917620:DXI917654 DNM917620:DNM917654 DDQ917620:DDQ917654 CTU917620:CTU917654 CJY917620:CJY917654 CAC917620:CAC917654 BQG917620:BQG917654 BGK917620:BGK917654 AWO917620:AWO917654 AMS917620:AMS917654 ACW917620:ACW917654 TA917620:TA917654 JE917620:JE917654 WVQ852084:WVQ852118 WLU852084:WLU852118 WBY852084:WBY852118 VSC852084:VSC852118 VIG852084:VIG852118 UYK852084:UYK852118 UOO852084:UOO852118 UES852084:UES852118 TUW852084:TUW852118 TLA852084:TLA852118 TBE852084:TBE852118 SRI852084:SRI852118 SHM852084:SHM852118 RXQ852084:RXQ852118 RNU852084:RNU852118 RDY852084:RDY852118 QUC852084:QUC852118 QKG852084:QKG852118 QAK852084:QAK852118 PQO852084:PQO852118 PGS852084:PGS852118 OWW852084:OWW852118 ONA852084:ONA852118 ODE852084:ODE852118 NTI852084:NTI852118 NJM852084:NJM852118 MZQ852084:MZQ852118 MPU852084:MPU852118 MFY852084:MFY852118 LWC852084:LWC852118 LMG852084:LMG852118 LCK852084:LCK852118 KSO852084:KSO852118 KIS852084:KIS852118 JYW852084:JYW852118 JPA852084:JPA852118 JFE852084:JFE852118 IVI852084:IVI852118 ILM852084:ILM852118 IBQ852084:IBQ852118 HRU852084:HRU852118 HHY852084:HHY852118 GYC852084:GYC852118 GOG852084:GOG852118 GEK852084:GEK852118 FUO852084:FUO852118 FKS852084:FKS852118 FAW852084:FAW852118 ERA852084:ERA852118 EHE852084:EHE852118 DXI852084:DXI852118 DNM852084:DNM852118 DDQ852084:DDQ852118 CTU852084:CTU852118 CJY852084:CJY852118 CAC852084:CAC852118 BQG852084:BQG852118 BGK852084:BGK852118 AWO852084:AWO852118 AMS852084:AMS852118 ACW852084:ACW852118 TA852084:TA852118 JE852084:JE852118 WVQ786548:WVQ786582 WLU786548:WLU786582 WBY786548:WBY786582 VSC786548:VSC786582 VIG786548:VIG786582 UYK786548:UYK786582 UOO786548:UOO786582 UES786548:UES786582 TUW786548:TUW786582 TLA786548:TLA786582 TBE786548:TBE786582 SRI786548:SRI786582 SHM786548:SHM786582 RXQ786548:RXQ786582 RNU786548:RNU786582 RDY786548:RDY786582 QUC786548:QUC786582 QKG786548:QKG786582 QAK786548:QAK786582 PQO786548:PQO786582 PGS786548:PGS786582 OWW786548:OWW786582 ONA786548:ONA786582 ODE786548:ODE786582 NTI786548:NTI786582 NJM786548:NJM786582 MZQ786548:MZQ786582 MPU786548:MPU786582 MFY786548:MFY786582 LWC786548:LWC786582 LMG786548:LMG786582 LCK786548:LCK786582 KSO786548:KSO786582 KIS786548:KIS786582 JYW786548:JYW786582 JPA786548:JPA786582 JFE786548:JFE786582 IVI786548:IVI786582 ILM786548:ILM786582 IBQ786548:IBQ786582 HRU786548:HRU786582 HHY786548:HHY786582 GYC786548:GYC786582 GOG786548:GOG786582 GEK786548:GEK786582 FUO786548:FUO786582 FKS786548:FKS786582 FAW786548:FAW786582 ERA786548:ERA786582 EHE786548:EHE786582 DXI786548:DXI786582 DNM786548:DNM786582 DDQ786548:DDQ786582 CTU786548:CTU786582 CJY786548:CJY786582 CAC786548:CAC786582 BQG786548:BQG786582 BGK786548:BGK786582 AWO786548:AWO786582 AMS786548:AMS786582 ACW786548:ACW786582 TA786548:TA786582 JE786548:JE786582 WVQ721012:WVQ721046 WLU721012:WLU721046 WBY721012:WBY721046 VSC721012:VSC721046 VIG721012:VIG721046 UYK721012:UYK721046 UOO721012:UOO721046 UES721012:UES721046 TUW721012:TUW721046 TLA721012:TLA721046 TBE721012:TBE721046 SRI721012:SRI721046 SHM721012:SHM721046 RXQ721012:RXQ721046 RNU721012:RNU721046 RDY721012:RDY721046 QUC721012:QUC721046 QKG721012:QKG721046 QAK721012:QAK721046 PQO721012:PQO721046 PGS721012:PGS721046 OWW721012:OWW721046 ONA721012:ONA721046 ODE721012:ODE721046 NTI721012:NTI721046 NJM721012:NJM721046 MZQ721012:MZQ721046 MPU721012:MPU721046 MFY721012:MFY721046 LWC721012:LWC721046 LMG721012:LMG721046 LCK721012:LCK721046 KSO721012:KSO721046 KIS721012:KIS721046 JYW721012:JYW721046 JPA721012:JPA721046 JFE721012:JFE721046 IVI721012:IVI721046 ILM721012:ILM721046 IBQ721012:IBQ721046 HRU721012:HRU721046 HHY721012:HHY721046 GYC721012:GYC721046 GOG721012:GOG721046 GEK721012:GEK721046 FUO721012:FUO721046 FKS721012:FKS721046 FAW721012:FAW721046 ERA721012:ERA721046 EHE721012:EHE721046 DXI721012:DXI721046 DNM721012:DNM721046 DDQ721012:DDQ721046 CTU721012:CTU721046 CJY721012:CJY721046 CAC721012:CAC721046 BQG721012:BQG721046 BGK721012:BGK721046 AWO721012:AWO721046 AMS721012:AMS721046 ACW721012:ACW721046 TA721012:TA721046 JE721012:JE721046 WVQ655476:WVQ655510 WLU655476:WLU655510 WBY655476:WBY655510 VSC655476:VSC655510 VIG655476:VIG655510 UYK655476:UYK655510 UOO655476:UOO655510 UES655476:UES655510 TUW655476:TUW655510 TLA655476:TLA655510 TBE655476:TBE655510 SRI655476:SRI655510 SHM655476:SHM655510 RXQ655476:RXQ655510 RNU655476:RNU655510 RDY655476:RDY655510 QUC655476:QUC655510 QKG655476:QKG655510 QAK655476:QAK655510 PQO655476:PQO655510 PGS655476:PGS655510 OWW655476:OWW655510 ONA655476:ONA655510 ODE655476:ODE655510 NTI655476:NTI655510 NJM655476:NJM655510 MZQ655476:MZQ655510 MPU655476:MPU655510 MFY655476:MFY655510 LWC655476:LWC655510 LMG655476:LMG655510 LCK655476:LCK655510 KSO655476:KSO655510 KIS655476:KIS655510 JYW655476:JYW655510 JPA655476:JPA655510 JFE655476:JFE655510 IVI655476:IVI655510 ILM655476:ILM655510 IBQ655476:IBQ655510 HRU655476:HRU655510 HHY655476:HHY655510 GYC655476:GYC655510 GOG655476:GOG655510 GEK655476:GEK655510 FUO655476:FUO655510 FKS655476:FKS655510 FAW655476:FAW655510 ERA655476:ERA655510 EHE655476:EHE655510 DXI655476:DXI655510 DNM655476:DNM655510 DDQ655476:DDQ655510 CTU655476:CTU655510 CJY655476:CJY655510 CAC655476:CAC655510 BQG655476:BQG655510 BGK655476:BGK655510 AWO655476:AWO655510 AMS655476:AMS655510 ACW655476:ACW655510 TA655476:TA655510 JE655476:JE655510 WVQ589940:WVQ589974 WLU589940:WLU589974 WBY589940:WBY589974 VSC589940:VSC589974 VIG589940:VIG589974 UYK589940:UYK589974 UOO589940:UOO589974 UES589940:UES589974 TUW589940:TUW589974 TLA589940:TLA589974 TBE589940:TBE589974 SRI589940:SRI589974 SHM589940:SHM589974 RXQ589940:RXQ589974 RNU589940:RNU589974 RDY589940:RDY589974 QUC589940:QUC589974 QKG589940:QKG589974 QAK589940:QAK589974 PQO589940:PQO589974 PGS589940:PGS589974 OWW589940:OWW589974 ONA589940:ONA589974 ODE589940:ODE589974 NTI589940:NTI589974 NJM589940:NJM589974 MZQ589940:MZQ589974 MPU589940:MPU589974 MFY589940:MFY589974 LWC589940:LWC589974 LMG589940:LMG589974 LCK589940:LCK589974 KSO589940:KSO589974 KIS589940:KIS589974 JYW589940:JYW589974 JPA589940:JPA589974 JFE589940:JFE589974 IVI589940:IVI589974 ILM589940:ILM589974 IBQ589940:IBQ589974 HRU589940:HRU589974 HHY589940:HHY589974 GYC589940:GYC589974 GOG589940:GOG589974 GEK589940:GEK589974 FUO589940:FUO589974 FKS589940:FKS589974 FAW589940:FAW589974 ERA589940:ERA589974 EHE589940:EHE589974 DXI589940:DXI589974 DNM589940:DNM589974 DDQ589940:DDQ589974 CTU589940:CTU589974 CJY589940:CJY589974 CAC589940:CAC589974 BQG589940:BQG589974 BGK589940:BGK589974 AWO589940:AWO589974 AMS589940:AMS589974 ACW589940:ACW589974 TA589940:TA589974 JE589940:JE589974 WVQ524404:WVQ524438 WLU524404:WLU524438 WBY524404:WBY524438 VSC524404:VSC524438 VIG524404:VIG524438 UYK524404:UYK524438 UOO524404:UOO524438 UES524404:UES524438 TUW524404:TUW524438 TLA524404:TLA524438 TBE524404:TBE524438 SRI524404:SRI524438 SHM524404:SHM524438 RXQ524404:RXQ524438 RNU524404:RNU524438 RDY524404:RDY524438 QUC524404:QUC524438 QKG524404:QKG524438 QAK524404:QAK524438 PQO524404:PQO524438 PGS524404:PGS524438 OWW524404:OWW524438 ONA524404:ONA524438 ODE524404:ODE524438 NTI524404:NTI524438 NJM524404:NJM524438 MZQ524404:MZQ524438 MPU524404:MPU524438 MFY524404:MFY524438 LWC524404:LWC524438 LMG524404:LMG524438 LCK524404:LCK524438 KSO524404:KSO524438 KIS524404:KIS524438 JYW524404:JYW524438 JPA524404:JPA524438 JFE524404:JFE524438 IVI524404:IVI524438 ILM524404:ILM524438 IBQ524404:IBQ524438 HRU524404:HRU524438 HHY524404:HHY524438 GYC524404:GYC524438 GOG524404:GOG524438 GEK524404:GEK524438 FUO524404:FUO524438 FKS524404:FKS524438 FAW524404:FAW524438 ERA524404:ERA524438 EHE524404:EHE524438 DXI524404:DXI524438 DNM524404:DNM524438 DDQ524404:DDQ524438 CTU524404:CTU524438 CJY524404:CJY524438 CAC524404:CAC524438 BQG524404:BQG524438 BGK524404:BGK524438 AWO524404:AWO524438 AMS524404:AMS524438 ACW524404:ACW524438 TA524404:TA524438 JE524404:JE524438 WVQ458868:WVQ458902 WLU458868:WLU458902 WBY458868:WBY458902 VSC458868:VSC458902 VIG458868:VIG458902 UYK458868:UYK458902 UOO458868:UOO458902 UES458868:UES458902 TUW458868:TUW458902 TLA458868:TLA458902 TBE458868:TBE458902 SRI458868:SRI458902 SHM458868:SHM458902 RXQ458868:RXQ458902 RNU458868:RNU458902 RDY458868:RDY458902 QUC458868:QUC458902 QKG458868:QKG458902 QAK458868:QAK458902 PQO458868:PQO458902 PGS458868:PGS458902 OWW458868:OWW458902 ONA458868:ONA458902 ODE458868:ODE458902 NTI458868:NTI458902 NJM458868:NJM458902 MZQ458868:MZQ458902 MPU458868:MPU458902 MFY458868:MFY458902 LWC458868:LWC458902 LMG458868:LMG458902 LCK458868:LCK458902 KSO458868:KSO458902 KIS458868:KIS458902 JYW458868:JYW458902 JPA458868:JPA458902 JFE458868:JFE458902 IVI458868:IVI458902 ILM458868:ILM458902 IBQ458868:IBQ458902 HRU458868:HRU458902 HHY458868:HHY458902 GYC458868:GYC458902 GOG458868:GOG458902 GEK458868:GEK458902 FUO458868:FUO458902 FKS458868:FKS458902 FAW458868:FAW458902 ERA458868:ERA458902 EHE458868:EHE458902 DXI458868:DXI458902 DNM458868:DNM458902 DDQ458868:DDQ458902 CTU458868:CTU458902 CJY458868:CJY458902 CAC458868:CAC458902 BQG458868:BQG458902 BGK458868:BGK458902 AWO458868:AWO458902 AMS458868:AMS458902 ACW458868:ACW458902 TA458868:TA458902 JE458868:JE458902 WVQ393332:WVQ393366 WLU393332:WLU393366 WBY393332:WBY393366 VSC393332:VSC393366 VIG393332:VIG393366 UYK393332:UYK393366 UOO393332:UOO393366 UES393332:UES393366 TUW393332:TUW393366 TLA393332:TLA393366 TBE393332:TBE393366 SRI393332:SRI393366 SHM393332:SHM393366 RXQ393332:RXQ393366 RNU393332:RNU393366 RDY393332:RDY393366 QUC393332:QUC393366 QKG393332:QKG393366 QAK393332:QAK393366 PQO393332:PQO393366 PGS393332:PGS393366 OWW393332:OWW393366 ONA393332:ONA393366 ODE393332:ODE393366 NTI393332:NTI393366 NJM393332:NJM393366 MZQ393332:MZQ393366 MPU393332:MPU393366 MFY393332:MFY393366 LWC393332:LWC393366 LMG393332:LMG393366 LCK393332:LCK393366 KSO393332:KSO393366 KIS393332:KIS393366 JYW393332:JYW393366 JPA393332:JPA393366 JFE393332:JFE393366 IVI393332:IVI393366 ILM393332:ILM393366 IBQ393332:IBQ393366 HRU393332:HRU393366 HHY393332:HHY393366 GYC393332:GYC393366 GOG393332:GOG393366 GEK393332:GEK393366 FUO393332:FUO393366 FKS393332:FKS393366 FAW393332:FAW393366 ERA393332:ERA393366 EHE393332:EHE393366 DXI393332:DXI393366 DNM393332:DNM393366 DDQ393332:DDQ393366 CTU393332:CTU393366 CJY393332:CJY393366 CAC393332:CAC393366 BQG393332:BQG393366 BGK393332:BGK393366 AWO393332:AWO393366 AMS393332:AMS393366 ACW393332:ACW393366 TA393332:TA393366 JE393332:JE393366 WVQ327796:WVQ327830 WLU327796:WLU327830 WBY327796:WBY327830 VSC327796:VSC327830 VIG327796:VIG327830 UYK327796:UYK327830 UOO327796:UOO327830 UES327796:UES327830 TUW327796:TUW327830 TLA327796:TLA327830 TBE327796:TBE327830 SRI327796:SRI327830 SHM327796:SHM327830 RXQ327796:RXQ327830 RNU327796:RNU327830 RDY327796:RDY327830 QUC327796:QUC327830 QKG327796:QKG327830 QAK327796:QAK327830 PQO327796:PQO327830 PGS327796:PGS327830 OWW327796:OWW327830 ONA327796:ONA327830 ODE327796:ODE327830 NTI327796:NTI327830 NJM327796:NJM327830 MZQ327796:MZQ327830 MPU327796:MPU327830 MFY327796:MFY327830 LWC327796:LWC327830 LMG327796:LMG327830 LCK327796:LCK327830 KSO327796:KSO327830 KIS327796:KIS327830 JYW327796:JYW327830 JPA327796:JPA327830 JFE327796:JFE327830 IVI327796:IVI327830 ILM327796:ILM327830 IBQ327796:IBQ327830 HRU327796:HRU327830 HHY327796:HHY327830 GYC327796:GYC327830 GOG327796:GOG327830 GEK327796:GEK327830 FUO327796:FUO327830 FKS327796:FKS327830 FAW327796:FAW327830 ERA327796:ERA327830 EHE327796:EHE327830 DXI327796:DXI327830 DNM327796:DNM327830 DDQ327796:DDQ327830 CTU327796:CTU327830 CJY327796:CJY327830 CAC327796:CAC327830 BQG327796:BQG327830 BGK327796:BGK327830 AWO327796:AWO327830 AMS327796:AMS327830 ACW327796:ACW327830 TA327796:TA327830 JE327796:JE327830 WVQ262260:WVQ262294 WLU262260:WLU262294 WBY262260:WBY262294 VSC262260:VSC262294 VIG262260:VIG262294 UYK262260:UYK262294 UOO262260:UOO262294 UES262260:UES262294 TUW262260:TUW262294 TLA262260:TLA262294 TBE262260:TBE262294 SRI262260:SRI262294 SHM262260:SHM262294 RXQ262260:RXQ262294 RNU262260:RNU262294 RDY262260:RDY262294 QUC262260:QUC262294 QKG262260:QKG262294 QAK262260:QAK262294 PQO262260:PQO262294 PGS262260:PGS262294 OWW262260:OWW262294 ONA262260:ONA262294 ODE262260:ODE262294 NTI262260:NTI262294 NJM262260:NJM262294 MZQ262260:MZQ262294 MPU262260:MPU262294 MFY262260:MFY262294 LWC262260:LWC262294 LMG262260:LMG262294 LCK262260:LCK262294 KSO262260:KSO262294 KIS262260:KIS262294 JYW262260:JYW262294 JPA262260:JPA262294 JFE262260:JFE262294 IVI262260:IVI262294 ILM262260:ILM262294 IBQ262260:IBQ262294 HRU262260:HRU262294 HHY262260:HHY262294 GYC262260:GYC262294 GOG262260:GOG262294 GEK262260:GEK262294 FUO262260:FUO262294 FKS262260:FKS262294 FAW262260:FAW262294 ERA262260:ERA262294 EHE262260:EHE262294 DXI262260:DXI262294 DNM262260:DNM262294 DDQ262260:DDQ262294 CTU262260:CTU262294 CJY262260:CJY262294 CAC262260:CAC262294 BQG262260:BQG262294 BGK262260:BGK262294 AWO262260:AWO262294 AMS262260:AMS262294 ACW262260:ACW262294 TA262260:TA262294 JE262260:JE262294 WVQ196724:WVQ196758 WLU196724:WLU196758 WBY196724:WBY196758 VSC196724:VSC196758 VIG196724:VIG196758 UYK196724:UYK196758 UOO196724:UOO196758 UES196724:UES196758 TUW196724:TUW196758 TLA196724:TLA196758 TBE196724:TBE196758 SRI196724:SRI196758 SHM196724:SHM196758 RXQ196724:RXQ196758 RNU196724:RNU196758 RDY196724:RDY196758 QUC196724:QUC196758 QKG196724:QKG196758 QAK196724:QAK196758 PQO196724:PQO196758 PGS196724:PGS196758 OWW196724:OWW196758 ONA196724:ONA196758 ODE196724:ODE196758 NTI196724:NTI196758 NJM196724:NJM196758 MZQ196724:MZQ196758 MPU196724:MPU196758 MFY196724:MFY196758 LWC196724:LWC196758 LMG196724:LMG196758 LCK196724:LCK196758 KSO196724:KSO196758 KIS196724:KIS196758 JYW196724:JYW196758 JPA196724:JPA196758 JFE196724:JFE196758 IVI196724:IVI196758 ILM196724:ILM196758 IBQ196724:IBQ196758 HRU196724:HRU196758 HHY196724:HHY196758 GYC196724:GYC196758 GOG196724:GOG196758 GEK196724:GEK196758 FUO196724:FUO196758 FKS196724:FKS196758 FAW196724:FAW196758 ERA196724:ERA196758 EHE196724:EHE196758 DXI196724:DXI196758 DNM196724:DNM196758 DDQ196724:DDQ196758 CTU196724:CTU196758 CJY196724:CJY196758 CAC196724:CAC196758 BQG196724:BQG196758 BGK196724:BGK196758 AWO196724:AWO196758 AMS196724:AMS196758 ACW196724:ACW196758 TA196724:TA196758 JE196724:JE196758 WVQ131188:WVQ131222 WLU131188:WLU131222 WBY131188:WBY131222 VSC131188:VSC131222 VIG131188:VIG131222 UYK131188:UYK131222 UOO131188:UOO131222 UES131188:UES131222 TUW131188:TUW131222 TLA131188:TLA131222 TBE131188:TBE131222 SRI131188:SRI131222 SHM131188:SHM131222 RXQ131188:RXQ131222 RNU131188:RNU131222 RDY131188:RDY131222 QUC131188:QUC131222 QKG131188:QKG131222 QAK131188:QAK131222 PQO131188:PQO131222 PGS131188:PGS131222 OWW131188:OWW131222 ONA131188:ONA131222 ODE131188:ODE131222 NTI131188:NTI131222 NJM131188:NJM131222 MZQ131188:MZQ131222 MPU131188:MPU131222 MFY131188:MFY131222 LWC131188:LWC131222 LMG131188:LMG131222 LCK131188:LCK131222 KSO131188:KSO131222 KIS131188:KIS131222 JYW131188:JYW131222 JPA131188:JPA131222 JFE131188:JFE131222 IVI131188:IVI131222 ILM131188:ILM131222 IBQ131188:IBQ131222 HRU131188:HRU131222 HHY131188:HHY131222 GYC131188:GYC131222 GOG131188:GOG131222 GEK131188:GEK131222 FUO131188:FUO131222 FKS131188:FKS131222 FAW131188:FAW131222 ERA131188:ERA131222 EHE131188:EHE131222 DXI131188:DXI131222 DNM131188:DNM131222 DDQ131188:DDQ131222 CTU131188:CTU131222 CJY131188:CJY131222 CAC131188:CAC131222 BQG131188:BQG131222 BGK131188:BGK131222 AWO131188:AWO131222 AMS131188:AMS131222 ACW131188:ACW131222 TA131188:TA131222 JE131188:JE131222 WVQ65652:WVQ65686 WLU65652:WLU65686 WBY65652:WBY65686 VSC65652:VSC65686 VIG65652:VIG65686 UYK65652:UYK65686 UOO65652:UOO65686 UES65652:UES65686 TUW65652:TUW65686 TLA65652:TLA65686 TBE65652:TBE65686 SRI65652:SRI65686 SHM65652:SHM65686 RXQ65652:RXQ65686 RNU65652:RNU65686 RDY65652:RDY65686 QUC65652:QUC65686 QKG65652:QKG65686 QAK65652:QAK65686 PQO65652:PQO65686 PGS65652:PGS65686 OWW65652:OWW65686 ONA65652:ONA65686 ODE65652:ODE65686 NTI65652:NTI65686 NJM65652:NJM65686 MZQ65652:MZQ65686 MPU65652:MPU65686 MFY65652:MFY65686 LWC65652:LWC65686 LMG65652:LMG65686 LCK65652:LCK65686 KSO65652:KSO65686 KIS65652:KIS65686 JYW65652:JYW65686 JPA65652:JPA65686 JFE65652:JFE65686 IVI65652:IVI65686 ILM65652:ILM65686 IBQ65652:IBQ65686 HRU65652:HRU65686 HHY65652:HHY65686 GYC65652:GYC65686 GOG65652:GOG65686 GEK65652:GEK65686 FUO65652:FUO65686 FKS65652:FKS65686 FAW65652:FAW65686 ERA65652:ERA65686 EHE65652:EHE65686 DXI65652:DXI65686 DNM65652:DNM65686 DDQ65652:DDQ65686 CTU65652:CTU65686 CJY65652:CJY65686 CAC65652:CAC65686 BQG65652:BQG65686 BGK65652:BGK65686 AWO65652:AWO65686 AMS65652:AMS65686 ACW65652:ACW65686 TA65652:TA65686 JE65652:JE65686 WVQ983156:WVQ983190 WVR983181:WVR983190 WLV983181:WLV983190 WBZ983181:WBZ983190 VSD983181:VSD983190 VIH983181:VIH983190 UYL983181:UYL983190 UOP983181:UOP983190 UET983181:UET983190 TUX983181:TUX983190 TLB983181:TLB983190 TBF983181:TBF983190 SRJ983181:SRJ983190 SHN983181:SHN983190 RXR983181:RXR983190 RNV983181:RNV983190 RDZ983181:RDZ983190 QUD983181:QUD983190 QKH983181:QKH983190 QAL983181:QAL983190 PQP983181:PQP983190 PGT983181:PGT983190 OWX983181:OWX983190 ONB983181:ONB983190 ODF983181:ODF983190 NTJ983181:NTJ983190 NJN983181:NJN983190 MZR983181:MZR983190 MPV983181:MPV983190 MFZ983181:MFZ983190 LWD983181:LWD983190 LMH983181:LMH983190 LCL983181:LCL983190 KSP983181:KSP983190 KIT983181:KIT983190 JYX983181:JYX983190 JPB983181:JPB983190 JFF983181:JFF983190 IVJ983181:IVJ983190 ILN983181:ILN983190 IBR983181:IBR983190 HRV983181:HRV983190 HHZ983181:HHZ983190 GYD983181:GYD983190 GOH983181:GOH983190 GEL983181:GEL983190 FUP983181:FUP983190 FKT983181:FKT983190 FAX983181:FAX983190 ERB983181:ERB983190 EHF983181:EHF983190 DXJ983181:DXJ983190 DNN983181:DNN983190 DDR983181:DDR983190 CTV983181:CTV983190 CJZ983181:CJZ983190 CAD983181:CAD983190 BQH983181:BQH983190 BGL983181:BGL983190 AWP983181:AWP983190 AMT983181:AMT983190 ACX983181:ACX983190 TB983181:TB983190 JF983181:JF983190 WVR917645:WVR917654 WLV917645:WLV917654 WBZ917645:WBZ917654 VSD917645:VSD917654 VIH917645:VIH917654 UYL917645:UYL917654 UOP917645:UOP917654 UET917645:UET917654 TUX917645:TUX917654 TLB917645:TLB917654 TBF917645:TBF917654 SRJ917645:SRJ917654 SHN917645:SHN917654 RXR917645:RXR917654 RNV917645:RNV917654 RDZ917645:RDZ917654 QUD917645:QUD917654 QKH917645:QKH917654 QAL917645:QAL917654 PQP917645:PQP917654 PGT917645:PGT917654 OWX917645:OWX917654 ONB917645:ONB917654 ODF917645:ODF917654 NTJ917645:NTJ917654 NJN917645:NJN917654 MZR917645:MZR917654 MPV917645:MPV917654 MFZ917645:MFZ917654 LWD917645:LWD917654 LMH917645:LMH917654 LCL917645:LCL917654 KSP917645:KSP917654 KIT917645:KIT917654 JYX917645:JYX917654 JPB917645:JPB917654 JFF917645:JFF917654 IVJ917645:IVJ917654 ILN917645:ILN917654 IBR917645:IBR917654 HRV917645:HRV917654 HHZ917645:HHZ917654 GYD917645:GYD917654 GOH917645:GOH917654 GEL917645:GEL917654 FUP917645:FUP917654 FKT917645:FKT917654 FAX917645:FAX917654 ERB917645:ERB917654 EHF917645:EHF917654 DXJ917645:DXJ917654 DNN917645:DNN917654 DDR917645:DDR917654 CTV917645:CTV917654 CJZ917645:CJZ917654 CAD917645:CAD917654 BQH917645:BQH917654 BGL917645:BGL917654 AWP917645:AWP917654 AMT917645:AMT917654 ACX917645:ACX917654 TB917645:TB917654 JF917645:JF917654 WVR852109:WVR852118 WLV852109:WLV852118 WBZ852109:WBZ852118 VSD852109:VSD852118 VIH852109:VIH852118 UYL852109:UYL852118 UOP852109:UOP852118 UET852109:UET852118 TUX852109:TUX852118 TLB852109:TLB852118 TBF852109:TBF852118 SRJ852109:SRJ852118 SHN852109:SHN852118 RXR852109:RXR852118 RNV852109:RNV852118 RDZ852109:RDZ852118 QUD852109:QUD852118 QKH852109:QKH852118 QAL852109:QAL852118 PQP852109:PQP852118 PGT852109:PGT852118 OWX852109:OWX852118 ONB852109:ONB852118 ODF852109:ODF852118 NTJ852109:NTJ852118 NJN852109:NJN852118 MZR852109:MZR852118 MPV852109:MPV852118 MFZ852109:MFZ852118 LWD852109:LWD852118 LMH852109:LMH852118 LCL852109:LCL852118 KSP852109:KSP852118 KIT852109:KIT852118 JYX852109:JYX852118 JPB852109:JPB852118 JFF852109:JFF852118 IVJ852109:IVJ852118 ILN852109:ILN852118 IBR852109:IBR852118 HRV852109:HRV852118 HHZ852109:HHZ852118 GYD852109:GYD852118 GOH852109:GOH852118 GEL852109:GEL852118 FUP852109:FUP852118 FKT852109:FKT852118 FAX852109:FAX852118 ERB852109:ERB852118 EHF852109:EHF852118 DXJ852109:DXJ852118 DNN852109:DNN852118 DDR852109:DDR852118 CTV852109:CTV852118 CJZ852109:CJZ852118 CAD852109:CAD852118 BQH852109:BQH852118 BGL852109:BGL852118 AWP852109:AWP852118 AMT852109:AMT852118 ACX852109:ACX852118 TB852109:TB852118 JF852109:JF852118 WVR786573:WVR786582 WLV786573:WLV786582 WBZ786573:WBZ786582 VSD786573:VSD786582 VIH786573:VIH786582 UYL786573:UYL786582 UOP786573:UOP786582 UET786573:UET786582 TUX786573:TUX786582 TLB786573:TLB786582 TBF786573:TBF786582 SRJ786573:SRJ786582 SHN786573:SHN786582 RXR786573:RXR786582 RNV786573:RNV786582 RDZ786573:RDZ786582 QUD786573:QUD786582 QKH786573:QKH786582 QAL786573:QAL786582 PQP786573:PQP786582 PGT786573:PGT786582 OWX786573:OWX786582 ONB786573:ONB786582 ODF786573:ODF786582 NTJ786573:NTJ786582 NJN786573:NJN786582 MZR786573:MZR786582 MPV786573:MPV786582 MFZ786573:MFZ786582 LWD786573:LWD786582 LMH786573:LMH786582 LCL786573:LCL786582 KSP786573:KSP786582 KIT786573:KIT786582 JYX786573:JYX786582 JPB786573:JPB786582 JFF786573:JFF786582 IVJ786573:IVJ786582 ILN786573:ILN786582 IBR786573:IBR786582 HRV786573:HRV786582 HHZ786573:HHZ786582 GYD786573:GYD786582 GOH786573:GOH786582 GEL786573:GEL786582 FUP786573:FUP786582 FKT786573:FKT786582 FAX786573:FAX786582 ERB786573:ERB786582 EHF786573:EHF786582 DXJ786573:DXJ786582 DNN786573:DNN786582 DDR786573:DDR786582 CTV786573:CTV786582 CJZ786573:CJZ786582 CAD786573:CAD786582 BQH786573:BQH786582 BGL786573:BGL786582 AWP786573:AWP786582 AMT786573:AMT786582 ACX786573:ACX786582 TB786573:TB786582 JF786573:JF786582 WVR721037:WVR721046 WLV721037:WLV721046 WBZ721037:WBZ721046 VSD721037:VSD721046 VIH721037:VIH721046 UYL721037:UYL721046 UOP721037:UOP721046 UET721037:UET721046 TUX721037:TUX721046 TLB721037:TLB721046 TBF721037:TBF721046 SRJ721037:SRJ721046 SHN721037:SHN721046 RXR721037:RXR721046 RNV721037:RNV721046 RDZ721037:RDZ721046 QUD721037:QUD721046 QKH721037:QKH721046 QAL721037:QAL721046 PQP721037:PQP721046 PGT721037:PGT721046 OWX721037:OWX721046 ONB721037:ONB721046 ODF721037:ODF721046 NTJ721037:NTJ721046 NJN721037:NJN721046 MZR721037:MZR721046 MPV721037:MPV721046 MFZ721037:MFZ721046 LWD721037:LWD721046 LMH721037:LMH721046 LCL721037:LCL721046 KSP721037:KSP721046 KIT721037:KIT721046 JYX721037:JYX721046 JPB721037:JPB721046 JFF721037:JFF721046 IVJ721037:IVJ721046 ILN721037:ILN721046 IBR721037:IBR721046 HRV721037:HRV721046 HHZ721037:HHZ721046 GYD721037:GYD721046 GOH721037:GOH721046 GEL721037:GEL721046 FUP721037:FUP721046 FKT721037:FKT721046 FAX721037:FAX721046 ERB721037:ERB721046 EHF721037:EHF721046 DXJ721037:DXJ721046 DNN721037:DNN721046 DDR721037:DDR721046 CTV721037:CTV721046 CJZ721037:CJZ721046 CAD721037:CAD721046 BQH721037:BQH721046 BGL721037:BGL721046 AWP721037:AWP721046 AMT721037:AMT721046 ACX721037:ACX721046 TB721037:TB721046 JF721037:JF721046 WVR655501:WVR655510 WLV655501:WLV655510 WBZ655501:WBZ655510 VSD655501:VSD655510 VIH655501:VIH655510 UYL655501:UYL655510 UOP655501:UOP655510 UET655501:UET655510 TUX655501:TUX655510 TLB655501:TLB655510 TBF655501:TBF655510 SRJ655501:SRJ655510 SHN655501:SHN655510 RXR655501:RXR655510 RNV655501:RNV655510 RDZ655501:RDZ655510 QUD655501:QUD655510 QKH655501:QKH655510 QAL655501:QAL655510 PQP655501:PQP655510 PGT655501:PGT655510 OWX655501:OWX655510 ONB655501:ONB655510 ODF655501:ODF655510 NTJ655501:NTJ655510 NJN655501:NJN655510 MZR655501:MZR655510 MPV655501:MPV655510 MFZ655501:MFZ655510 LWD655501:LWD655510 LMH655501:LMH655510 LCL655501:LCL655510 KSP655501:KSP655510 KIT655501:KIT655510 JYX655501:JYX655510 JPB655501:JPB655510 JFF655501:JFF655510 IVJ655501:IVJ655510 ILN655501:ILN655510 IBR655501:IBR655510 HRV655501:HRV655510 HHZ655501:HHZ655510 GYD655501:GYD655510 GOH655501:GOH655510 GEL655501:GEL655510 FUP655501:FUP655510 FKT655501:FKT655510 FAX655501:FAX655510 ERB655501:ERB655510 EHF655501:EHF655510 DXJ655501:DXJ655510 DNN655501:DNN655510 DDR655501:DDR655510 CTV655501:CTV655510 CJZ655501:CJZ655510 CAD655501:CAD655510 BQH655501:BQH655510 BGL655501:BGL655510 AWP655501:AWP655510 AMT655501:AMT655510 ACX655501:ACX655510 TB655501:TB655510 JF655501:JF655510 WVR589965:WVR589974 WLV589965:WLV589974 WBZ589965:WBZ589974 VSD589965:VSD589974 VIH589965:VIH589974 UYL589965:UYL589974 UOP589965:UOP589974 UET589965:UET589974 TUX589965:TUX589974 TLB589965:TLB589974 TBF589965:TBF589974 SRJ589965:SRJ589974 SHN589965:SHN589974 RXR589965:RXR589974 RNV589965:RNV589974 RDZ589965:RDZ589974 QUD589965:QUD589974 QKH589965:QKH589974 QAL589965:QAL589974 PQP589965:PQP589974 PGT589965:PGT589974 OWX589965:OWX589974 ONB589965:ONB589974 ODF589965:ODF589974 NTJ589965:NTJ589974 NJN589965:NJN589974 MZR589965:MZR589974 MPV589965:MPV589974 MFZ589965:MFZ589974 LWD589965:LWD589974 LMH589965:LMH589974 LCL589965:LCL589974 KSP589965:KSP589974 KIT589965:KIT589974 JYX589965:JYX589974 JPB589965:JPB589974 JFF589965:JFF589974 IVJ589965:IVJ589974 ILN589965:ILN589974 IBR589965:IBR589974 HRV589965:HRV589974 HHZ589965:HHZ589974 GYD589965:GYD589974 GOH589965:GOH589974 GEL589965:GEL589974 FUP589965:FUP589974 FKT589965:FKT589974 FAX589965:FAX589974 ERB589965:ERB589974 EHF589965:EHF589974 DXJ589965:DXJ589974 DNN589965:DNN589974 DDR589965:DDR589974 CTV589965:CTV589974 CJZ589965:CJZ589974 CAD589965:CAD589974 BQH589965:BQH589974 BGL589965:BGL589974 AWP589965:AWP589974 AMT589965:AMT589974 ACX589965:ACX589974 TB589965:TB589974 JF589965:JF589974 WVR524429:WVR524438 WLV524429:WLV524438 WBZ524429:WBZ524438 VSD524429:VSD524438 VIH524429:VIH524438 UYL524429:UYL524438 UOP524429:UOP524438 UET524429:UET524438 TUX524429:TUX524438 TLB524429:TLB524438 TBF524429:TBF524438 SRJ524429:SRJ524438 SHN524429:SHN524438 RXR524429:RXR524438 RNV524429:RNV524438 RDZ524429:RDZ524438 QUD524429:QUD524438 QKH524429:QKH524438 QAL524429:QAL524438 PQP524429:PQP524438 PGT524429:PGT524438 OWX524429:OWX524438 ONB524429:ONB524438 ODF524429:ODF524438 NTJ524429:NTJ524438 NJN524429:NJN524438 MZR524429:MZR524438 MPV524429:MPV524438 MFZ524429:MFZ524438 LWD524429:LWD524438 LMH524429:LMH524438 LCL524429:LCL524438 KSP524429:KSP524438 KIT524429:KIT524438 JYX524429:JYX524438 JPB524429:JPB524438 JFF524429:JFF524438 IVJ524429:IVJ524438 ILN524429:ILN524438 IBR524429:IBR524438 HRV524429:HRV524438 HHZ524429:HHZ524438 GYD524429:GYD524438 GOH524429:GOH524438 GEL524429:GEL524438 FUP524429:FUP524438 FKT524429:FKT524438 FAX524429:FAX524438 ERB524429:ERB524438 EHF524429:EHF524438 DXJ524429:DXJ524438 DNN524429:DNN524438 DDR524429:DDR524438 CTV524429:CTV524438 CJZ524429:CJZ524438 CAD524429:CAD524438 BQH524429:BQH524438 BGL524429:BGL524438 AWP524429:AWP524438 AMT524429:AMT524438 ACX524429:ACX524438 TB524429:TB524438 JF524429:JF524438 WVR458893:WVR458902 WLV458893:WLV458902 WBZ458893:WBZ458902 VSD458893:VSD458902 VIH458893:VIH458902 UYL458893:UYL458902 UOP458893:UOP458902 UET458893:UET458902 TUX458893:TUX458902 TLB458893:TLB458902 TBF458893:TBF458902 SRJ458893:SRJ458902 SHN458893:SHN458902 RXR458893:RXR458902 RNV458893:RNV458902 RDZ458893:RDZ458902 QUD458893:QUD458902 QKH458893:QKH458902 QAL458893:QAL458902 PQP458893:PQP458902 PGT458893:PGT458902 OWX458893:OWX458902 ONB458893:ONB458902 ODF458893:ODF458902 NTJ458893:NTJ458902 NJN458893:NJN458902 MZR458893:MZR458902 MPV458893:MPV458902 MFZ458893:MFZ458902 LWD458893:LWD458902 LMH458893:LMH458902 LCL458893:LCL458902 KSP458893:KSP458902 KIT458893:KIT458902 JYX458893:JYX458902 JPB458893:JPB458902 JFF458893:JFF458902 IVJ458893:IVJ458902 ILN458893:ILN458902 IBR458893:IBR458902 HRV458893:HRV458902 HHZ458893:HHZ458902 GYD458893:GYD458902 GOH458893:GOH458902 GEL458893:GEL458902 FUP458893:FUP458902 FKT458893:FKT458902 FAX458893:FAX458902 ERB458893:ERB458902 EHF458893:EHF458902 DXJ458893:DXJ458902 DNN458893:DNN458902 DDR458893:DDR458902 CTV458893:CTV458902 CJZ458893:CJZ458902 CAD458893:CAD458902 BQH458893:BQH458902 BGL458893:BGL458902 AWP458893:AWP458902 AMT458893:AMT458902 ACX458893:ACX458902 TB458893:TB458902 JF458893:JF458902 WVR393357:WVR393366 WLV393357:WLV393366 WBZ393357:WBZ393366 VSD393357:VSD393366 VIH393357:VIH393366 UYL393357:UYL393366 UOP393357:UOP393366 UET393357:UET393366 TUX393357:TUX393366 TLB393357:TLB393366 TBF393357:TBF393366 SRJ393357:SRJ393366 SHN393357:SHN393366 RXR393357:RXR393366 RNV393357:RNV393366 RDZ393357:RDZ393366 QUD393357:QUD393366 QKH393357:QKH393366 QAL393357:QAL393366 PQP393357:PQP393366 PGT393357:PGT393366 OWX393357:OWX393366 ONB393357:ONB393366 ODF393357:ODF393366 NTJ393357:NTJ393366 NJN393357:NJN393366 MZR393357:MZR393366 MPV393357:MPV393366 MFZ393357:MFZ393366 LWD393357:LWD393366 LMH393357:LMH393366 LCL393357:LCL393366 KSP393357:KSP393366 KIT393357:KIT393366 JYX393357:JYX393366 JPB393357:JPB393366 JFF393357:JFF393366 IVJ393357:IVJ393366 ILN393357:ILN393366 IBR393357:IBR393366 HRV393357:HRV393366 HHZ393357:HHZ393366 GYD393357:GYD393366 GOH393357:GOH393366 GEL393357:GEL393366 FUP393357:FUP393366 FKT393357:FKT393366 FAX393357:FAX393366 ERB393357:ERB393366 EHF393357:EHF393366 DXJ393357:DXJ393366 DNN393357:DNN393366 DDR393357:DDR393366 CTV393357:CTV393366 CJZ393357:CJZ393366 CAD393357:CAD393366 BQH393357:BQH393366 BGL393357:BGL393366 AWP393357:AWP393366 AMT393357:AMT393366 ACX393357:ACX393366 TB393357:TB393366 JF393357:JF393366 WVR327821:WVR327830 WLV327821:WLV327830 WBZ327821:WBZ327830 VSD327821:VSD327830 VIH327821:VIH327830 UYL327821:UYL327830 UOP327821:UOP327830 UET327821:UET327830 TUX327821:TUX327830 TLB327821:TLB327830 TBF327821:TBF327830 SRJ327821:SRJ327830 SHN327821:SHN327830 RXR327821:RXR327830 RNV327821:RNV327830 RDZ327821:RDZ327830 QUD327821:QUD327830 QKH327821:QKH327830 QAL327821:QAL327830 PQP327821:PQP327830 PGT327821:PGT327830 OWX327821:OWX327830 ONB327821:ONB327830 ODF327821:ODF327830 NTJ327821:NTJ327830 NJN327821:NJN327830 MZR327821:MZR327830 MPV327821:MPV327830 MFZ327821:MFZ327830 LWD327821:LWD327830 LMH327821:LMH327830 LCL327821:LCL327830 KSP327821:KSP327830 KIT327821:KIT327830 JYX327821:JYX327830 JPB327821:JPB327830 JFF327821:JFF327830 IVJ327821:IVJ327830 ILN327821:ILN327830 IBR327821:IBR327830 HRV327821:HRV327830 HHZ327821:HHZ327830 GYD327821:GYD327830 GOH327821:GOH327830 GEL327821:GEL327830 FUP327821:FUP327830 FKT327821:FKT327830 FAX327821:FAX327830 ERB327821:ERB327830 EHF327821:EHF327830 DXJ327821:DXJ327830 DNN327821:DNN327830 DDR327821:DDR327830 CTV327821:CTV327830 CJZ327821:CJZ327830 CAD327821:CAD327830 BQH327821:BQH327830 BGL327821:BGL327830 AWP327821:AWP327830 AMT327821:AMT327830 ACX327821:ACX327830 TB327821:TB327830 JF327821:JF327830 WVR262285:WVR262294 WLV262285:WLV262294 WBZ262285:WBZ262294 VSD262285:VSD262294 VIH262285:VIH262294 UYL262285:UYL262294 UOP262285:UOP262294 UET262285:UET262294 TUX262285:TUX262294 TLB262285:TLB262294 TBF262285:TBF262294 SRJ262285:SRJ262294 SHN262285:SHN262294 RXR262285:RXR262294 RNV262285:RNV262294 RDZ262285:RDZ262294 QUD262285:QUD262294 QKH262285:QKH262294 QAL262285:QAL262294 PQP262285:PQP262294 PGT262285:PGT262294 OWX262285:OWX262294 ONB262285:ONB262294 ODF262285:ODF262294 NTJ262285:NTJ262294 NJN262285:NJN262294 MZR262285:MZR262294 MPV262285:MPV262294 MFZ262285:MFZ262294 LWD262285:LWD262294 LMH262285:LMH262294 LCL262285:LCL262294 KSP262285:KSP262294 KIT262285:KIT262294 JYX262285:JYX262294 JPB262285:JPB262294 JFF262285:JFF262294 IVJ262285:IVJ262294 ILN262285:ILN262294 IBR262285:IBR262294 HRV262285:HRV262294 HHZ262285:HHZ262294 GYD262285:GYD262294 GOH262285:GOH262294 GEL262285:GEL262294 FUP262285:FUP262294 FKT262285:FKT262294 FAX262285:FAX262294 ERB262285:ERB262294 EHF262285:EHF262294 DXJ262285:DXJ262294 DNN262285:DNN262294 DDR262285:DDR262294 CTV262285:CTV262294 CJZ262285:CJZ262294 CAD262285:CAD262294 BQH262285:BQH262294 BGL262285:BGL262294 AWP262285:AWP262294 AMT262285:AMT262294 ACX262285:ACX262294 TB262285:TB262294 JF262285:JF262294 WVR196749:WVR196758 WLV196749:WLV196758 WBZ196749:WBZ196758 VSD196749:VSD196758 VIH196749:VIH196758 UYL196749:UYL196758 UOP196749:UOP196758 UET196749:UET196758 TUX196749:TUX196758 TLB196749:TLB196758 TBF196749:TBF196758 SRJ196749:SRJ196758 SHN196749:SHN196758 RXR196749:RXR196758 RNV196749:RNV196758 RDZ196749:RDZ196758 QUD196749:QUD196758 QKH196749:QKH196758 QAL196749:QAL196758 PQP196749:PQP196758 PGT196749:PGT196758 OWX196749:OWX196758 ONB196749:ONB196758 ODF196749:ODF196758 NTJ196749:NTJ196758 NJN196749:NJN196758 MZR196749:MZR196758 MPV196749:MPV196758 MFZ196749:MFZ196758 LWD196749:LWD196758 LMH196749:LMH196758 LCL196749:LCL196758 KSP196749:KSP196758 KIT196749:KIT196758 JYX196749:JYX196758 JPB196749:JPB196758 JFF196749:JFF196758 IVJ196749:IVJ196758 ILN196749:ILN196758 IBR196749:IBR196758 HRV196749:HRV196758 HHZ196749:HHZ196758 GYD196749:GYD196758 GOH196749:GOH196758 GEL196749:GEL196758 FUP196749:FUP196758 FKT196749:FKT196758 FAX196749:FAX196758 ERB196749:ERB196758 EHF196749:EHF196758 DXJ196749:DXJ196758 DNN196749:DNN196758 DDR196749:DDR196758 CTV196749:CTV196758 CJZ196749:CJZ196758 CAD196749:CAD196758 BQH196749:BQH196758 BGL196749:BGL196758 AWP196749:AWP196758 AMT196749:AMT196758 ACX196749:ACX196758 TB196749:TB196758 JF196749:JF196758 WVR131213:WVR131222 WLV131213:WLV131222 WBZ131213:WBZ131222 VSD131213:VSD131222 VIH131213:VIH131222 UYL131213:UYL131222 UOP131213:UOP131222 UET131213:UET131222 TUX131213:TUX131222 TLB131213:TLB131222 TBF131213:TBF131222 SRJ131213:SRJ131222 SHN131213:SHN131222 RXR131213:RXR131222 RNV131213:RNV131222 RDZ131213:RDZ131222 QUD131213:QUD131222 QKH131213:QKH131222 QAL131213:QAL131222 PQP131213:PQP131222 PGT131213:PGT131222 OWX131213:OWX131222 ONB131213:ONB131222 ODF131213:ODF131222 NTJ131213:NTJ131222 NJN131213:NJN131222 MZR131213:MZR131222 MPV131213:MPV131222 MFZ131213:MFZ131222 LWD131213:LWD131222 LMH131213:LMH131222 LCL131213:LCL131222 KSP131213:KSP131222 KIT131213:KIT131222 JYX131213:JYX131222 JPB131213:JPB131222 JFF131213:JFF131222 IVJ131213:IVJ131222 ILN131213:ILN131222 IBR131213:IBR131222 HRV131213:HRV131222 HHZ131213:HHZ131222 GYD131213:GYD131222 GOH131213:GOH131222 GEL131213:GEL131222 FUP131213:FUP131222 FKT131213:FKT131222 FAX131213:FAX131222 ERB131213:ERB131222 EHF131213:EHF131222 DXJ131213:DXJ131222 DNN131213:DNN131222 DDR131213:DDR131222 CTV131213:CTV131222 CJZ131213:CJZ131222 CAD131213:CAD131222 BQH131213:BQH131222 BGL131213:BGL131222 AWP131213:AWP131222 AMT131213:AMT131222 ACX131213:ACX131222 TB131213:TB131222 JF131213:JF131222 WVR65677:WVR65686 WLV65677:WLV65686 WBZ65677:WBZ65686 VSD65677:VSD65686 VIH65677:VIH65686 UYL65677:UYL65686 UOP65677:UOP65686 UET65677:UET65686 TUX65677:TUX65686 TLB65677:TLB65686 TBF65677:TBF65686 SRJ65677:SRJ65686 SHN65677:SHN65686 RXR65677:RXR65686 RNV65677:RNV65686 RDZ65677:RDZ65686 QUD65677:QUD65686 QKH65677:QKH65686 QAL65677:QAL65686 PQP65677:PQP65686 PGT65677:PGT65686 OWX65677:OWX65686 ONB65677:ONB65686 ODF65677:ODF65686 NTJ65677:NTJ65686 NJN65677:NJN65686 MZR65677:MZR65686 MPV65677:MPV65686 MFZ65677:MFZ65686 LWD65677:LWD65686 LMH65677:LMH65686 LCL65677:LCL65686 KSP65677:KSP65686 KIT65677:KIT65686 JYX65677:JYX65686 JPB65677:JPB65686 JFF65677:JFF65686 IVJ65677:IVJ65686 ILN65677:ILN65686 IBR65677:IBR65686 HRV65677:HRV65686 HHZ65677:HHZ65686 GYD65677:GYD65686 GOH65677:GOH65686 GEL65677:GEL65686 FUP65677:FUP65686 FKT65677:FKT65686 FAX65677:FAX65686 ERB65677:ERB65686 EHF65677:EHF65686 DXJ65677:DXJ65686 DNN65677:DNN65686 DDR65677:DDR65686 CTV65677:CTV65686 CJZ65677:CJZ65686 CAD65677:CAD65686 BQH65677:BQH65686 BGL65677:BGL65686 AWP65677:AWP65686 AMT65677:AMT65686 ACX65677:ACX65686 TB65677:TB65686 JF65677:JF65686 WLU5:WLU187 WVR176:WVR185 WLV176:WLV185 WBZ176:WBZ185 VSD176:VSD185 VIH176:VIH185 UYL176:UYL185 UOP176:UOP185 UET176:UET185 TUX176:TUX185 TLB176:TLB185 TBF176:TBF185 SRJ176:SRJ185 SHN176:SHN185 RXR176:RXR185 RNV176:RNV185 RDZ176:RDZ185 QUD176:QUD185 QKH176:QKH185 QAL176:QAL185 PQP176:PQP185 PGT176:PGT185 OWX176:OWX185 ONB176:ONB185 ODF176:ODF185 NTJ176:NTJ185 NJN176:NJN185 MZR176:MZR185 MPV176:MPV185 MFZ176:MFZ185 LWD176:LWD185 LMH176:LMH185 LCL176:LCL185 KSP176:KSP185 KIT176:KIT185 JYX176:JYX185 JPB176:JPB185 JFF176:JFF185 IVJ176:IVJ185 ILN176:ILN185 IBR176:IBR185 HRV176:HRV185 HHZ176:HHZ185 GYD176:GYD185 GOH176:GOH185 GEL176:GEL185 FUP176:FUP185 FKT176:FKT185 FAX176:FAX185 ERB176:ERB185 EHF176:EHF185 DXJ176:DXJ185 DNN176:DNN185 DDR176:DDR185 CTV176:CTV185 CJZ176:CJZ185 CAD176:CAD185 BQH176:BQH185 BGL176:BGL185 AWP176:AWP185 AMT176:AMT185 ACX176:ACX185 TB176:TB185 JF176:JF185 I65677:I65686 I131213:I131222 I196749:I196758 I262285:I262294 I327821:I327830 I393357:I393366 I458893:I458902 I524429:I524438 I589965:I589974 I655501:I655510 I721037:I721046 I786573:I786582 I852109:I852118 I917645:I917654 I983181:I983190 H65652:H65686 H131188:H131222 H196724:H196758 H262260:H262294 H327796:H327830 H393332:H393366 H458868:H458902 H524404:H524438 H589940:H589974 H655476:H655510 H721012:H721046 H786548:H786582 H852084:H852118 H917620:H917654 H983156:H983190 I176:I185"/>
    <dataValidation type="list" allowBlank="1" showDropDown="0" showInputMessage="1" showErrorMessage="1" sqref="SY5:SY65 ACU5:ACU65 AMQ5:AMQ65 AWM5:AWM65 BGI5:BGI65 BQE5:BQE65 CAA5:CAA65 CJW5:CJW65 CTS5:CTS65 DDO5:DDO65 DNK5:DNK65 DXG5:DXG65 EHC5:EHC65 EQY5:EQY65 FAU5:FAU65 FKQ5:FKQ65 FUM5:FUM65 GEI5:GEI65 GOE5:GOE65 GYA5:GYA65 HHW5:HHW65 HRS5:HRS65 IBO5:IBO65 ILK5:ILK65 IVG5:IVG65 JFC5:JFC65 JOY5:JOY65 JYU5:JYU65 KIQ5:KIQ65 KSM5:KSM65 LCI5:LCI65 LME5:LME65 LWA5:LWA65 MFW5:MFW65 MPS5:MPS65 MZO5:MZO65 NJK5:NJK65 NTG5:NTG65 ODC5:ODC65 OMY5:OMY65 OWU5:OWU65 PGQ5:PGQ65 PQM5:PQM65 QAI5:QAI65 QKE5:QKE65 QUA5:QUA65 RDW5:RDW65 RNS5:RNS65 RXO5:RXO65 SHK5:SHK65 SRG5:SRG65 TBC5:TBC65 TKY5:TKY65 TUU5:TUU65 UEQ5:UEQ65 UOM5:UOM65 UYI5:UYI65 VIE5:VIE65 VSA5:VSA65 WBW5:WBW65 WLS5:WLS65 WVO5:WVO65 JC5:JC65 JC65652:JC65669 SY65652:SY65669 ACU65652:ACU65669 AMQ65652:AMQ65669 AWM65652:AWM65669 BGI65652:BGI65669 BQE65652:BQE65669 CAA65652:CAA65669 CJW65652:CJW65669 CTS65652:CTS65669 DDO65652:DDO65669 DNK65652:DNK65669 DXG65652:DXG65669 EHC65652:EHC65669 EQY65652:EQY65669 FAU65652:FAU65669 FKQ65652:FKQ65669 FUM65652:FUM65669 GEI65652:GEI65669 GOE65652:GOE65669 GYA65652:GYA65669 HHW65652:HHW65669 HRS65652:HRS65669 IBO65652:IBO65669 ILK65652:ILK65669 IVG65652:IVG65669 JFC65652:JFC65669 JOY65652:JOY65669 JYU65652:JYU65669 KIQ65652:KIQ65669 KSM65652:KSM65669 LCI65652:LCI65669 LME65652:LME65669 LWA65652:LWA65669 MFW65652:MFW65669 MPS65652:MPS65669 MZO65652:MZO65669 NJK65652:NJK65669 NTG65652:NTG65669 ODC65652:ODC65669 OMY65652:OMY65669 OWU65652:OWU65669 PGQ65652:PGQ65669 PQM65652:PQM65669 QAI65652:QAI65669 QKE65652:QKE65669 QUA65652:QUA65669 RDW65652:RDW65669 RNS65652:RNS65669 RXO65652:RXO65669 SHK65652:SHK65669 SRG65652:SRG65669 TBC65652:TBC65669 TKY65652:TKY65669 TUU65652:TUU65669 UEQ65652:UEQ65669 UOM65652:UOM65669 UYI65652:UYI65669 VIE65652:VIE65669 VSA65652:VSA65669 WBW65652:WBW65669 WLS65652:WLS65669 WVO65652:WVO65669 JC131188:JC131205 SY131188:SY131205 ACU131188:ACU131205 AMQ131188:AMQ131205 AWM131188:AWM131205 BGI131188:BGI131205 BQE131188:BQE131205 CAA131188:CAA131205 CJW131188:CJW131205 CTS131188:CTS131205 DDO131188:DDO131205 DNK131188:DNK131205 DXG131188:DXG131205 EHC131188:EHC131205 EQY131188:EQY131205 FAU131188:FAU131205 FKQ131188:FKQ131205 FUM131188:FUM131205 GEI131188:GEI131205 GOE131188:GOE131205 GYA131188:GYA131205 HHW131188:HHW131205 HRS131188:HRS131205 IBO131188:IBO131205 ILK131188:ILK131205 IVG131188:IVG131205 JFC131188:JFC131205 JOY131188:JOY131205 JYU131188:JYU131205 KIQ131188:KIQ131205 KSM131188:KSM131205 LCI131188:LCI131205 LME131188:LME131205 LWA131188:LWA131205 MFW131188:MFW131205 MPS131188:MPS131205 MZO131188:MZO131205 NJK131188:NJK131205 NTG131188:NTG131205 ODC131188:ODC131205 OMY131188:OMY131205 OWU131188:OWU131205 PGQ131188:PGQ131205 PQM131188:PQM131205 QAI131188:QAI131205 QKE131188:QKE131205 QUA131188:QUA131205 RDW131188:RDW131205 RNS131188:RNS131205 RXO131188:RXO131205 SHK131188:SHK131205 SRG131188:SRG131205 TBC131188:TBC131205 TKY131188:TKY131205 TUU131188:TUU131205 UEQ131188:UEQ131205 UOM131188:UOM131205 UYI131188:UYI131205 VIE131188:VIE131205 VSA131188:VSA131205 WBW131188:WBW131205 WLS131188:WLS131205 WVO131188:WVO131205 JC196724:JC196741 SY196724:SY196741 ACU196724:ACU196741 AMQ196724:AMQ196741 AWM196724:AWM196741 BGI196724:BGI196741 BQE196724:BQE196741 CAA196724:CAA196741 CJW196724:CJW196741 CTS196724:CTS196741 DDO196724:DDO196741 DNK196724:DNK196741 DXG196724:DXG196741 EHC196724:EHC196741 EQY196724:EQY196741 FAU196724:FAU196741 FKQ196724:FKQ196741 FUM196724:FUM196741 GEI196724:GEI196741 GOE196724:GOE196741 GYA196724:GYA196741 HHW196724:HHW196741 HRS196724:HRS196741 IBO196724:IBO196741 ILK196724:ILK196741 IVG196724:IVG196741 JFC196724:JFC196741 JOY196724:JOY196741 JYU196724:JYU196741 KIQ196724:KIQ196741 KSM196724:KSM196741 LCI196724:LCI196741 LME196724:LME196741 LWA196724:LWA196741 MFW196724:MFW196741 MPS196724:MPS196741 MZO196724:MZO196741 NJK196724:NJK196741 NTG196724:NTG196741 ODC196724:ODC196741 OMY196724:OMY196741 OWU196724:OWU196741 PGQ196724:PGQ196741 PQM196724:PQM196741 QAI196724:QAI196741 QKE196724:QKE196741 QUA196724:QUA196741 RDW196724:RDW196741 RNS196724:RNS196741 RXO196724:RXO196741 SHK196724:SHK196741 SRG196724:SRG196741 TBC196724:TBC196741 TKY196724:TKY196741 TUU196724:TUU196741 UEQ196724:UEQ196741 UOM196724:UOM196741 UYI196724:UYI196741 VIE196724:VIE196741 VSA196724:VSA196741 WBW196724:WBW196741 WLS196724:WLS196741 WVO196724:WVO196741 JC262260:JC262277 SY262260:SY262277 ACU262260:ACU262277 AMQ262260:AMQ262277 AWM262260:AWM262277 BGI262260:BGI262277 BQE262260:BQE262277 CAA262260:CAA262277 CJW262260:CJW262277 CTS262260:CTS262277 DDO262260:DDO262277 DNK262260:DNK262277 DXG262260:DXG262277 EHC262260:EHC262277 EQY262260:EQY262277 FAU262260:FAU262277 FKQ262260:FKQ262277 FUM262260:FUM262277 GEI262260:GEI262277 GOE262260:GOE262277 GYA262260:GYA262277 HHW262260:HHW262277 HRS262260:HRS262277 IBO262260:IBO262277 ILK262260:ILK262277 IVG262260:IVG262277 JFC262260:JFC262277 JOY262260:JOY262277 JYU262260:JYU262277 KIQ262260:KIQ262277 KSM262260:KSM262277 LCI262260:LCI262277 LME262260:LME262277 LWA262260:LWA262277 MFW262260:MFW262277 MPS262260:MPS262277 MZO262260:MZO262277 NJK262260:NJK262277 NTG262260:NTG262277 ODC262260:ODC262277 OMY262260:OMY262277 OWU262260:OWU262277 PGQ262260:PGQ262277 PQM262260:PQM262277 QAI262260:QAI262277 QKE262260:QKE262277 QUA262260:QUA262277 RDW262260:RDW262277 RNS262260:RNS262277 RXO262260:RXO262277 SHK262260:SHK262277 SRG262260:SRG262277 TBC262260:TBC262277 TKY262260:TKY262277 TUU262260:TUU262277 UEQ262260:UEQ262277 UOM262260:UOM262277 UYI262260:UYI262277 VIE262260:VIE262277 VSA262260:VSA262277 WBW262260:WBW262277 WLS262260:WLS262277 WVO262260:WVO262277 JC327796:JC327813 SY327796:SY327813 ACU327796:ACU327813 AMQ327796:AMQ327813 AWM327796:AWM327813 BGI327796:BGI327813 BQE327796:BQE327813 CAA327796:CAA327813 CJW327796:CJW327813 CTS327796:CTS327813 DDO327796:DDO327813 DNK327796:DNK327813 DXG327796:DXG327813 EHC327796:EHC327813 EQY327796:EQY327813 FAU327796:FAU327813 FKQ327796:FKQ327813 FUM327796:FUM327813 GEI327796:GEI327813 GOE327796:GOE327813 GYA327796:GYA327813 HHW327796:HHW327813 HRS327796:HRS327813 IBO327796:IBO327813 ILK327796:ILK327813 IVG327796:IVG327813 JFC327796:JFC327813 JOY327796:JOY327813 JYU327796:JYU327813 KIQ327796:KIQ327813 KSM327796:KSM327813 LCI327796:LCI327813 LME327796:LME327813 LWA327796:LWA327813 MFW327796:MFW327813 MPS327796:MPS327813 MZO327796:MZO327813 NJK327796:NJK327813 NTG327796:NTG327813 ODC327796:ODC327813 OMY327796:OMY327813 OWU327796:OWU327813 PGQ327796:PGQ327813 PQM327796:PQM327813 QAI327796:QAI327813 QKE327796:QKE327813 QUA327796:QUA327813 RDW327796:RDW327813 RNS327796:RNS327813 RXO327796:RXO327813 SHK327796:SHK327813 SRG327796:SRG327813 TBC327796:TBC327813 TKY327796:TKY327813 TUU327796:TUU327813 UEQ327796:UEQ327813 UOM327796:UOM327813 UYI327796:UYI327813 VIE327796:VIE327813 VSA327796:VSA327813 WBW327796:WBW327813 WLS327796:WLS327813 WVO327796:WVO327813 JC393332:JC393349 SY393332:SY393349 ACU393332:ACU393349 AMQ393332:AMQ393349 AWM393332:AWM393349 BGI393332:BGI393349 BQE393332:BQE393349 CAA393332:CAA393349 CJW393332:CJW393349 CTS393332:CTS393349 DDO393332:DDO393349 DNK393332:DNK393349 DXG393332:DXG393349 EHC393332:EHC393349 EQY393332:EQY393349 FAU393332:FAU393349 FKQ393332:FKQ393349 FUM393332:FUM393349 GEI393332:GEI393349 GOE393332:GOE393349 GYA393332:GYA393349 HHW393332:HHW393349 HRS393332:HRS393349 IBO393332:IBO393349 ILK393332:ILK393349 IVG393332:IVG393349 JFC393332:JFC393349 JOY393332:JOY393349 JYU393332:JYU393349 KIQ393332:KIQ393349 KSM393332:KSM393349 LCI393332:LCI393349 LME393332:LME393349 LWA393332:LWA393349 MFW393332:MFW393349 MPS393332:MPS393349 MZO393332:MZO393349 NJK393332:NJK393349 NTG393332:NTG393349 ODC393332:ODC393349 OMY393332:OMY393349 OWU393332:OWU393349 PGQ393332:PGQ393349 PQM393332:PQM393349 QAI393332:QAI393349 QKE393332:QKE393349 QUA393332:QUA393349 RDW393332:RDW393349 RNS393332:RNS393349 RXO393332:RXO393349 SHK393332:SHK393349 SRG393332:SRG393349 TBC393332:TBC393349 TKY393332:TKY393349 TUU393332:TUU393349 UEQ393332:UEQ393349 UOM393332:UOM393349 UYI393332:UYI393349 VIE393332:VIE393349 VSA393332:VSA393349 WBW393332:WBW393349 WLS393332:WLS393349 WVO393332:WVO393349 JC458868:JC458885 SY458868:SY458885 ACU458868:ACU458885 AMQ458868:AMQ458885 AWM458868:AWM458885 BGI458868:BGI458885 BQE458868:BQE458885 CAA458868:CAA458885 CJW458868:CJW458885 CTS458868:CTS458885 DDO458868:DDO458885 DNK458868:DNK458885 DXG458868:DXG458885 EHC458868:EHC458885 EQY458868:EQY458885 FAU458868:FAU458885 FKQ458868:FKQ458885 FUM458868:FUM458885 GEI458868:GEI458885 GOE458868:GOE458885 GYA458868:GYA458885 HHW458868:HHW458885 HRS458868:HRS458885 IBO458868:IBO458885 ILK458868:ILK458885 IVG458868:IVG458885 JFC458868:JFC458885 JOY458868:JOY458885 JYU458868:JYU458885 KIQ458868:KIQ458885 KSM458868:KSM458885 LCI458868:LCI458885 LME458868:LME458885 LWA458868:LWA458885 MFW458868:MFW458885 MPS458868:MPS458885 MZO458868:MZO458885 NJK458868:NJK458885 NTG458868:NTG458885 ODC458868:ODC458885 OMY458868:OMY458885 OWU458868:OWU458885 PGQ458868:PGQ458885 PQM458868:PQM458885 QAI458868:QAI458885 QKE458868:QKE458885 QUA458868:QUA458885 RDW458868:RDW458885 RNS458868:RNS458885 RXO458868:RXO458885 SHK458868:SHK458885 SRG458868:SRG458885 TBC458868:TBC458885 TKY458868:TKY458885 TUU458868:TUU458885 UEQ458868:UEQ458885 UOM458868:UOM458885 UYI458868:UYI458885 VIE458868:VIE458885 VSA458868:VSA458885 WBW458868:WBW458885 WLS458868:WLS458885 WVO458868:WVO458885 JC524404:JC524421 SY524404:SY524421 ACU524404:ACU524421 AMQ524404:AMQ524421 AWM524404:AWM524421 BGI524404:BGI524421 BQE524404:BQE524421 CAA524404:CAA524421 CJW524404:CJW524421 CTS524404:CTS524421 DDO524404:DDO524421 DNK524404:DNK524421 DXG524404:DXG524421 EHC524404:EHC524421 EQY524404:EQY524421 FAU524404:FAU524421 FKQ524404:FKQ524421 FUM524404:FUM524421 GEI524404:GEI524421 GOE524404:GOE524421 GYA524404:GYA524421 HHW524404:HHW524421 HRS524404:HRS524421 IBO524404:IBO524421 ILK524404:ILK524421 IVG524404:IVG524421 JFC524404:JFC524421 JOY524404:JOY524421 JYU524404:JYU524421 KIQ524404:KIQ524421 KSM524404:KSM524421 LCI524404:LCI524421 LME524404:LME524421 LWA524404:LWA524421 MFW524404:MFW524421 MPS524404:MPS524421 MZO524404:MZO524421 NJK524404:NJK524421 NTG524404:NTG524421 ODC524404:ODC524421 OMY524404:OMY524421 OWU524404:OWU524421 PGQ524404:PGQ524421 PQM524404:PQM524421 QAI524404:QAI524421 QKE524404:QKE524421 QUA524404:QUA524421 RDW524404:RDW524421 RNS524404:RNS524421 RXO524404:RXO524421 SHK524404:SHK524421 SRG524404:SRG524421 TBC524404:TBC524421 TKY524404:TKY524421 TUU524404:TUU524421 UEQ524404:UEQ524421 UOM524404:UOM524421 UYI524404:UYI524421 VIE524404:VIE524421 VSA524404:VSA524421 WBW524404:WBW524421 WLS524404:WLS524421 WVO524404:WVO524421 JC589940:JC589957 SY589940:SY589957 ACU589940:ACU589957 AMQ589940:AMQ589957 AWM589940:AWM589957 BGI589940:BGI589957 BQE589940:BQE589957 CAA589940:CAA589957 CJW589940:CJW589957 CTS589940:CTS589957 DDO589940:DDO589957 DNK589940:DNK589957 DXG589940:DXG589957 EHC589940:EHC589957 EQY589940:EQY589957 FAU589940:FAU589957 FKQ589940:FKQ589957 FUM589940:FUM589957 GEI589940:GEI589957 GOE589940:GOE589957 GYA589940:GYA589957 HHW589940:HHW589957 HRS589940:HRS589957 IBO589940:IBO589957 ILK589940:ILK589957 IVG589940:IVG589957 JFC589940:JFC589957 JOY589940:JOY589957 JYU589940:JYU589957 KIQ589940:KIQ589957 KSM589940:KSM589957 LCI589940:LCI589957 LME589940:LME589957 LWA589940:LWA589957 MFW589940:MFW589957 MPS589940:MPS589957 MZO589940:MZO589957 NJK589940:NJK589957 NTG589940:NTG589957 ODC589940:ODC589957 OMY589940:OMY589957 OWU589940:OWU589957 PGQ589940:PGQ589957 PQM589940:PQM589957 QAI589940:QAI589957 QKE589940:QKE589957 QUA589940:QUA589957 RDW589940:RDW589957 RNS589940:RNS589957 RXO589940:RXO589957 SHK589940:SHK589957 SRG589940:SRG589957 TBC589940:TBC589957 TKY589940:TKY589957 TUU589940:TUU589957 UEQ589940:UEQ589957 UOM589940:UOM589957 UYI589940:UYI589957 VIE589940:VIE589957 VSA589940:VSA589957 WBW589940:WBW589957 WLS589940:WLS589957 WVO589940:WVO589957 JC655476:JC655493 SY655476:SY655493 ACU655476:ACU655493 AMQ655476:AMQ655493 AWM655476:AWM655493 BGI655476:BGI655493 BQE655476:BQE655493 CAA655476:CAA655493 CJW655476:CJW655493 CTS655476:CTS655493 DDO655476:DDO655493 DNK655476:DNK655493 DXG655476:DXG655493 EHC655476:EHC655493 EQY655476:EQY655493 FAU655476:FAU655493 FKQ655476:FKQ655493 FUM655476:FUM655493 GEI655476:GEI655493 GOE655476:GOE655493 GYA655476:GYA655493 HHW655476:HHW655493 HRS655476:HRS655493 IBO655476:IBO655493 ILK655476:ILK655493 IVG655476:IVG655493 JFC655476:JFC655493 JOY655476:JOY655493 JYU655476:JYU655493 KIQ655476:KIQ655493 KSM655476:KSM655493 LCI655476:LCI655493 LME655476:LME655493 LWA655476:LWA655493 MFW655476:MFW655493 MPS655476:MPS655493 MZO655476:MZO655493 NJK655476:NJK655493 NTG655476:NTG655493 ODC655476:ODC655493 OMY655476:OMY655493 OWU655476:OWU655493 PGQ655476:PGQ655493 PQM655476:PQM655493 QAI655476:QAI655493 QKE655476:QKE655493 QUA655476:QUA655493 RDW655476:RDW655493 RNS655476:RNS655493 RXO655476:RXO655493 SHK655476:SHK655493 SRG655476:SRG655493 TBC655476:TBC655493 TKY655476:TKY655493 TUU655476:TUU655493 UEQ655476:UEQ655493 UOM655476:UOM655493 UYI655476:UYI655493 VIE655476:VIE655493 VSA655476:VSA655493 WBW655476:WBW655493 WLS655476:WLS655493 WVO655476:WVO655493 JC721012:JC721029 SY721012:SY721029 ACU721012:ACU721029 AMQ721012:AMQ721029 AWM721012:AWM721029 BGI721012:BGI721029 BQE721012:BQE721029 CAA721012:CAA721029 CJW721012:CJW721029 CTS721012:CTS721029 DDO721012:DDO721029 DNK721012:DNK721029 DXG721012:DXG721029 EHC721012:EHC721029 EQY721012:EQY721029 FAU721012:FAU721029 FKQ721012:FKQ721029 FUM721012:FUM721029 GEI721012:GEI721029 GOE721012:GOE721029 GYA721012:GYA721029 HHW721012:HHW721029 HRS721012:HRS721029 IBO721012:IBO721029 ILK721012:ILK721029 IVG721012:IVG721029 JFC721012:JFC721029 JOY721012:JOY721029 JYU721012:JYU721029 KIQ721012:KIQ721029 KSM721012:KSM721029 LCI721012:LCI721029 LME721012:LME721029 LWA721012:LWA721029 MFW721012:MFW721029 MPS721012:MPS721029 MZO721012:MZO721029 NJK721012:NJK721029 NTG721012:NTG721029 ODC721012:ODC721029 OMY721012:OMY721029 OWU721012:OWU721029 PGQ721012:PGQ721029 PQM721012:PQM721029 QAI721012:QAI721029 QKE721012:QKE721029 QUA721012:QUA721029 RDW721012:RDW721029 RNS721012:RNS721029 RXO721012:RXO721029 SHK721012:SHK721029 SRG721012:SRG721029 TBC721012:TBC721029 TKY721012:TKY721029 TUU721012:TUU721029 UEQ721012:UEQ721029 UOM721012:UOM721029 UYI721012:UYI721029 VIE721012:VIE721029 VSA721012:VSA721029 WBW721012:WBW721029 WLS721012:WLS721029 WVO721012:WVO721029 JC786548:JC786565 SY786548:SY786565 ACU786548:ACU786565 AMQ786548:AMQ786565 AWM786548:AWM786565 BGI786548:BGI786565 BQE786548:BQE786565 CAA786548:CAA786565 CJW786548:CJW786565 CTS786548:CTS786565 DDO786548:DDO786565 DNK786548:DNK786565 DXG786548:DXG786565 EHC786548:EHC786565 EQY786548:EQY786565 FAU786548:FAU786565 FKQ786548:FKQ786565 FUM786548:FUM786565 GEI786548:GEI786565 GOE786548:GOE786565 GYA786548:GYA786565 HHW786548:HHW786565 HRS786548:HRS786565 IBO786548:IBO786565 ILK786548:ILK786565 IVG786548:IVG786565 JFC786548:JFC786565 JOY786548:JOY786565 JYU786548:JYU786565 KIQ786548:KIQ786565 KSM786548:KSM786565 LCI786548:LCI786565 LME786548:LME786565 LWA786548:LWA786565 MFW786548:MFW786565 MPS786548:MPS786565 MZO786548:MZO786565 NJK786548:NJK786565 NTG786548:NTG786565 ODC786548:ODC786565 OMY786548:OMY786565 OWU786548:OWU786565 PGQ786548:PGQ786565 PQM786548:PQM786565 QAI786548:QAI786565 QKE786548:QKE786565 QUA786548:QUA786565 RDW786548:RDW786565 RNS786548:RNS786565 RXO786548:RXO786565 SHK786548:SHK786565 SRG786548:SRG786565 TBC786548:TBC786565 TKY786548:TKY786565 TUU786548:TUU786565 UEQ786548:UEQ786565 UOM786548:UOM786565 UYI786548:UYI786565 VIE786548:VIE786565 VSA786548:VSA786565 WBW786548:WBW786565 WLS786548:WLS786565 WVO786548:WVO786565 JC852084:JC852101 SY852084:SY852101 ACU852084:ACU852101 AMQ852084:AMQ852101 AWM852084:AWM852101 BGI852084:BGI852101 BQE852084:BQE852101 CAA852084:CAA852101 CJW852084:CJW852101 CTS852084:CTS852101 DDO852084:DDO852101 DNK852084:DNK852101 DXG852084:DXG852101 EHC852084:EHC852101 EQY852084:EQY852101 FAU852084:FAU852101 FKQ852084:FKQ852101 FUM852084:FUM852101 GEI852084:GEI852101 GOE852084:GOE852101 GYA852084:GYA852101 HHW852084:HHW852101 HRS852084:HRS852101 IBO852084:IBO852101 ILK852084:ILK852101 IVG852084:IVG852101 JFC852084:JFC852101 JOY852084:JOY852101 JYU852084:JYU852101 KIQ852084:KIQ852101 KSM852084:KSM852101 LCI852084:LCI852101 LME852084:LME852101 LWA852084:LWA852101 MFW852084:MFW852101 MPS852084:MPS852101 MZO852084:MZO852101 NJK852084:NJK852101 NTG852084:NTG852101 ODC852084:ODC852101 OMY852084:OMY852101 OWU852084:OWU852101 PGQ852084:PGQ852101 PQM852084:PQM852101 QAI852084:QAI852101 QKE852084:QKE852101 QUA852084:QUA852101 RDW852084:RDW852101 RNS852084:RNS852101 RXO852084:RXO852101 SHK852084:SHK852101 SRG852084:SRG852101 TBC852084:TBC852101 TKY852084:TKY852101 TUU852084:TUU852101 UEQ852084:UEQ852101 UOM852084:UOM852101 UYI852084:UYI852101 VIE852084:VIE852101 VSA852084:VSA852101 WBW852084:WBW852101 WLS852084:WLS852101 WVO852084:WVO852101 JC917620:JC917637 SY917620:SY917637 ACU917620:ACU917637 AMQ917620:AMQ917637 AWM917620:AWM917637 BGI917620:BGI917637 BQE917620:BQE917637 CAA917620:CAA917637 CJW917620:CJW917637 CTS917620:CTS917637 DDO917620:DDO917637 DNK917620:DNK917637 DXG917620:DXG917637 EHC917620:EHC917637 EQY917620:EQY917637 FAU917620:FAU917637 FKQ917620:FKQ917637 FUM917620:FUM917637 GEI917620:GEI917637 GOE917620:GOE917637 GYA917620:GYA917637 HHW917620:HHW917637 HRS917620:HRS917637 IBO917620:IBO917637 ILK917620:ILK917637 IVG917620:IVG917637 JFC917620:JFC917637 JOY917620:JOY917637 JYU917620:JYU917637 KIQ917620:KIQ917637 KSM917620:KSM917637 LCI917620:LCI917637 LME917620:LME917637 LWA917620:LWA917637 MFW917620:MFW917637 MPS917620:MPS917637 MZO917620:MZO917637 NJK917620:NJK917637 NTG917620:NTG917637 ODC917620:ODC917637 OMY917620:OMY917637 OWU917620:OWU917637 PGQ917620:PGQ917637 PQM917620:PQM917637 QAI917620:QAI917637 QKE917620:QKE917637 QUA917620:QUA917637 RDW917620:RDW917637 RNS917620:RNS917637 RXO917620:RXO917637 SHK917620:SHK917637 SRG917620:SRG917637 TBC917620:TBC917637 TKY917620:TKY917637 TUU917620:TUU917637 UEQ917620:UEQ917637 UOM917620:UOM917637 UYI917620:UYI917637 VIE917620:VIE917637 VSA917620:VSA917637 WBW917620:WBW917637 WLS917620:WLS917637 WVO917620:WVO917637 JC983156:JC983173 SY983156:SY983173 ACU983156:ACU983173 AMQ983156:AMQ983173 AWM983156:AWM983173 BGI983156:BGI983173 BQE983156:BQE983173 CAA983156:CAA983173 CJW983156:CJW983173 CTS983156:CTS983173 DDO983156:DDO983173 DNK983156:DNK983173 DXG983156:DXG983173 EHC983156:EHC983173 EQY983156:EQY983173 FAU983156:FAU983173 FKQ983156:FKQ983173 FUM983156:FUM983173 GEI983156:GEI983173 GOE983156:GOE983173 GYA983156:GYA983173 HHW983156:HHW983173 HRS983156:HRS983173 IBO983156:IBO983173 ILK983156:ILK983173 IVG983156:IVG983173 JFC983156:JFC983173 JOY983156:JOY983173 JYU983156:JYU983173 KIQ983156:KIQ983173 KSM983156:KSM983173 LCI983156:LCI983173 LME983156:LME983173 LWA983156:LWA983173 MFW983156:MFW983173 MPS983156:MPS983173 MZO983156:MZO983173 NJK983156:NJK983173 NTG983156:NTG983173 ODC983156:ODC983173 OMY983156:OMY983173 OWU983156:OWU983173 PGQ983156:PGQ983173 PQM983156:PQM983173 QAI983156:QAI983173 QKE983156:QKE983173 QUA983156:QUA983173 RDW983156:RDW983173 RNS983156:RNS983173 RXO983156:RXO983173 SHK983156:SHK983173 SRG983156:SRG983173 TBC983156:TBC983173 TKY983156:TKY983173 TUU983156:TUU983173 UEQ983156:UEQ983173 UOM983156:UOM983173 UYI983156:UYI983173 VIE983156:VIE983173 VSA983156:VSA983173 WBW983156:WBW983173 WLS983156:WLS983173 WVO983156:WVO983173 F983156:F983173 F917620:F917637 F852084:F852101 F786548:F786565 F721012:F721029 F655476:F655493 F589940:F589957 F524404:F524421 F458868:F458885 F393332:F393349 F327796:F327813 F262260:F262277 F196724:F196741 F131188:F131205 F65652:F65669">
      <formula1>#REF!</formula1>
    </dataValidation>
    <dataValidation imeMode="on" allowBlank="1" showDropDown="0" showInputMessage="1" showErrorMessage="1" sqref="C983028:C983037 C917492:C917501 C851956:C851965 C786420:C786429 C720884:C720893 C655348:C655357 C589812:C589821 C524276:C524285 C458740:C458749 C393204:C393213 C327668:C327677 C262132:C262141 C196596:C196605 C131060:C131069 C65524:C65533"/>
    <dataValidation type="list" allowBlank="1" showDropDown="0" showInputMessage="0" showErrorMessage="1" sqref="F86:F105">
      <formula1>内⑥はつり・掘削</formula1>
    </dataValidation>
    <dataValidation type="list" imeMode="on" allowBlank="1" showDropDown="0" showInputMessage="1" showErrorMessage="0" sqref="G176:G185">
      <formula1>単位</formula1>
    </dataValidation>
    <dataValidation type="list" imeMode="hiragana" allowBlank="1" showDropDown="0" showInputMessage="1" showErrorMessage="0" sqref="F176:F185">
      <formula1>内⑫自由入力</formula1>
    </dataValidation>
  </dataValidations>
  <pageMargins left="0.7" right="0.7" top="0.75" bottom="0.75" header="0.3" footer="0.3"/>
  <pageSetup paperSize="9" fitToWidth="1" fitToHeight="1"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00B0F0"/>
  </sheetPr>
  <dimension ref="A1:U121"/>
  <sheetViews>
    <sheetView workbookViewId="0">
      <pane ySplit="4" topLeftCell="A5" activePane="bottomLeft" state="frozen"/>
      <selection pane="bottomLeft" activeCell="F5" sqref="F5"/>
    </sheetView>
  </sheetViews>
  <sheetFormatPr defaultRowHeight="15" customHeight="1"/>
  <cols>
    <col min="1" max="3" width="6.69921875" style="61" hidden="1" customWidth="1"/>
    <col min="4" max="4" width="2.69921875" style="61" customWidth="1"/>
    <col min="5" max="5" width="12.625" style="61" customWidth="1"/>
    <col min="6" max="6" width="40.69921875" style="61" customWidth="1"/>
    <col min="7" max="7" width="6.69921875" style="145" customWidth="1"/>
    <col min="8" max="8" width="6.69921875" style="61" customWidth="1"/>
    <col min="9" max="9" width="10.69921875" style="146" customWidth="1"/>
    <col min="10" max="10" width="12.69921875" style="147" customWidth="1"/>
    <col min="11" max="11" width="9" style="69" hidden="1" customWidth="1"/>
    <col min="12" max="13" width="9" style="61" customWidth="1"/>
    <col min="14" max="15" width="8.796875" style="61" customWidth="1"/>
    <col min="16" max="16" width="8.796875" style="145" customWidth="1"/>
    <col min="17" max="259" width="9" style="61" customWidth="1"/>
    <col min="260" max="260" width="10.5" style="61" customWidth="1"/>
    <col min="261" max="261" width="35.375" style="61" customWidth="1"/>
    <col min="262" max="262" width="7.125" style="61" customWidth="1"/>
    <col min="263" max="263" width="8" style="61" customWidth="1"/>
    <col min="264" max="264" width="15.875" style="61" customWidth="1"/>
    <col min="265" max="265" width="5.25" style="61" customWidth="1"/>
    <col min="266" max="266" width="10.75" style="61" customWidth="1"/>
    <col min="267" max="267" width="24.5" style="61" customWidth="1"/>
    <col min="268" max="268" width="6.75" style="61" customWidth="1"/>
    <col min="269" max="269" width="7.125" style="61" customWidth="1"/>
    <col min="270" max="270" width="9" style="61" customWidth="1"/>
    <col min="271" max="271" width="9.875" style="61" customWidth="1"/>
    <col min="272" max="515" width="9" style="61" customWidth="1"/>
    <col min="516" max="516" width="10.5" style="61" customWidth="1"/>
    <col min="517" max="517" width="35.375" style="61" customWidth="1"/>
    <col min="518" max="518" width="7.125" style="61" customWidth="1"/>
    <col min="519" max="519" width="8" style="61" customWidth="1"/>
    <col min="520" max="520" width="15.875" style="61" customWidth="1"/>
    <col min="521" max="521" width="5.25" style="61" customWidth="1"/>
    <col min="522" max="522" width="10.75" style="61" customWidth="1"/>
    <col min="523" max="523" width="24.5" style="61" customWidth="1"/>
    <col min="524" max="524" width="6.75" style="61" customWidth="1"/>
    <col min="525" max="525" width="7.125" style="61" customWidth="1"/>
    <col min="526" max="526" width="9" style="61" customWidth="1"/>
    <col min="527" max="527" width="9.875" style="61" customWidth="1"/>
    <col min="528" max="771" width="9" style="61" customWidth="1"/>
    <col min="772" max="772" width="10.5" style="61" customWidth="1"/>
    <col min="773" max="773" width="35.375" style="61" customWidth="1"/>
    <col min="774" max="774" width="7.125" style="61" customWidth="1"/>
    <col min="775" max="775" width="8" style="61" customWidth="1"/>
    <col min="776" max="776" width="15.875" style="61" customWidth="1"/>
    <col min="777" max="777" width="5.25" style="61" customWidth="1"/>
    <col min="778" max="778" width="10.75" style="61" customWidth="1"/>
    <col min="779" max="779" width="24.5" style="61" customWidth="1"/>
    <col min="780" max="780" width="6.75" style="61" customWidth="1"/>
    <col min="781" max="781" width="7.125" style="61" customWidth="1"/>
    <col min="782" max="782" width="9" style="61" customWidth="1"/>
    <col min="783" max="783" width="9.875" style="61" customWidth="1"/>
    <col min="784" max="1027" width="9" style="61" customWidth="1"/>
    <col min="1028" max="1028" width="10.5" style="61" customWidth="1"/>
    <col min="1029" max="1029" width="35.375" style="61" customWidth="1"/>
    <col min="1030" max="1030" width="7.125" style="61" customWidth="1"/>
    <col min="1031" max="1031" width="8" style="61" customWidth="1"/>
    <col min="1032" max="1032" width="15.875" style="61" customWidth="1"/>
    <col min="1033" max="1033" width="5.25" style="61" customWidth="1"/>
    <col min="1034" max="1034" width="10.75" style="61" customWidth="1"/>
    <col min="1035" max="1035" width="24.5" style="61" customWidth="1"/>
    <col min="1036" max="1036" width="6.75" style="61" customWidth="1"/>
    <col min="1037" max="1037" width="7.125" style="61" customWidth="1"/>
    <col min="1038" max="1038" width="9" style="61" customWidth="1"/>
    <col min="1039" max="1039" width="9.875" style="61" customWidth="1"/>
    <col min="1040" max="1283" width="9" style="61" customWidth="1"/>
    <col min="1284" max="1284" width="10.5" style="61" customWidth="1"/>
    <col min="1285" max="1285" width="35.375" style="61" customWidth="1"/>
    <col min="1286" max="1286" width="7.125" style="61" customWidth="1"/>
    <col min="1287" max="1287" width="8" style="61" customWidth="1"/>
    <col min="1288" max="1288" width="15.875" style="61" customWidth="1"/>
    <col min="1289" max="1289" width="5.25" style="61" customWidth="1"/>
    <col min="1290" max="1290" width="10.75" style="61" customWidth="1"/>
    <col min="1291" max="1291" width="24.5" style="61" customWidth="1"/>
    <col min="1292" max="1292" width="6.75" style="61" customWidth="1"/>
    <col min="1293" max="1293" width="7.125" style="61" customWidth="1"/>
    <col min="1294" max="1294" width="9" style="61" customWidth="1"/>
    <col min="1295" max="1295" width="9.875" style="61" customWidth="1"/>
    <col min="1296" max="1539" width="9" style="61" customWidth="1"/>
    <col min="1540" max="1540" width="10.5" style="61" customWidth="1"/>
    <col min="1541" max="1541" width="35.375" style="61" customWidth="1"/>
    <col min="1542" max="1542" width="7.125" style="61" customWidth="1"/>
    <col min="1543" max="1543" width="8" style="61" customWidth="1"/>
    <col min="1544" max="1544" width="15.875" style="61" customWidth="1"/>
    <col min="1545" max="1545" width="5.25" style="61" customWidth="1"/>
    <col min="1546" max="1546" width="10.75" style="61" customWidth="1"/>
    <col min="1547" max="1547" width="24.5" style="61" customWidth="1"/>
    <col min="1548" max="1548" width="6.75" style="61" customWidth="1"/>
    <col min="1549" max="1549" width="7.125" style="61" customWidth="1"/>
    <col min="1550" max="1550" width="9" style="61" customWidth="1"/>
    <col min="1551" max="1551" width="9.875" style="61" customWidth="1"/>
    <col min="1552" max="1795" width="9" style="61" customWidth="1"/>
    <col min="1796" max="1796" width="10.5" style="61" customWidth="1"/>
    <col min="1797" max="1797" width="35.375" style="61" customWidth="1"/>
    <col min="1798" max="1798" width="7.125" style="61" customWidth="1"/>
    <col min="1799" max="1799" width="8" style="61" customWidth="1"/>
    <col min="1800" max="1800" width="15.875" style="61" customWidth="1"/>
    <col min="1801" max="1801" width="5.25" style="61" customWidth="1"/>
    <col min="1802" max="1802" width="10.75" style="61" customWidth="1"/>
    <col min="1803" max="1803" width="24.5" style="61" customWidth="1"/>
    <col min="1804" max="1804" width="6.75" style="61" customWidth="1"/>
    <col min="1805" max="1805" width="7.125" style="61" customWidth="1"/>
    <col min="1806" max="1806" width="9" style="61" customWidth="1"/>
    <col min="1807" max="1807" width="9.875" style="61" customWidth="1"/>
    <col min="1808" max="2051" width="9" style="61" customWidth="1"/>
    <col min="2052" max="2052" width="10.5" style="61" customWidth="1"/>
    <col min="2053" max="2053" width="35.375" style="61" customWidth="1"/>
    <col min="2054" max="2054" width="7.125" style="61" customWidth="1"/>
    <col min="2055" max="2055" width="8" style="61" customWidth="1"/>
    <col min="2056" max="2056" width="15.875" style="61" customWidth="1"/>
    <col min="2057" max="2057" width="5.25" style="61" customWidth="1"/>
    <col min="2058" max="2058" width="10.75" style="61" customWidth="1"/>
    <col min="2059" max="2059" width="24.5" style="61" customWidth="1"/>
    <col min="2060" max="2060" width="6.75" style="61" customWidth="1"/>
    <col min="2061" max="2061" width="7.125" style="61" customWidth="1"/>
    <col min="2062" max="2062" width="9" style="61" customWidth="1"/>
    <col min="2063" max="2063" width="9.875" style="61" customWidth="1"/>
    <col min="2064" max="2307" width="9" style="61" customWidth="1"/>
    <col min="2308" max="2308" width="10.5" style="61" customWidth="1"/>
    <col min="2309" max="2309" width="35.375" style="61" customWidth="1"/>
    <col min="2310" max="2310" width="7.125" style="61" customWidth="1"/>
    <col min="2311" max="2311" width="8" style="61" customWidth="1"/>
    <col min="2312" max="2312" width="15.875" style="61" customWidth="1"/>
    <col min="2313" max="2313" width="5.25" style="61" customWidth="1"/>
    <col min="2314" max="2314" width="10.75" style="61" customWidth="1"/>
    <col min="2315" max="2315" width="24.5" style="61" customWidth="1"/>
    <col min="2316" max="2316" width="6.75" style="61" customWidth="1"/>
    <col min="2317" max="2317" width="7.125" style="61" customWidth="1"/>
    <col min="2318" max="2318" width="9" style="61" customWidth="1"/>
    <col min="2319" max="2319" width="9.875" style="61" customWidth="1"/>
    <col min="2320" max="2563" width="9" style="61" customWidth="1"/>
    <col min="2564" max="2564" width="10.5" style="61" customWidth="1"/>
    <col min="2565" max="2565" width="35.375" style="61" customWidth="1"/>
    <col min="2566" max="2566" width="7.125" style="61" customWidth="1"/>
    <col min="2567" max="2567" width="8" style="61" customWidth="1"/>
    <col min="2568" max="2568" width="15.875" style="61" customWidth="1"/>
    <col min="2569" max="2569" width="5.25" style="61" customWidth="1"/>
    <col min="2570" max="2570" width="10.75" style="61" customWidth="1"/>
    <col min="2571" max="2571" width="24.5" style="61" customWidth="1"/>
    <col min="2572" max="2572" width="6.75" style="61" customWidth="1"/>
    <col min="2573" max="2573" width="7.125" style="61" customWidth="1"/>
    <col min="2574" max="2574" width="9" style="61" customWidth="1"/>
    <col min="2575" max="2575" width="9.875" style="61" customWidth="1"/>
    <col min="2576" max="2819" width="9" style="61" customWidth="1"/>
    <col min="2820" max="2820" width="10.5" style="61" customWidth="1"/>
    <col min="2821" max="2821" width="35.375" style="61" customWidth="1"/>
    <col min="2822" max="2822" width="7.125" style="61" customWidth="1"/>
    <col min="2823" max="2823" width="8" style="61" customWidth="1"/>
    <col min="2824" max="2824" width="15.875" style="61" customWidth="1"/>
    <col min="2825" max="2825" width="5.25" style="61" customWidth="1"/>
    <col min="2826" max="2826" width="10.75" style="61" customWidth="1"/>
    <col min="2827" max="2827" width="24.5" style="61" customWidth="1"/>
    <col min="2828" max="2828" width="6.75" style="61" customWidth="1"/>
    <col min="2829" max="2829" width="7.125" style="61" customWidth="1"/>
    <col min="2830" max="2830" width="9" style="61" customWidth="1"/>
    <col min="2831" max="2831" width="9.875" style="61" customWidth="1"/>
    <col min="2832" max="3075" width="9" style="61" customWidth="1"/>
    <col min="3076" max="3076" width="10.5" style="61" customWidth="1"/>
    <col min="3077" max="3077" width="35.375" style="61" customWidth="1"/>
    <col min="3078" max="3078" width="7.125" style="61" customWidth="1"/>
    <col min="3079" max="3079" width="8" style="61" customWidth="1"/>
    <col min="3080" max="3080" width="15.875" style="61" customWidth="1"/>
    <col min="3081" max="3081" width="5.25" style="61" customWidth="1"/>
    <col min="3082" max="3082" width="10.75" style="61" customWidth="1"/>
    <col min="3083" max="3083" width="24.5" style="61" customWidth="1"/>
    <col min="3084" max="3084" width="6.75" style="61" customWidth="1"/>
    <col min="3085" max="3085" width="7.125" style="61" customWidth="1"/>
    <col min="3086" max="3086" width="9" style="61" customWidth="1"/>
    <col min="3087" max="3087" width="9.875" style="61" customWidth="1"/>
    <col min="3088" max="3331" width="9" style="61" customWidth="1"/>
    <col min="3332" max="3332" width="10.5" style="61" customWidth="1"/>
    <col min="3333" max="3333" width="35.375" style="61" customWidth="1"/>
    <col min="3334" max="3334" width="7.125" style="61" customWidth="1"/>
    <col min="3335" max="3335" width="8" style="61" customWidth="1"/>
    <col min="3336" max="3336" width="15.875" style="61" customWidth="1"/>
    <col min="3337" max="3337" width="5.25" style="61" customWidth="1"/>
    <col min="3338" max="3338" width="10.75" style="61" customWidth="1"/>
    <col min="3339" max="3339" width="24.5" style="61" customWidth="1"/>
    <col min="3340" max="3340" width="6.75" style="61" customWidth="1"/>
    <col min="3341" max="3341" width="7.125" style="61" customWidth="1"/>
    <col min="3342" max="3342" width="9" style="61" customWidth="1"/>
    <col min="3343" max="3343" width="9.875" style="61" customWidth="1"/>
    <col min="3344" max="3587" width="9" style="61" customWidth="1"/>
    <col min="3588" max="3588" width="10.5" style="61" customWidth="1"/>
    <col min="3589" max="3589" width="35.375" style="61" customWidth="1"/>
    <col min="3590" max="3590" width="7.125" style="61" customWidth="1"/>
    <col min="3591" max="3591" width="8" style="61" customWidth="1"/>
    <col min="3592" max="3592" width="15.875" style="61" customWidth="1"/>
    <col min="3593" max="3593" width="5.25" style="61" customWidth="1"/>
    <col min="3594" max="3594" width="10.75" style="61" customWidth="1"/>
    <col min="3595" max="3595" width="24.5" style="61" customWidth="1"/>
    <col min="3596" max="3596" width="6.75" style="61" customWidth="1"/>
    <col min="3597" max="3597" width="7.125" style="61" customWidth="1"/>
    <col min="3598" max="3598" width="9" style="61" customWidth="1"/>
    <col min="3599" max="3599" width="9.875" style="61" customWidth="1"/>
    <col min="3600" max="3843" width="9" style="61" customWidth="1"/>
    <col min="3844" max="3844" width="10.5" style="61" customWidth="1"/>
    <col min="3845" max="3845" width="35.375" style="61" customWidth="1"/>
    <col min="3846" max="3846" width="7.125" style="61" customWidth="1"/>
    <col min="3847" max="3847" width="8" style="61" customWidth="1"/>
    <col min="3848" max="3848" width="15.875" style="61" customWidth="1"/>
    <col min="3849" max="3849" width="5.25" style="61" customWidth="1"/>
    <col min="3850" max="3850" width="10.75" style="61" customWidth="1"/>
    <col min="3851" max="3851" width="24.5" style="61" customWidth="1"/>
    <col min="3852" max="3852" width="6.75" style="61" customWidth="1"/>
    <col min="3853" max="3853" width="7.125" style="61" customWidth="1"/>
    <col min="3854" max="3854" width="9" style="61" customWidth="1"/>
    <col min="3855" max="3855" width="9.875" style="61" customWidth="1"/>
    <col min="3856" max="4099" width="9" style="61" customWidth="1"/>
    <col min="4100" max="4100" width="10.5" style="61" customWidth="1"/>
    <col min="4101" max="4101" width="35.375" style="61" customWidth="1"/>
    <col min="4102" max="4102" width="7.125" style="61" customWidth="1"/>
    <col min="4103" max="4103" width="8" style="61" customWidth="1"/>
    <col min="4104" max="4104" width="15.875" style="61" customWidth="1"/>
    <col min="4105" max="4105" width="5.25" style="61" customWidth="1"/>
    <col min="4106" max="4106" width="10.75" style="61" customWidth="1"/>
    <col min="4107" max="4107" width="24.5" style="61" customWidth="1"/>
    <col min="4108" max="4108" width="6.75" style="61" customWidth="1"/>
    <col min="4109" max="4109" width="7.125" style="61" customWidth="1"/>
    <col min="4110" max="4110" width="9" style="61" customWidth="1"/>
    <col min="4111" max="4111" width="9.875" style="61" customWidth="1"/>
    <col min="4112" max="4355" width="9" style="61" customWidth="1"/>
    <col min="4356" max="4356" width="10.5" style="61" customWidth="1"/>
    <col min="4357" max="4357" width="35.375" style="61" customWidth="1"/>
    <col min="4358" max="4358" width="7.125" style="61" customWidth="1"/>
    <col min="4359" max="4359" width="8" style="61" customWidth="1"/>
    <col min="4360" max="4360" width="15.875" style="61" customWidth="1"/>
    <col min="4361" max="4361" width="5.25" style="61" customWidth="1"/>
    <col min="4362" max="4362" width="10.75" style="61" customWidth="1"/>
    <col min="4363" max="4363" width="24.5" style="61" customWidth="1"/>
    <col min="4364" max="4364" width="6.75" style="61" customWidth="1"/>
    <col min="4365" max="4365" width="7.125" style="61" customWidth="1"/>
    <col min="4366" max="4366" width="9" style="61" customWidth="1"/>
    <col min="4367" max="4367" width="9.875" style="61" customWidth="1"/>
    <col min="4368" max="4611" width="9" style="61" customWidth="1"/>
    <col min="4612" max="4612" width="10.5" style="61" customWidth="1"/>
    <col min="4613" max="4613" width="35.375" style="61" customWidth="1"/>
    <col min="4614" max="4614" width="7.125" style="61" customWidth="1"/>
    <col min="4615" max="4615" width="8" style="61" customWidth="1"/>
    <col min="4616" max="4616" width="15.875" style="61" customWidth="1"/>
    <col min="4617" max="4617" width="5.25" style="61" customWidth="1"/>
    <col min="4618" max="4618" width="10.75" style="61" customWidth="1"/>
    <col min="4619" max="4619" width="24.5" style="61" customWidth="1"/>
    <col min="4620" max="4620" width="6.75" style="61" customWidth="1"/>
    <col min="4621" max="4621" width="7.125" style="61" customWidth="1"/>
    <col min="4622" max="4622" width="9" style="61" customWidth="1"/>
    <col min="4623" max="4623" width="9.875" style="61" customWidth="1"/>
    <col min="4624" max="4867" width="9" style="61" customWidth="1"/>
    <col min="4868" max="4868" width="10.5" style="61" customWidth="1"/>
    <col min="4869" max="4869" width="35.375" style="61" customWidth="1"/>
    <col min="4870" max="4870" width="7.125" style="61" customWidth="1"/>
    <col min="4871" max="4871" width="8" style="61" customWidth="1"/>
    <col min="4872" max="4872" width="15.875" style="61" customWidth="1"/>
    <col min="4873" max="4873" width="5.25" style="61" customWidth="1"/>
    <col min="4874" max="4874" width="10.75" style="61" customWidth="1"/>
    <col min="4875" max="4875" width="24.5" style="61" customWidth="1"/>
    <col min="4876" max="4876" width="6.75" style="61" customWidth="1"/>
    <col min="4877" max="4877" width="7.125" style="61" customWidth="1"/>
    <col min="4878" max="4878" width="9" style="61" customWidth="1"/>
    <col min="4879" max="4879" width="9.875" style="61" customWidth="1"/>
    <col min="4880" max="5123" width="9" style="61" customWidth="1"/>
    <col min="5124" max="5124" width="10.5" style="61" customWidth="1"/>
    <col min="5125" max="5125" width="35.375" style="61" customWidth="1"/>
    <col min="5126" max="5126" width="7.125" style="61" customWidth="1"/>
    <col min="5127" max="5127" width="8" style="61" customWidth="1"/>
    <col min="5128" max="5128" width="15.875" style="61" customWidth="1"/>
    <col min="5129" max="5129" width="5.25" style="61" customWidth="1"/>
    <col min="5130" max="5130" width="10.75" style="61" customWidth="1"/>
    <col min="5131" max="5131" width="24.5" style="61" customWidth="1"/>
    <col min="5132" max="5132" width="6.75" style="61" customWidth="1"/>
    <col min="5133" max="5133" width="7.125" style="61" customWidth="1"/>
    <col min="5134" max="5134" width="9" style="61" customWidth="1"/>
    <col min="5135" max="5135" width="9.875" style="61" customWidth="1"/>
    <col min="5136" max="5379" width="9" style="61" customWidth="1"/>
    <col min="5380" max="5380" width="10.5" style="61" customWidth="1"/>
    <col min="5381" max="5381" width="35.375" style="61" customWidth="1"/>
    <col min="5382" max="5382" width="7.125" style="61" customWidth="1"/>
    <col min="5383" max="5383" width="8" style="61" customWidth="1"/>
    <col min="5384" max="5384" width="15.875" style="61" customWidth="1"/>
    <col min="5385" max="5385" width="5.25" style="61" customWidth="1"/>
    <col min="5386" max="5386" width="10.75" style="61" customWidth="1"/>
    <col min="5387" max="5387" width="24.5" style="61" customWidth="1"/>
    <col min="5388" max="5388" width="6.75" style="61" customWidth="1"/>
    <col min="5389" max="5389" width="7.125" style="61" customWidth="1"/>
    <col min="5390" max="5390" width="9" style="61" customWidth="1"/>
    <col min="5391" max="5391" width="9.875" style="61" customWidth="1"/>
    <col min="5392" max="5635" width="9" style="61" customWidth="1"/>
    <col min="5636" max="5636" width="10.5" style="61" customWidth="1"/>
    <col min="5637" max="5637" width="35.375" style="61" customWidth="1"/>
    <col min="5638" max="5638" width="7.125" style="61" customWidth="1"/>
    <col min="5639" max="5639" width="8" style="61" customWidth="1"/>
    <col min="5640" max="5640" width="15.875" style="61" customWidth="1"/>
    <col min="5641" max="5641" width="5.25" style="61" customWidth="1"/>
    <col min="5642" max="5642" width="10.75" style="61" customWidth="1"/>
    <col min="5643" max="5643" width="24.5" style="61" customWidth="1"/>
    <col min="5644" max="5644" width="6.75" style="61" customWidth="1"/>
    <col min="5645" max="5645" width="7.125" style="61" customWidth="1"/>
    <col min="5646" max="5646" width="9" style="61" customWidth="1"/>
    <col min="5647" max="5647" width="9.875" style="61" customWidth="1"/>
    <col min="5648" max="5891" width="9" style="61" customWidth="1"/>
    <col min="5892" max="5892" width="10.5" style="61" customWidth="1"/>
    <col min="5893" max="5893" width="35.375" style="61" customWidth="1"/>
    <col min="5894" max="5894" width="7.125" style="61" customWidth="1"/>
    <col min="5895" max="5895" width="8" style="61" customWidth="1"/>
    <col min="5896" max="5896" width="15.875" style="61" customWidth="1"/>
    <col min="5897" max="5897" width="5.25" style="61" customWidth="1"/>
    <col min="5898" max="5898" width="10.75" style="61" customWidth="1"/>
    <col min="5899" max="5899" width="24.5" style="61" customWidth="1"/>
    <col min="5900" max="5900" width="6.75" style="61" customWidth="1"/>
    <col min="5901" max="5901" width="7.125" style="61" customWidth="1"/>
    <col min="5902" max="5902" width="9" style="61" customWidth="1"/>
    <col min="5903" max="5903" width="9.875" style="61" customWidth="1"/>
    <col min="5904" max="6147" width="9" style="61" customWidth="1"/>
    <col min="6148" max="6148" width="10.5" style="61" customWidth="1"/>
    <col min="6149" max="6149" width="35.375" style="61" customWidth="1"/>
    <col min="6150" max="6150" width="7.125" style="61" customWidth="1"/>
    <col min="6151" max="6151" width="8" style="61" customWidth="1"/>
    <col min="6152" max="6152" width="15.875" style="61" customWidth="1"/>
    <col min="6153" max="6153" width="5.25" style="61" customWidth="1"/>
    <col min="6154" max="6154" width="10.75" style="61" customWidth="1"/>
    <col min="6155" max="6155" width="24.5" style="61" customWidth="1"/>
    <col min="6156" max="6156" width="6.75" style="61" customWidth="1"/>
    <col min="6157" max="6157" width="7.125" style="61" customWidth="1"/>
    <col min="6158" max="6158" width="9" style="61" customWidth="1"/>
    <col min="6159" max="6159" width="9.875" style="61" customWidth="1"/>
    <col min="6160" max="6403" width="9" style="61" customWidth="1"/>
    <col min="6404" max="6404" width="10.5" style="61" customWidth="1"/>
    <col min="6405" max="6405" width="35.375" style="61" customWidth="1"/>
    <col min="6406" max="6406" width="7.125" style="61" customWidth="1"/>
    <col min="6407" max="6407" width="8" style="61" customWidth="1"/>
    <col min="6408" max="6408" width="15.875" style="61" customWidth="1"/>
    <col min="6409" max="6409" width="5.25" style="61" customWidth="1"/>
    <col min="6410" max="6410" width="10.75" style="61" customWidth="1"/>
    <col min="6411" max="6411" width="24.5" style="61" customWidth="1"/>
    <col min="6412" max="6412" width="6.75" style="61" customWidth="1"/>
    <col min="6413" max="6413" width="7.125" style="61" customWidth="1"/>
    <col min="6414" max="6414" width="9" style="61" customWidth="1"/>
    <col min="6415" max="6415" width="9.875" style="61" customWidth="1"/>
    <col min="6416" max="6659" width="9" style="61" customWidth="1"/>
    <col min="6660" max="6660" width="10.5" style="61" customWidth="1"/>
    <col min="6661" max="6661" width="35.375" style="61" customWidth="1"/>
    <col min="6662" max="6662" width="7.125" style="61" customWidth="1"/>
    <col min="6663" max="6663" width="8" style="61" customWidth="1"/>
    <col min="6664" max="6664" width="15.875" style="61" customWidth="1"/>
    <col min="6665" max="6665" width="5.25" style="61" customWidth="1"/>
    <col min="6666" max="6666" width="10.75" style="61" customWidth="1"/>
    <col min="6667" max="6667" width="24.5" style="61" customWidth="1"/>
    <col min="6668" max="6668" width="6.75" style="61" customWidth="1"/>
    <col min="6669" max="6669" width="7.125" style="61" customWidth="1"/>
    <col min="6670" max="6670" width="9" style="61" customWidth="1"/>
    <col min="6671" max="6671" width="9.875" style="61" customWidth="1"/>
    <col min="6672" max="6915" width="9" style="61" customWidth="1"/>
    <col min="6916" max="6916" width="10.5" style="61" customWidth="1"/>
    <col min="6917" max="6917" width="35.375" style="61" customWidth="1"/>
    <col min="6918" max="6918" width="7.125" style="61" customWidth="1"/>
    <col min="6919" max="6919" width="8" style="61" customWidth="1"/>
    <col min="6920" max="6920" width="15.875" style="61" customWidth="1"/>
    <col min="6921" max="6921" width="5.25" style="61" customWidth="1"/>
    <col min="6922" max="6922" width="10.75" style="61" customWidth="1"/>
    <col min="6923" max="6923" width="24.5" style="61" customWidth="1"/>
    <col min="6924" max="6924" width="6.75" style="61" customWidth="1"/>
    <col min="6925" max="6925" width="7.125" style="61" customWidth="1"/>
    <col min="6926" max="6926" width="9" style="61" customWidth="1"/>
    <col min="6927" max="6927" width="9.875" style="61" customWidth="1"/>
    <col min="6928" max="7171" width="9" style="61" customWidth="1"/>
    <col min="7172" max="7172" width="10.5" style="61" customWidth="1"/>
    <col min="7173" max="7173" width="35.375" style="61" customWidth="1"/>
    <col min="7174" max="7174" width="7.125" style="61" customWidth="1"/>
    <col min="7175" max="7175" width="8" style="61" customWidth="1"/>
    <col min="7176" max="7176" width="15.875" style="61" customWidth="1"/>
    <col min="7177" max="7177" width="5.25" style="61" customWidth="1"/>
    <col min="7178" max="7178" width="10.75" style="61" customWidth="1"/>
    <col min="7179" max="7179" width="24.5" style="61" customWidth="1"/>
    <col min="7180" max="7180" width="6.75" style="61" customWidth="1"/>
    <col min="7181" max="7181" width="7.125" style="61" customWidth="1"/>
    <col min="7182" max="7182" width="9" style="61" customWidth="1"/>
    <col min="7183" max="7183" width="9.875" style="61" customWidth="1"/>
    <col min="7184" max="7427" width="9" style="61" customWidth="1"/>
    <col min="7428" max="7428" width="10.5" style="61" customWidth="1"/>
    <col min="7429" max="7429" width="35.375" style="61" customWidth="1"/>
    <col min="7430" max="7430" width="7.125" style="61" customWidth="1"/>
    <col min="7431" max="7431" width="8" style="61" customWidth="1"/>
    <col min="7432" max="7432" width="15.875" style="61" customWidth="1"/>
    <col min="7433" max="7433" width="5.25" style="61" customWidth="1"/>
    <col min="7434" max="7434" width="10.75" style="61" customWidth="1"/>
    <col min="7435" max="7435" width="24.5" style="61" customWidth="1"/>
    <col min="7436" max="7436" width="6.75" style="61" customWidth="1"/>
    <col min="7437" max="7437" width="7.125" style="61" customWidth="1"/>
    <col min="7438" max="7438" width="9" style="61" customWidth="1"/>
    <col min="7439" max="7439" width="9.875" style="61" customWidth="1"/>
    <col min="7440" max="7683" width="9" style="61" customWidth="1"/>
    <col min="7684" max="7684" width="10.5" style="61" customWidth="1"/>
    <col min="7685" max="7685" width="35.375" style="61" customWidth="1"/>
    <col min="7686" max="7686" width="7.125" style="61" customWidth="1"/>
    <col min="7687" max="7687" width="8" style="61" customWidth="1"/>
    <col min="7688" max="7688" width="15.875" style="61" customWidth="1"/>
    <col min="7689" max="7689" width="5.25" style="61" customWidth="1"/>
    <col min="7690" max="7690" width="10.75" style="61" customWidth="1"/>
    <col min="7691" max="7691" width="24.5" style="61" customWidth="1"/>
    <col min="7692" max="7692" width="6.75" style="61" customWidth="1"/>
    <col min="7693" max="7693" width="7.125" style="61" customWidth="1"/>
    <col min="7694" max="7694" width="9" style="61" customWidth="1"/>
    <col min="7695" max="7695" width="9.875" style="61" customWidth="1"/>
    <col min="7696" max="7939" width="9" style="61" customWidth="1"/>
    <col min="7940" max="7940" width="10.5" style="61" customWidth="1"/>
    <col min="7941" max="7941" width="35.375" style="61" customWidth="1"/>
    <col min="7942" max="7942" width="7.125" style="61" customWidth="1"/>
    <col min="7943" max="7943" width="8" style="61" customWidth="1"/>
    <col min="7944" max="7944" width="15.875" style="61" customWidth="1"/>
    <col min="7945" max="7945" width="5.25" style="61" customWidth="1"/>
    <col min="7946" max="7946" width="10.75" style="61" customWidth="1"/>
    <col min="7947" max="7947" width="24.5" style="61" customWidth="1"/>
    <col min="7948" max="7948" width="6.75" style="61" customWidth="1"/>
    <col min="7949" max="7949" width="7.125" style="61" customWidth="1"/>
    <col min="7950" max="7950" width="9" style="61" customWidth="1"/>
    <col min="7951" max="7951" width="9.875" style="61" customWidth="1"/>
    <col min="7952" max="8195" width="9" style="61" customWidth="1"/>
    <col min="8196" max="8196" width="10.5" style="61" customWidth="1"/>
    <col min="8197" max="8197" width="35.375" style="61" customWidth="1"/>
    <col min="8198" max="8198" width="7.125" style="61" customWidth="1"/>
    <col min="8199" max="8199" width="8" style="61" customWidth="1"/>
    <col min="8200" max="8200" width="15.875" style="61" customWidth="1"/>
    <col min="8201" max="8201" width="5.25" style="61" customWidth="1"/>
    <col min="8202" max="8202" width="10.75" style="61" customWidth="1"/>
    <col min="8203" max="8203" width="24.5" style="61" customWidth="1"/>
    <col min="8204" max="8204" width="6.75" style="61" customWidth="1"/>
    <col min="8205" max="8205" width="7.125" style="61" customWidth="1"/>
    <col min="8206" max="8206" width="9" style="61" customWidth="1"/>
    <col min="8207" max="8207" width="9.875" style="61" customWidth="1"/>
    <col min="8208" max="8451" width="9" style="61" customWidth="1"/>
    <col min="8452" max="8452" width="10.5" style="61" customWidth="1"/>
    <col min="8453" max="8453" width="35.375" style="61" customWidth="1"/>
    <col min="8454" max="8454" width="7.125" style="61" customWidth="1"/>
    <col min="8455" max="8455" width="8" style="61" customWidth="1"/>
    <col min="8456" max="8456" width="15.875" style="61" customWidth="1"/>
    <col min="8457" max="8457" width="5.25" style="61" customWidth="1"/>
    <col min="8458" max="8458" width="10.75" style="61" customWidth="1"/>
    <col min="8459" max="8459" width="24.5" style="61" customWidth="1"/>
    <col min="8460" max="8460" width="6.75" style="61" customWidth="1"/>
    <col min="8461" max="8461" width="7.125" style="61" customWidth="1"/>
    <col min="8462" max="8462" width="9" style="61" customWidth="1"/>
    <col min="8463" max="8463" width="9.875" style="61" customWidth="1"/>
    <col min="8464" max="8707" width="9" style="61" customWidth="1"/>
    <col min="8708" max="8708" width="10.5" style="61" customWidth="1"/>
    <col min="8709" max="8709" width="35.375" style="61" customWidth="1"/>
    <col min="8710" max="8710" width="7.125" style="61" customWidth="1"/>
    <col min="8711" max="8711" width="8" style="61" customWidth="1"/>
    <col min="8712" max="8712" width="15.875" style="61" customWidth="1"/>
    <col min="8713" max="8713" width="5.25" style="61" customWidth="1"/>
    <col min="8714" max="8714" width="10.75" style="61" customWidth="1"/>
    <col min="8715" max="8715" width="24.5" style="61" customWidth="1"/>
    <col min="8716" max="8716" width="6.75" style="61" customWidth="1"/>
    <col min="8717" max="8717" width="7.125" style="61" customWidth="1"/>
    <col min="8718" max="8718" width="9" style="61" customWidth="1"/>
    <col min="8719" max="8719" width="9.875" style="61" customWidth="1"/>
    <col min="8720" max="8963" width="9" style="61" customWidth="1"/>
    <col min="8964" max="8964" width="10.5" style="61" customWidth="1"/>
    <col min="8965" max="8965" width="35.375" style="61" customWidth="1"/>
    <col min="8966" max="8966" width="7.125" style="61" customWidth="1"/>
    <col min="8967" max="8967" width="8" style="61" customWidth="1"/>
    <col min="8968" max="8968" width="15.875" style="61" customWidth="1"/>
    <col min="8969" max="8969" width="5.25" style="61" customWidth="1"/>
    <col min="8970" max="8970" width="10.75" style="61" customWidth="1"/>
    <col min="8971" max="8971" width="24.5" style="61" customWidth="1"/>
    <col min="8972" max="8972" width="6.75" style="61" customWidth="1"/>
    <col min="8973" max="8973" width="7.125" style="61" customWidth="1"/>
    <col min="8974" max="8974" width="9" style="61" customWidth="1"/>
    <col min="8975" max="8975" width="9.875" style="61" customWidth="1"/>
    <col min="8976" max="9219" width="9" style="61" customWidth="1"/>
    <col min="9220" max="9220" width="10.5" style="61" customWidth="1"/>
    <col min="9221" max="9221" width="35.375" style="61" customWidth="1"/>
    <col min="9222" max="9222" width="7.125" style="61" customWidth="1"/>
    <col min="9223" max="9223" width="8" style="61" customWidth="1"/>
    <col min="9224" max="9224" width="15.875" style="61" customWidth="1"/>
    <col min="9225" max="9225" width="5.25" style="61" customWidth="1"/>
    <col min="9226" max="9226" width="10.75" style="61" customWidth="1"/>
    <col min="9227" max="9227" width="24.5" style="61" customWidth="1"/>
    <col min="9228" max="9228" width="6.75" style="61" customWidth="1"/>
    <col min="9229" max="9229" width="7.125" style="61" customWidth="1"/>
    <col min="9230" max="9230" width="9" style="61" customWidth="1"/>
    <col min="9231" max="9231" width="9.875" style="61" customWidth="1"/>
    <col min="9232" max="9475" width="9" style="61" customWidth="1"/>
    <col min="9476" max="9476" width="10.5" style="61" customWidth="1"/>
    <col min="9477" max="9477" width="35.375" style="61" customWidth="1"/>
    <col min="9478" max="9478" width="7.125" style="61" customWidth="1"/>
    <col min="9479" max="9479" width="8" style="61" customWidth="1"/>
    <col min="9480" max="9480" width="15.875" style="61" customWidth="1"/>
    <col min="9481" max="9481" width="5.25" style="61" customWidth="1"/>
    <col min="9482" max="9482" width="10.75" style="61" customWidth="1"/>
    <col min="9483" max="9483" width="24.5" style="61" customWidth="1"/>
    <col min="9484" max="9484" width="6.75" style="61" customWidth="1"/>
    <col min="9485" max="9485" width="7.125" style="61" customWidth="1"/>
    <col min="9486" max="9486" width="9" style="61" customWidth="1"/>
    <col min="9487" max="9487" width="9.875" style="61" customWidth="1"/>
    <col min="9488" max="9731" width="9" style="61" customWidth="1"/>
    <col min="9732" max="9732" width="10.5" style="61" customWidth="1"/>
    <col min="9733" max="9733" width="35.375" style="61" customWidth="1"/>
    <col min="9734" max="9734" width="7.125" style="61" customWidth="1"/>
    <col min="9735" max="9735" width="8" style="61" customWidth="1"/>
    <col min="9736" max="9736" width="15.875" style="61" customWidth="1"/>
    <col min="9737" max="9737" width="5.25" style="61" customWidth="1"/>
    <col min="9738" max="9738" width="10.75" style="61" customWidth="1"/>
    <col min="9739" max="9739" width="24.5" style="61" customWidth="1"/>
    <col min="9740" max="9740" width="6.75" style="61" customWidth="1"/>
    <col min="9741" max="9741" width="7.125" style="61" customWidth="1"/>
    <col min="9742" max="9742" width="9" style="61" customWidth="1"/>
    <col min="9743" max="9743" width="9.875" style="61" customWidth="1"/>
    <col min="9744" max="9987" width="9" style="61" customWidth="1"/>
    <col min="9988" max="9988" width="10.5" style="61" customWidth="1"/>
    <col min="9989" max="9989" width="35.375" style="61" customWidth="1"/>
    <col min="9990" max="9990" width="7.125" style="61" customWidth="1"/>
    <col min="9991" max="9991" width="8" style="61" customWidth="1"/>
    <col min="9992" max="9992" width="15.875" style="61" customWidth="1"/>
    <col min="9993" max="9993" width="5.25" style="61" customWidth="1"/>
    <col min="9994" max="9994" width="10.75" style="61" customWidth="1"/>
    <col min="9995" max="9995" width="24.5" style="61" customWidth="1"/>
    <col min="9996" max="9996" width="6.75" style="61" customWidth="1"/>
    <col min="9997" max="9997" width="7.125" style="61" customWidth="1"/>
    <col min="9998" max="9998" width="9" style="61" customWidth="1"/>
    <col min="9999" max="9999" width="9.875" style="61" customWidth="1"/>
    <col min="10000" max="10243" width="9" style="61" customWidth="1"/>
    <col min="10244" max="10244" width="10.5" style="61" customWidth="1"/>
    <col min="10245" max="10245" width="35.375" style="61" customWidth="1"/>
    <col min="10246" max="10246" width="7.125" style="61" customWidth="1"/>
    <col min="10247" max="10247" width="8" style="61" customWidth="1"/>
    <col min="10248" max="10248" width="15.875" style="61" customWidth="1"/>
    <col min="10249" max="10249" width="5.25" style="61" customWidth="1"/>
    <col min="10250" max="10250" width="10.75" style="61" customWidth="1"/>
    <col min="10251" max="10251" width="24.5" style="61" customWidth="1"/>
    <col min="10252" max="10252" width="6.75" style="61" customWidth="1"/>
    <col min="10253" max="10253" width="7.125" style="61" customWidth="1"/>
    <col min="10254" max="10254" width="9" style="61" customWidth="1"/>
    <col min="10255" max="10255" width="9.875" style="61" customWidth="1"/>
    <col min="10256" max="10499" width="9" style="61" customWidth="1"/>
    <col min="10500" max="10500" width="10.5" style="61" customWidth="1"/>
    <col min="10501" max="10501" width="35.375" style="61" customWidth="1"/>
    <col min="10502" max="10502" width="7.125" style="61" customWidth="1"/>
    <col min="10503" max="10503" width="8" style="61" customWidth="1"/>
    <col min="10504" max="10504" width="15.875" style="61" customWidth="1"/>
    <col min="10505" max="10505" width="5.25" style="61" customWidth="1"/>
    <col min="10506" max="10506" width="10.75" style="61" customWidth="1"/>
    <col min="10507" max="10507" width="24.5" style="61" customWidth="1"/>
    <col min="10508" max="10508" width="6.75" style="61" customWidth="1"/>
    <col min="10509" max="10509" width="7.125" style="61" customWidth="1"/>
    <col min="10510" max="10510" width="9" style="61" customWidth="1"/>
    <col min="10511" max="10511" width="9.875" style="61" customWidth="1"/>
    <col min="10512" max="10755" width="9" style="61" customWidth="1"/>
    <col min="10756" max="10756" width="10.5" style="61" customWidth="1"/>
    <col min="10757" max="10757" width="35.375" style="61" customWidth="1"/>
    <col min="10758" max="10758" width="7.125" style="61" customWidth="1"/>
    <col min="10759" max="10759" width="8" style="61" customWidth="1"/>
    <col min="10760" max="10760" width="15.875" style="61" customWidth="1"/>
    <col min="10761" max="10761" width="5.25" style="61" customWidth="1"/>
    <col min="10762" max="10762" width="10.75" style="61" customWidth="1"/>
    <col min="10763" max="10763" width="24.5" style="61" customWidth="1"/>
    <col min="10764" max="10764" width="6.75" style="61" customWidth="1"/>
    <col min="10765" max="10765" width="7.125" style="61" customWidth="1"/>
    <col min="10766" max="10766" width="9" style="61" customWidth="1"/>
    <col min="10767" max="10767" width="9.875" style="61" customWidth="1"/>
    <col min="10768" max="11011" width="9" style="61" customWidth="1"/>
    <col min="11012" max="11012" width="10.5" style="61" customWidth="1"/>
    <col min="11013" max="11013" width="35.375" style="61" customWidth="1"/>
    <col min="11014" max="11014" width="7.125" style="61" customWidth="1"/>
    <col min="11015" max="11015" width="8" style="61" customWidth="1"/>
    <col min="11016" max="11016" width="15.875" style="61" customWidth="1"/>
    <col min="11017" max="11017" width="5.25" style="61" customWidth="1"/>
    <col min="11018" max="11018" width="10.75" style="61" customWidth="1"/>
    <col min="11019" max="11019" width="24.5" style="61" customWidth="1"/>
    <col min="11020" max="11020" width="6.75" style="61" customWidth="1"/>
    <col min="11021" max="11021" width="7.125" style="61" customWidth="1"/>
    <col min="11022" max="11022" width="9" style="61" customWidth="1"/>
    <col min="11023" max="11023" width="9.875" style="61" customWidth="1"/>
    <col min="11024" max="11267" width="9" style="61" customWidth="1"/>
    <col min="11268" max="11268" width="10.5" style="61" customWidth="1"/>
    <col min="11269" max="11269" width="35.375" style="61" customWidth="1"/>
    <col min="11270" max="11270" width="7.125" style="61" customWidth="1"/>
    <col min="11271" max="11271" width="8" style="61" customWidth="1"/>
    <col min="11272" max="11272" width="15.875" style="61" customWidth="1"/>
    <col min="11273" max="11273" width="5.25" style="61" customWidth="1"/>
    <col min="11274" max="11274" width="10.75" style="61" customWidth="1"/>
    <col min="11275" max="11275" width="24.5" style="61" customWidth="1"/>
    <col min="11276" max="11276" width="6.75" style="61" customWidth="1"/>
    <col min="11277" max="11277" width="7.125" style="61" customWidth="1"/>
    <col min="11278" max="11278" width="9" style="61" customWidth="1"/>
    <col min="11279" max="11279" width="9.875" style="61" customWidth="1"/>
    <col min="11280" max="11523" width="9" style="61" customWidth="1"/>
    <col min="11524" max="11524" width="10.5" style="61" customWidth="1"/>
    <col min="11525" max="11525" width="35.375" style="61" customWidth="1"/>
    <col min="11526" max="11526" width="7.125" style="61" customWidth="1"/>
    <col min="11527" max="11527" width="8" style="61" customWidth="1"/>
    <col min="11528" max="11528" width="15.875" style="61" customWidth="1"/>
    <col min="11529" max="11529" width="5.25" style="61" customWidth="1"/>
    <col min="11530" max="11530" width="10.75" style="61" customWidth="1"/>
    <col min="11531" max="11531" width="24.5" style="61" customWidth="1"/>
    <col min="11532" max="11532" width="6.75" style="61" customWidth="1"/>
    <col min="11533" max="11533" width="7.125" style="61" customWidth="1"/>
    <col min="11534" max="11534" width="9" style="61" customWidth="1"/>
    <col min="11535" max="11535" width="9.875" style="61" customWidth="1"/>
    <col min="11536" max="11779" width="9" style="61" customWidth="1"/>
    <col min="11780" max="11780" width="10.5" style="61" customWidth="1"/>
    <col min="11781" max="11781" width="35.375" style="61" customWidth="1"/>
    <col min="11782" max="11782" width="7.125" style="61" customWidth="1"/>
    <col min="11783" max="11783" width="8" style="61" customWidth="1"/>
    <col min="11784" max="11784" width="15.875" style="61" customWidth="1"/>
    <col min="11785" max="11785" width="5.25" style="61" customWidth="1"/>
    <col min="11786" max="11786" width="10.75" style="61" customWidth="1"/>
    <col min="11787" max="11787" width="24.5" style="61" customWidth="1"/>
    <col min="11788" max="11788" width="6.75" style="61" customWidth="1"/>
    <col min="11789" max="11789" width="7.125" style="61" customWidth="1"/>
    <col min="11790" max="11790" width="9" style="61" customWidth="1"/>
    <col min="11791" max="11791" width="9.875" style="61" customWidth="1"/>
    <col min="11792" max="12035" width="9" style="61" customWidth="1"/>
    <col min="12036" max="12036" width="10.5" style="61" customWidth="1"/>
    <col min="12037" max="12037" width="35.375" style="61" customWidth="1"/>
    <col min="12038" max="12038" width="7.125" style="61" customWidth="1"/>
    <col min="12039" max="12039" width="8" style="61" customWidth="1"/>
    <col min="12040" max="12040" width="15.875" style="61" customWidth="1"/>
    <col min="12041" max="12041" width="5.25" style="61" customWidth="1"/>
    <col min="12042" max="12042" width="10.75" style="61" customWidth="1"/>
    <col min="12043" max="12043" width="24.5" style="61" customWidth="1"/>
    <col min="12044" max="12044" width="6.75" style="61" customWidth="1"/>
    <col min="12045" max="12045" width="7.125" style="61" customWidth="1"/>
    <col min="12046" max="12046" width="9" style="61" customWidth="1"/>
    <col min="12047" max="12047" width="9.875" style="61" customWidth="1"/>
    <col min="12048" max="12291" width="9" style="61" customWidth="1"/>
    <col min="12292" max="12292" width="10.5" style="61" customWidth="1"/>
    <col min="12293" max="12293" width="35.375" style="61" customWidth="1"/>
    <col min="12294" max="12294" width="7.125" style="61" customWidth="1"/>
    <col min="12295" max="12295" width="8" style="61" customWidth="1"/>
    <col min="12296" max="12296" width="15.875" style="61" customWidth="1"/>
    <col min="12297" max="12297" width="5.25" style="61" customWidth="1"/>
    <col min="12298" max="12298" width="10.75" style="61" customWidth="1"/>
    <col min="12299" max="12299" width="24.5" style="61" customWidth="1"/>
    <col min="12300" max="12300" width="6.75" style="61" customWidth="1"/>
    <col min="12301" max="12301" width="7.125" style="61" customWidth="1"/>
    <col min="12302" max="12302" width="9" style="61" customWidth="1"/>
    <col min="12303" max="12303" width="9.875" style="61" customWidth="1"/>
    <col min="12304" max="12547" width="9" style="61" customWidth="1"/>
    <col min="12548" max="12548" width="10.5" style="61" customWidth="1"/>
    <col min="12549" max="12549" width="35.375" style="61" customWidth="1"/>
    <col min="12550" max="12550" width="7.125" style="61" customWidth="1"/>
    <col min="12551" max="12551" width="8" style="61" customWidth="1"/>
    <col min="12552" max="12552" width="15.875" style="61" customWidth="1"/>
    <col min="12553" max="12553" width="5.25" style="61" customWidth="1"/>
    <col min="12554" max="12554" width="10.75" style="61" customWidth="1"/>
    <col min="12555" max="12555" width="24.5" style="61" customWidth="1"/>
    <col min="12556" max="12556" width="6.75" style="61" customWidth="1"/>
    <col min="12557" max="12557" width="7.125" style="61" customWidth="1"/>
    <col min="12558" max="12558" width="9" style="61" customWidth="1"/>
    <col min="12559" max="12559" width="9.875" style="61" customWidth="1"/>
    <col min="12560" max="12803" width="9" style="61" customWidth="1"/>
    <col min="12804" max="12804" width="10.5" style="61" customWidth="1"/>
    <col min="12805" max="12805" width="35.375" style="61" customWidth="1"/>
    <col min="12806" max="12806" width="7.125" style="61" customWidth="1"/>
    <col min="12807" max="12807" width="8" style="61" customWidth="1"/>
    <col min="12808" max="12808" width="15.875" style="61" customWidth="1"/>
    <col min="12809" max="12809" width="5.25" style="61" customWidth="1"/>
    <col min="12810" max="12810" width="10.75" style="61" customWidth="1"/>
    <col min="12811" max="12811" width="24.5" style="61" customWidth="1"/>
    <col min="12812" max="12812" width="6.75" style="61" customWidth="1"/>
    <col min="12813" max="12813" width="7.125" style="61" customWidth="1"/>
    <col min="12814" max="12814" width="9" style="61" customWidth="1"/>
    <col min="12815" max="12815" width="9.875" style="61" customWidth="1"/>
    <col min="12816" max="13059" width="9" style="61" customWidth="1"/>
    <col min="13060" max="13060" width="10.5" style="61" customWidth="1"/>
    <col min="13061" max="13061" width="35.375" style="61" customWidth="1"/>
    <col min="13062" max="13062" width="7.125" style="61" customWidth="1"/>
    <col min="13063" max="13063" width="8" style="61" customWidth="1"/>
    <col min="13064" max="13064" width="15.875" style="61" customWidth="1"/>
    <col min="13065" max="13065" width="5.25" style="61" customWidth="1"/>
    <col min="13066" max="13066" width="10.75" style="61" customWidth="1"/>
    <col min="13067" max="13067" width="24.5" style="61" customWidth="1"/>
    <col min="13068" max="13068" width="6.75" style="61" customWidth="1"/>
    <col min="13069" max="13069" width="7.125" style="61" customWidth="1"/>
    <col min="13070" max="13070" width="9" style="61" customWidth="1"/>
    <col min="13071" max="13071" width="9.875" style="61" customWidth="1"/>
    <col min="13072" max="13315" width="9" style="61" customWidth="1"/>
    <col min="13316" max="13316" width="10.5" style="61" customWidth="1"/>
    <col min="13317" max="13317" width="35.375" style="61" customWidth="1"/>
    <col min="13318" max="13318" width="7.125" style="61" customWidth="1"/>
    <col min="13319" max="13319" width="8" style="61" customWidth="1"/>
    <col min="13320" max="13320" width="15.875" style="61" customWidth="1"/>
    <col min="13321" max="13321" width="5.25" style="61" customWidth="1"/>
    <col min="13322" max="13322" width="10.75" style="61" customWidth="1"/>
    <col min="13323" max="13323" width="24.5" style="61" customWidth="1"/>
    <col min="13324" max="13324" width="6.75" style="61" customWidth="1"/>
    <col min="13325" max="13325" width="7.125" style="61" customWidth="1"/>
    <col min="13326" max="13326" width="9" style="61" customWidth="1"/>
    <col min="13327" max="13327" width="9.875" style="61" customWidth="1"/>
    <col min="13328" max="13571" width="9" style="61" customWidth="1"/>
    <col min="13572" max="13572" width="10.5" style="61" customWidth="1"/>
    <col min="13573" max="13573" width="35.375" style="61" customWidth="1"/>
    <col min="13574" max="13574" width="7.125" style="61" customWidth="1"/>
    <col min="13575" max="13575" width="8" style="61" customWidth="1"/>
    <col min="13576" max="13576" width="15.875" style="61" customWidth="1"/>
    <col min="13577" max="13577" width="5.25" style="61" customWidth="1"/>
    <col min="13578" max="13578" width="10.75" style="61" customWidth="1"/>
    <col min="13579" max="13579" width="24.5" style="61" customWidth="1"/>
    <col min="13580" max="13580" width="6.75" style="61" customWidth="1"/>
    <col min="13581" max="13581" width="7.125" style="61" customWidth="1"/>
    <col min="13582" max="13582" width="9" style="61" customWidth="1"/>
    <col min="13583" max="13583" width="9.875" style="61" customWidth="1"/>
    <col min="13584" max="13827" width="9" style="61" customWidth="1"/>
    <col min="13828" max="13828" width="10.5" style="61" customWidth="1"/>
    <col min="13829" max="13829" width="35.375" style="61" customWidth="1"/>
    <col min="13830" max="13830" width="7.125" style="61" customWidth="1"/>
    <col min="13831" max="13831" width="8" style="61" customWidth="1"/>
    <col min="13832" max="13832" width="15.875" style="61" customWidth="1"/>
    <col min="13833" max="13833" width="5.25" style="61" customWidth="1"/>
    <col min="13834" max="13834" width="10.75" style="61" customWidth="1"/>
    <col min="13835" max="13835" width="24.5" style="61" customWidth="1"/>
    <col min="13836" max="13836" width="6.75" style="61" customWidth="1"/>
    <col min="13837" max="13837" width="7.125" style="61" customWidth="1"/>
    <col min="13838" max="13838" width="9" style="61" customWidth="1"/>
    <col min="13839" max="13839" width="9.875" style="61" customWidth="1"/>
    <col min="13840" max="14083" width="9" style="61" customWidth="1"/>
    <col min="14084" max="14084" width="10.5" style="61" customWidth="1"/>
    <col min="14085" max="14085" width="35.375" style="61" customWidth="1"/>
    <col min="14086" max="14086" width="7.125" style="61" customWidth="1"/>
    <col min="14087" max="14087" width="8" style="61" customWidth="1"/>
    <col min="14088" max="14088" width="15.875" style="61" customWidth="1"/>
    <col min="14089" max="14089" width="5.25" style="61" customWidth="1"/>
    <col min="14090" max="14090" width="10.75" style="61" customWidth="1"/>
    <col min="14091" max="14091" width="24.5" style="61" customWidth="1"/>
    <col min="14092" max="14092" width="6.75" style="61" customWidth="1"/>
    <col min="14093" max="14093" width="7.125" style="61" customWidth="1"/>
    <col min="14094" max="14094" width="9" style="61" customWidth="1"/>
    <col min="14095" max="14095" width="9.875" style="61" customWidth="1"/>
    <col min="14096" max="14339" width="9" style="61" customWidth="1"/>
    <col min="14340" max="14340" width="10.5" style="61" customWidth="1"/>
    <col min="14341" max="14341" width="35.375" style="61" customWidth="1"/>
    <col min="14342" max="14342" width="7.125" style="61" customWidth="1"/>
    <col min="14343" max="14343" width="8" style="61" customWidth="1"/>
    <col min="14344" max="14344" width="15.875" style="61" customWidth="1"/>
    <col min="14345" max="14345" width="5.25" style="61" customWidth="1"/>
    <col min="14346" max="14346" width="10.75" style="61" customWidth="1"/>
    <col min="14347" max="14347" width="24.5" style="61" customWidth="1"/>
    <col min="14348" max="14348" width="6.75" style="61" customWidth="1"/>
    <col min="14349" max="14349" width="7.125" style="61" customWidth="1"/>
    <col min="14350" max="14350" width="9" style="61" customWidth="1"/>
    <col min="14351" max="14351" width="9.875" style="61" customWidth="1"/>
    <col min="14352" max="14595" width="9" style="61" customWidth="1"/>
    <col min="14596" max="14596" width="10.5" style="61" customWidth="1"/>
    <col min="14597" max="14597" width="35.375" style="61" customWidth="1"/>
    <col min="14598" max="14598" width="7.125" style="61" customWidth="1"/>
    <col min="14599" max="14599" width="8" style="61" customWidth="1"/>
    <col min="14600" max="14600" width="15.875" style="61" customWidth="1"/>
    <col min="14601" max="14601" width="5.25" style="61" customWidth="1"/>
    <col min="14602" max="14602" width="10.75" style="61" customWidth="1"/>
    <col min="14603" max="14603" width="24.5" style="61" customWidth="1"/>
    <col min="14604" max="14604" width="6.75" style="61" customWidth="1"/>
    <col min="14605" max="14605" width="7.125" style="61" customWidth="1"/>
    <col min="14606" max="14606" width="9" style="61" customWidth="1"/>
    <col min="14607" max="14607" width="9.875" style="61" customWidth="1"/>
    <col min="14608" max="14851" width="9" style="61" customWidth="1"/>
    <col min="14852" max="14852" width="10.5" style="61" customWidth="1"/>
    <col min="14853" max="14853" width="35.375" style="61" customWidth="1"/>
    <col min="14854" max="14854" width="7.125" style="61" customWidth="1"/>
    <col min="14855" max="14855" width="8" style="61" customWidth="1"/>
    <col min="14856" max="14856" width="15.875" style="61" customWidth="1"/>
    <col min="14857" max="14857" width="5.25" style="61" customWidth="1"/>
    <col min="14858" max="14858" width="10.75" style="61" customWidth="1"/>
    <col min="14859" max="14859" width="24.5" style="61" customWidth="1"/>
    <col min="14860" max="14860" width="6.75" style="61" customWidth="1"/>
    <col min="14861" max="14861" width="7.125" style="61" customWidth="1"/>
    <col min="14862" max="14862" width="9" style="61" customWidth="1"/>
    <col min="14863" max="14863" width="9.875" style="61" customWidth="1"/>
    <col min="14864" max="15107" width="9" style="61" customWidth="1"/>
    <col min="15108" max="15108" width="10.5" style="61" customWidth="1"/>
    <col min="15109" max="15109" width="35.375" style="61" customWidth="1"/>
    <col min="15110" max="15110" width="7.125" style="61" customWidth="1"/>
    <col min="15111" max="15111" width="8" style="61" customWidth="1"/>
    <col min="15112" max="15112" width="15.875" style="61" customWidth="1"/>
    <col min="15113" max="15113" width="5.25" style="61" customWidth="1"/>
    <col min="15114" max="15114" width="10.75" style="61" customWidth="1"/>
    <col min="15115" max="15115" width="24.5" style="61" customWidth="1"/>
    <col min="15116" max="15116" width="6.75" style="61" customWidth="1"/>
    <col min="15117" max="15117" width="7.125" style="61" customWidth="1"/>
    <col min="15118" max="15118" width="9" style="61" customWidth="1"/>
    <col min="15119" max="15119" width="9.875" style="61" customWidth="1"/>
    <col min="15120" max="15363" width="9" style="61" customWidth="1"/>
    <col min="15364" max="15364" width="10.5" style="61" customWidth="1"/>
    <col min="15365" max="15365" width="35.375" style="61" customWidth="1"/>
    <col min="15366" max="15366" width="7.125" style="61" customWidth="1"/>
    <col min="15367" max="15367" width="8" style="61" customWidth="1"/>
    <col min="15368" max="15368" width="15.875" style="61" customWidth="1"/>
    <col min="15369" max="15369" width="5.25" style="61" customWidth="1"/>
    <col min="15370" max="15370" width="10.75" style="61" customWidth="1"/>
    <col min="15371" max="15371" width="24.5" style="61" customWidth="1"/>
    <col min="15372" max="15372" width="6.75" style="61" customWidth="1"/>
    <col min="15373" max="15373" width="7.125" style="61" customWidth="1"/>
    <col min="15374" max="15374" width="9" style="61" customWidth="1"/>
    <col min="15375" max="15375" width="9.875" style="61" customWidth="1"/>
    <col min="15376" max="15619" width="9" style="61" customWidth="1"/>
    <col min="15620" max="15620" width="10.5" style="61" customWidth="1"/>
    <col min="15621" max="15621" width="35.375" style="61" customWidth="1"/>
    <col min="15622" max="15622" width="7.125" style="61" customWidth="1"/>
    <col min="15623" max="15623" width="8" style="61" customWidth="1"/>
    <col min="15624" max="15624" width="15.875" style="61" customWidth="1"/>
    <col min="15625" max="15625" width="5.25" style="61" customWidth="1"/>
    <col min="15626" max="15626" width="10.75" style="61" customWidth="1"/>
    <col min="15627" max="15627" width="24.5" style="61" customWidth="1"/>
    <col min="15628" max="15628" width="6.75" style="61" customWidth="1"/>
    <col min="15629" max="15629" width="7.125" style="61" customWidth="1"/>
    <col min="15630" max="15630" width="9" style="61" customWidth="1"/>
    <col min="15631" max="15631" width="9.875" style="61" customWidth="1"/>
    <col min="15632" max="15875" width="9" style="61" customWidth="1"/>
    <col min="15876" max="15876" width="10.5" style="61" customWidth="1"/>
    <col min="15877" max="15877" width="35.375" style="61" customWidth="1"/>
    <col min="15878" max="15878" width="7.125" style="61" customWidth="1"/>
    <col min="15879" max="15879" width="8" style="61" customWidth="1"/>
    <col min="15880" max="15880" width="15.875" style="61" customWidth="1"/>
    <col min="15881" max="15881" width="5.25" style="61" customWidth="1"/>
    <col min="15882" max="15882" width="10.75" style="61" customWidth="1"/>
    <col min="15883" max="15883" width="24.5" style="61" customWidth="1"/>
    <col min="15884" max="15884" width="6.75" style="61" customWidth="1"/>
    <col min="15885" max="15885" width="7.125" style="61" customWidth="1"/>
    <col min="15886" max="15886" width="9" style="61" customWidth="1"/>
    <col min="15887" max="15887" width="9.875" style="61" customWidth="1"/>
    <col min="15888" max="16131" width="9" style="61" customWidth="1"/>
    <col min="16132" max="16132" width="10.5" style="61" customWidth="1"/>
    <col min="16133" max="16133" width="35.375" style="61" customWidth="1"/>
    <col min="16134" max="16134" width="7.125" style="61" customWidth="1"/>
    <col min="16135" max="16135" width="8" style="61" customWidth="1"/>
    <col min="16136" max="16136" width="15.875" style="61" customWidth="1"/>
    <col min="16137" max="16137" width="5.25" style="61" customWidth="1"/>
    <col min="16138" max="16138" width="10.75" style="61" customWidth="1"/>
    <col min="16139" max="16139" width="24.5" style="61" customWidth="1"/>
    <col min="16140" max="16140" width="6.75" style="61" customWidth="1"/>
    <col min="16141" max="16141" width="7.125" style="61" customWidth="1"/>
    <col min="16142" max="16142" width="9" style="61" customWidth="1"/>
    <col min="16143" max="16143" width="9.875" style="61" customWidth="1"/>
    <col min="16144" max="16384" width="9" style="61" customWidth="1"/>
  </cols>
  <sheetData>
    <row r="1" spans="1:11" ht="15" customHeight="1">
      <c r="A1" s="71" t="s">
        <v>512</v>
      </c>
      <c r="B1" s="71"/>
      <c r="C1" s="71"/>
      <c r="F1" s="158" t="s">
        <v>325</v>
      </c>
      <c r="H1" s="104">
        <f>共通情報!$D$13</f>
        <v>0</v>
      </c>
      <c r="I1" s="104"/>
      <c r="J1" s="104"/>
    </row>
    <row r="2" spans="1:11" ht="15" customHeight="1">
      <c r="A2" s="71"/>
      <c r="B2" s="71"/>
      <c r="C2" s="71"/>
      <c r="E2" s="149"/>
      <c r="G2" s="149"/>
      <c r="H2" s="176" t="s">
        <v>329</v>
      </c>
      <c r="I2" s="185">
        <f>$J$41</f>
        <v>0</v>
      </c>
      <c r="J2" s="197"/>
    </row>
    <row r="3" spans="1:11" ht="15" customHeight="1">
      <c r="A3" s="71"/>
      <c r="B3" s="71"/>
      <c r="C3" s="71">
        <v>4</v>
      </c>
      <c r="E3" s="62"/>
      <c r="G3" s="166">
        <v>2</v>
      </c>
      <c r="H3" s="166"/>
      <c r="I3" s="186">
        <v>3</v>
      </c>
      <c r="J3" s="166"/>
    </row>
    <row r="4" spans="1:11" ht="15" customHeight="1">
      <c r="A4" s="71" t="s">
        <v>214</v>
      </c>
      <c r="B4" s="71" t="s">
        <v>514</v>
      </c>
      <c r="C4" s="71" t="s">
        <v>187</v>
      </c>
      <c r="E4" s="150"/>
      <c r="F4" s="159" t="s">
        <v>185</v>
      </c>
      <c r="G4" s="167" t="s">
        <v>183</v>
      </c>
      <c r="H4" s="159" t="s">
        <v>332</v>
      </c>
      <c r="I4" s="187" t="s">
        <v>304</v>
      </c>
      <c r="J4" s="198" t="s">
        <v>137</v>
      </c>
      <c r="K4" s="69" t="s">
        <v>672</v>
      </c>
    </row>
    <row r="5" spans="1:11" ht="15" customHeight="1">
      <c r="A5" s="71" t="str">
        <f t="shared" ref="A5:A38" si="0">IF(F5&lt;&gt;"",1,"")</f>
        <v/>
      </c>
      <c r="B5" s="71" t="str">
        <f>IF(A5="","","供"&amp;SUM($A$5:A5))</f>
        <v/>
      </c>
      <c r="C5" s="71" t="str">
        <v>供①</v>
      </c>
      <c r="E5" s="151" t="s">
        <v>203</v>
      </c>
      <c r="F5" s="160"/>
      <c r="G5" s="168" t="str">
        <f t="shared" ref="G5:G28" si="1">IF($F5="","",VLOOKUP($F5,単価範囲,$G$3,0))</f>
        <v/>
      </c>
      <c r="H5" s="106" t="str">
        <f>IF($F5="","",1)</f>
        <v/>
      </c>
      <c r="I5" s="117" t="str">
        <f t="shared" ref="I5:I28" si="2">IF($F5="","",VLOOKUP($F5,単価範囲,$I$3,0))</f>
        <v/>
      </c>
      <c r="J5" s="134" t="str">
        <f t="shared" ref="J5:J38" si="3">IF(I5="","",ROUNDDOWN(H5*I5,0))</f>
        <v/>
      </c>
    </row>
    <row r="6" spans="1:11" ht="15" customHeight="1">
      <c r="A6" s="71" t="str">
        <f t="shared" si="0"/>
        <v/>
      </c>
      <c r="B6" s="71" t="str">
        <f>IF(A6="","","供"&amp;SUM($A$5:A6))</f>
        <v/>
      </c>
      <c r="C6" s="71" t="str">
        <v>供②</v>
      </c>
      <c r="E6" s="151" t="s">
        <v>67</v>
      </c>
      <c r="F6" s="160"/>
      <c r="G6" s="168" t="str">
        <f t="shared" si="1"/>
        <v/>
      </c>
      <c r="H6" s="107"/>
      <c r="I6" s="117" t="str">
        <f t="shared" si="2"/>
        <v/>
      </c>
      <c r="J6" s="134" t="str">
        <f t="shared" si="3"/>
        <v/>
      </c>
      <c r="K6" s="69" t="e">
        <f>VLOOKUP(G6,環境設定!$B$7:$C$16,2,0)</f>
        <v>#N/A</v>
      </c>
    </row>
    <row r="7" spans="1:11" ht="15" customHeight="1">
      <c r="A7" s="71" t="str">
        <f t="shared" si="0"/>
        <v/>
      </c>
      <c r="B7" s="71" t="str">
        <f>IF(A7="","","供"&amp;SUM($A$5:A7))</f>
        <v/>
      </c>
      <c r="C7" s="71" t="str">
        <v>供②</v>
      </c>
      <c r="E7" s="152"/>
      <c r="F7" s="161"/>
      <c r="G7" s="169" t="str">
        <f t="shared" si="1"/>
        <v/>
      </c>
      <c r="H7" s="177"/>
      <c r="I7" s="188" t="str">
        <f t="shared" si="2"/>
        <v/>
      </c>
      <c r="J7" s="199" t="str">
        <f t="shared" si="3"/>
        <v/>
      </c>
      <c r="K7" s="69" t="e">
        <f>VLOOKUP(G7,環境設定!$B$7:$C$16,2,0)</f>
        <v>#N/A</v>
      </c>
    </row>
    <row r="8" spans="1:11" ht="15" customHeight="1">
      <c r="A8" s="71" t="str">
        <f t="shared" si="0"/>
        <v/>
      </c>
      <c r="B8" s="71" t="str">
        <f>IF(A8="","","供"&amp;SUM($A$5:A8))</f>
        <v/>
      </c>
      <c r="C8" s="71" t="str">
        <v>供②</v>
      </c>
      <c r="E8" s="152"/>
      <c r="F8" s="161"/>
      <c r="G8" s="169" t="str">
        <f t="shared" si="1"/>
        <v/>
      </c>
      <c r="H8" s="177"/>
      <c r="I8" s="188" t="str">
        <f t="shared" si="2"/>
        <v/>
      </c>
      <c r="J8" s="199" t="str">
        <f t="shared" si="3"/>
        <v/>
      </c>
      <c r="K8" s="69" t="e">
        <f>VLOOKUP(G8,環境設定!$B$7:$C$16,2,0)</f>
        <v>#N/A</v>
      </c>
    </row>
    <row r="9" spans="1:11" ht="15" customHeight="1">
      <c r="A9" s="71" t="str">
        <f t="shared" si="0"/>
        <v/>
      </c>
      <c r="B9" s="71" t="str">
        <f>IF(A9="","","供"&amp;SUM($A$5:A9))</f>
        <v/>
      </c>
      <c r="C9" s="71" t="str">
        <v>供②</v>
      </c>
      <c r="E9" s="153"/>
      <c r="F9" s="162"/>
      <c r="G9" s="170" t="str">
        <f t="shared" si="1"/>
        <v/>
      </c>
      <c r="H9" s="178"/>
      <c r="I9" s="189" t="str">
        <f t="shared" si="2"/>
        <v/>
      </c>
      <c r="J9" s="200" t="str">
        <f t="shared" si="3"/>
        <v/>
      </c>
      <c r="K9" s="69" t="e">
        <f>VLOOKUP(G9,環境設定!$B$7:$C$16,2,0)</f>
        <v>#N/A</v>
      </c>
    </row>
    <row r="10" spans="1:11" ht="15" customHeight="1">
      <c r="A10" s="71" t="str">
        <f t="shared" si="0"/>
        <v/>
      </c>
      <c r="B10" s="71" t="str">
        <f>IF(A10="","","供"&amp;SUM($A$5:A10))</f>
        <v/>
      </c>
      <c r="C10" s="71" t="str">
        <v>供③</v>
      </c>
      <c r="E10" s="151" t="s">
        <v>259</v>
      </c>
      <c r="F10" s="160"/>
      <c r="G10" s="171" t="str">
        <f t="shared" si="1"/>
        <v/>
      </c>
      <c r="H10" s="179"/>
      <c r="I10" s="190" t="str">
        <f t="shared" si="2"/>
        <v/>
      </c>
      <c r="J10" s="134" t="str">
        <f t="shared" si="3"/>
        <v/>
      </c>
      <c r="K10" s="69" t="e">
        <f>VLOOKUP(G10,環境設定!$B$7:$C$16,2,0)</f>
        <v>#N/A</v>
      </c>
    </row>
    <row r="11" spans="1:11" ht="15" customHeight="1">
      <c r="A11" s="71" t="str">
        <f t="shared" si="0"/>
        <v/>
      </c>
      <c r="B11" s="71" t="str">
        <f>IF(A11="","","供"&amp;SUM($A$5:A11))</f>
        <v/>
      </c>
      <c r="C11" s="71" t="str">
        <v>供③</v>
      </c>
      <c r="E11" s="152"/>
      <c r="F11" s="161"/>
      <c r="G11" s="169" t="str">
        <f t="shared" si="1"/>
        <v/>
      </c>
      <c r="H11" s="177"/>
      <c r="I11" s="188" t="str">
        <f t="shared" si="2"/>
        <v/>
      </c>
      <c r="J11" s="199" t="str">
        <f t="shared" si="3"/>
        <v/>
      </c>
      <c r="K11" s="69" t="e">
        <f>VLOOKUP(G11,環境設定!$B$7:$C$16,2,0)</f>
        <v>#N/A</v>
      </c>
    </row>
    <row r="12" spans="1:11" ht="15" customHeight="1">
      <c r="A12" s="71" t="str">
        <f t="shared" si="0"/>
        <v/>
      </c>
      <c r="B12" s="71" t="str">
        <f>IF(A12="","","供"&amp;SUM($A$5:A12))</f>
        <v/>
      </c>
      <c r="C12" s="71" t="str">
        <v>供③</v>
      </c>
      <c r="E12" s="152"/>
      <c r="F12" s="161"/>
      <c r="G12" s="169" t="str">
        <f t="shared" si="1"/>
        <v/>
      </c>
      <c r="H12" s="177"/>
      <c r="I12" s="188" t="str">
        <f t="shared" si="2"/>
        <v/>
      </c>
      <c r="J12" s="199" t="str">
        <f t="shared" si="3"/>
        <v/>
      </c>
      <c r="K12" s="69" t="e">
        <f>VLOOKUP(G12,環境設定!$B$7:$C$16,2,0)</f>
        <v>#N/A</v>
      </c>
    </row>
    <row r="13" spans="1:11" ht="15" customHeight="1">
      <c r="A13" s="71" t="str">
        <f t="shared" si="0"/>
        <v/>
      </c>
      <c r="B13" s="71" t="str">
        <f>IF(A13="","","供"&amp;SUM($A$5:A13))</f>
        <v/>
      </c>
      <c r="C13" s="71" t="str">
        <v>供③</v>
      </c>
      <c r="E13" s="152"/>
      <c r="F13" s="161"/>
      <c r="G13" s="169" t="str">
        <f t="shared" si="1"/>
        <v/>
      </c>
      <c r="H13" s="177"/>
      <c r="I13" s="188" t="str">
        <f t="shared" si="2"/>
        <v/>
      </c>
      <c r="J13" s="199" t="str">
        <f t="shared" si="3"/>
        <v/>
      </c>
      <c r="K13" s="69" t="e">
        <f>VLOOKUP(G13,環境設定!$B$7:$C$16,2,0)</f>
        <v>#N/A</v>
      </c>
    </row>
    <row r="14" spans="1:11" ht="15" customHeight="1">
      <c r="A14" s="71" t="str">
        <f t="shared" si="0"/>
        <v/>
      </c>
      <c r="B14" s="71" t="str">
        <f>IF(A14="","","供"&amp;SUM($A$5:A14))</f>
        <v/>
      </c>
      <c r="C14" s="71" t="str">
        <v>供③</v>
      </c>
      <c r="E14" s="153"/>
      <c r="F14" s="162"/>
      <c r="G14" s="172" t="str">
        <f t="shared" si="1"/>
        <v/>
      </c>
      <c r="H14" s="180"/>
      <c r="I14" s="191" t="str">
        <f t="shared" si="2"/>
        <v/>
      </c>
      <c r="J14" s="200" t="str">
        <f t="shared" si="3"/>
        <v/>
      </c>
      <c r="K14" s="69" t="e">
        <f>VLOOKUP(G14,環境設定!$B$7:$C$16,2,0)</f>
        <v>#N/A</v>
      </c>
    </row>
    <row r="15" spans="1:11" ht="15" customHeight="1">
      <c r="A15" s="71" t="str">
        <f t="shared" si="0"/>
        <v/>
      </c>
      <c r="B15" s="71" t="str">
        <f>IF(A15="","","供"&amp;SUM($A$5:A15))</f>
        <v/>
      </c>
      <c r="C15" s="71" t="str">
        <v>供④</v>
      </c>
      <c r="E15" s="151" t="s">
        <v>333</v>
      </c>
      <c r="F15" s="160"/>
      <c r="G15" s="168" t="str">
        <f t="shared" si="1"/>
        <v/>
      </c>
      <c r="H15" s="181"/>
      <c r="I15" s="117" t="str">
        <f t="shared" si="2"/>
        <v/>
      </c>
      <c r="J15" s="134" t="str">
        <f t="shared" si="3"/>
        <v/>
      </c>
      <c r="K15" s="69" t="e">
        <f>VLOOKUP(G15,環境設定!$B$7:$C$16,2,0)</f>
        <v>#N/A</v>
      </c>
    </row>
    <row r="16" spans="1:11" ht="15" customHeight="1">
      <c r="A16" s="71" t="str">
        <f t="shared" si="0"/>
        <v/>
      </c>
      <c r="B16" s="71" t="str">
        <f>IF(A16="","","供"&amp;SUM($A$5:A16))</f>
        <v/>
      </c>
      <c r="C16" s="71" t="str">
        <v>供④</v>
      </c>
      <c r="E16" s="152"/>
      <c r="F16" s="161"/>
      <c r="G16" s="169" t="str">
        <f t="shared" si="1"/>
        <v/>
      </c>
      <c r="H16" s="177"/>
      <c r="I16" s="188" t="str">
        <f t="shared" si="2"/>
        <v/>
      </c>
      <c r="J16" s="199" t="str">
        <f t="shared" si="3"/>
        <v/>
      </c>
      <c r="K16" s="69" t="e">
        <f>VLOOKUP(G16,環境設定!$B$7:$C$16,2,0)</f>
        <v>#N/A</v>
      </c>
    </row>
    <row r="17" spans="1:11" ht="15" customHeight="1">
      <c r="A17" s="71" t="str">
        <f t="shared" si="0"/>
        <v/>
      </c>
      <c r="B17" s="71" t="str">
        <f>IF(A17="","","供"&amp;SUM($A$5:A17))</f>
        <v/>
      </c>
      <c r="C17" s="71" t="str">
        <v>供④</v>
      </c>
      <c r="E17" s="152"/>
      <c r="F17" s="161"/>
      <c r="G17" s="169" t="str">
        <f t="shared" si="1"/>
        <v/>
      </c>
      <c r="H17" s="177"/>
      <c r="I17" s="188" t="str">
        <f t="shared" si="2"/>
        <v/>
      </c>
      <c r="J17" s="199" t="str">
        <f t="shared" si="3"/>
        <v/>
      </c>
      <c r="K17" s="69" t="e">
        <f>VLOOKUP(G17,環境設定!$B$7:$C$16,2,0)</f>
        <v>#N/A</v>
      </c>
    </row>
    <row r="18" spans="1:11" ht="15" customHeight="1">
      <c r="A18" s="71" t="str">
        <f t="shared" si="0"/>
        <v/>
      </c>
      <c r="B18" s="71" t="str">
        <f>IF(A18="","","供"&amp;SUM($A$5:A18))</f>
        <v/>
      </c>
      <c r="C18" s="71" t="str">
        <v>供④</v>
      </c>
      <c r="E18" s="152"/>
      <c r="F18" s="161"/>
      <c r="G18" s="169" t="str">
        <f t="shared" si="1"/>
        <v/>
      </c>
      <c r="H18" s="177"/>
      <c r="I18" s="188" t="str">
        <f t="shared" si="2"/>
        <v/>
      </c>
      <c r="J18" s="199" t="str">
        <f t="shared" si="3"/>
        <v/>
      </c>
      <c r="K18" s="69" t="e">
        <f>VLOOKUP(G18,環境設定!$B$7:$C$16,2,0)</f>
        <v>#N/A</v>
      </c>
    </row>
    <row r="19" spans="1:11" ht="15" customHeight="1">
      <c r="A19" s="71" t="str">
        <f t="shared" si="0"/>
        <v/>
      </c>
      <c r="B19" s="71" t="str">
        <f>IF(A19="","","供"&amp;SUM($A$5:A19))</f>
        <v/>
      </c>
      <c r="C19" s="71" t="str">
        <v>供④</v>
      </c>
      <c r="E19" s="152"/>
      <c r="F19" s="161"/>
      <c r="G19" s="169" t="str">
        <f t="shared" si="1"/>
        <v/>
      </c>
      <c r="H19" s="177"/>
      <c r="I19" s="188" t="str">
        <f t="shared" si="2"/>
        <v/>
      </c>
      <c r="J19" s="199" t="str">
        <f t="shared" si="3"/>
        <v/>
      </c>
      <c r="K19" s="69" t="e">
        <f>VLOOKUP(G19,環境設定!$B$7:$C$16,2,0)</f>
        <v>#N/A</v>
      </c>
    </row>
    <row r="20" spans="1:11" ht="15" customHeight="1">
      <c r="A20" s="71" t="str">
        <f t="shared" si="0"/>
        <v/>
      </c>
      <c r="B20" s="71" t="str">
        <f>IF(A20="","","供"&amp;SUM($A$5:A20))</f>
        <v/>
      </c>
      <c r="C20" s="71" t="str">
        <v>供④</v>
      </c>
      <c r="E20" s="152"/>
      <c r="F20" s="161"/>
      <c r="G20" s="169" t="str">
        <f t="shared" si="1"/>
        <v/>
      </c>
      <c r="H20" s="177"/>
      <c r="I20" s="188" t="str">
        <f t="shared" si="2"/>
        <v/>
      </c>
      <c r="J20" s="199" t="str">
        <f t="shared" si="3"/>
        <v/>
      </c>
      <c r="K20" s="69" t="e">
        <f>VLOOKUP(G20,環境設定!$B$7:$C$16,2,0)</f>
        <v>#N/A</v>
      </c>
    </row>
    <row r="21" spans="1:11" ht="15" customHeight="1">
      <c r="A21" s="71" t="str">
        <f t="shared" si="0"/>
        <v/>
      </c>
      <c r="B21" s="71" t="str">
        <f>IF(A21="","","供"&amp;SUM($A$5:A21))</f>
        <v/>
      </c>
      <c r="C21" s="71" t="str">
        <v>供④</v>
      </c>
      <c r="E21" s="153"/>
      <c r="F21" s="162"/>
      <c r="G21" s="170" t="str">
        <f t="shared" si="1"/>
        <v/>
      </c>
      <c r="H21" s="178"/>
      <c r="I21" s="189" t="str">
        <f t="shared" si="2"/>
        <v/>
      </c>
      <c r="J21" s="200" t="str">
        <f t="shared" si="3"/>
        <v/>
      </c>
      <c r="K21" s="69" t="e">
        <f>VLOOKUP(G21,環境設定!$B$7:$C$16,2,0)</f>
        <v>#N/A</v>
      </c>
    </row>
    <row r="22" spans="1:11" ht="15" customHeight="1">
      <c r="A22" s="71" t="str">
        <f t="shared" si="0"/>
        <v/>
      </c>
      <c r="B22" s="71" t="str">
        <f>IF(A22="","","供"&amp;SUM($A$5:A22))</f>
        <v/>
      </c>
      <c r="C22" s="71" t="str">
        <v>供⑤</v>
      </c>
      <c r="E22" s="151" t="s">
        <v>255</v>
      </c>
      <c r="F22" s="160"/>
      <c r="G22" s="171" t="str">
        <f t="shared" si="1"/>
        <v/>
      </c>
      <c r="H22" s="179"/>
      <c r="I22" s="190" t="str">
        <f t="shared" si="2"/>
        <v/>
      </c>
      <c r="J22" s="134" t="str">
        <f t="shared" si="3"/>
        <v/>
      </c>
      <c r="K22" s="69" t="e">
        <f>VLOOKUP(G22,環境設定!$B$7:$C$16,2,0)</f>
        <v>#N/A</v>
      </c>
    </row>
    <row r="23" spans="1:11" ht="15" customHeight="1">
      <c r="A23" s="71" t="str">
        <f t="shared" si="0"/>
        <v/>
      </c>
      <c r="B23" s="71" t="str">
        <f>IF(A23="","","供"&amp;SUM($A$5:A23))</f>
        <v/>
      </c>
      <c r="C23" s="71" t="str">
        <v>供⑤</v>
      </c>
      <c r="E23" s="152"/>
      <c r="F23" s="161"/>
      <c r="G23" s="169" t="str">
        <f t="shared" si="1"/>
        <v/>
      </c>
      <c r="H23" s="177"/>
      <c r="I23" s="188" t="str">
        <f t="shared" si="2"/>
        <v/>
      </c>
      <c r="J23" s="199" t="str">
        <f t="shared" si="3"/>
        <v/>
      </c>
      <c r="K23" s="69" t="e">
        <f>VLOOKUP(G23,環境設定!$B$7:$C$16,2,0)</f>
        <v>#N/A</v>
      </c>
    </row>
    <row r="24" spans="1:11" ht="15" customHeight="1">
      <c r="A24" s="71" t="str">
        <f t="shared" si="0"/>
        <v/>
      </c>
      <c r="B24" s="71" t="str">
        <f>IF(A24="","","供"&amp;SUM($A$5:A24))</f>
        <v/>
      </c>
      <c r="C24" s="71" t="str">
        <v>供⑤</v>
      </c>
      <c r="E24" s="152"/>
      <c r="F24" s="161"/>
      <c r="G24" s="169" t="str">
        <f t="shared" si="1"/>
        <v/>
      </c>
      <c r="H24" s="177"/>
      <c r="I24" s="188" t="str">
        <f t="shared" si="2"/>
        <v/>
      </c>
      <c r="J24" s="199" t="str">
        <f t="shared" si="3"/>
        <v/>
      </c>
      <c r="K24" s="69" t="e">
        <f>VLOOKUP(G24,環境設定!$B$7:$C$16,2,0)</f>
        <v>#N/A</v>
      </c>
    </row>
    <row r="25" spans="1:11" ht="15" customHeight="1">
      <c r="A25" s="71" t="str">
        <f t="shared" si="0"/>
        <v/>
      </c>
      <c r="B25" s="71" t="str">
        <f>IF(A25="","","供"&amp;SUM($A$5:A25))</f>
        <v/>
      </c>
      <c r="C25" s="71" t="str">
        <v>供⑤</v>
      </c>
      <c r="E25" s="152"/>
      <c r="F25" s="161"/>
      <c r="G25" s="169" t="str">
        <f t="shared" si="1"/>
        <v/>
      </c>
      <c r="H25" s="177"/>
      <c r="I25" s="188" t="str">
        <f t="shared" si="2"/>
        <v/>
      </c>
      <c r="J25" s="199" t="str">
        <f t="shared" si="3"/>
        <v/>
      </c>
      <c r="K25" s="69" t="e">
        <f>VLOOKUP(G25,環境設定!$B$7:$C$16,2,0)</f>
        <v>#N/A</v>
      </c>
    </row>
    <row r="26" spans="1:11" ht="15" customHeight="1">
      <c r="A26" s="71" t="str">
        <f t="shared" si="0"/>
        <v/>
      </c>
      <c r="B26" s="71" t="str">
        <f>IF(A26="","","供"&amp;SUM($A$5:A26))</f>
        <v/>
      </c>
      <c r="C26" s="71" t="str">
        <v>供⑤</v>
      </c>
      <c r="E26" s="152"/>
      <c r="F26" s="161"/>
      <c r="G26" s="169" t="str">
        <f t="shared" si="1"/>
        <v/>
      </c>
      <c r="H26" s="177"/>
      <c r="I26" s="188" t="str">
        <f t="shared" si="2"/>
        <v/>
      </c>
      <c r="J26" s="199" t="str">
        <f t="shared" si="3"/>
        <v/>
      </c>
      <c r="K26" s="69" t="e">
        <f>VLOOKUP(G26,環境設定!$B$7:$C$16,2,0)</f>
        <v>#N/A</v>
      </c>
    </row>
    <row r="27" spans="1:11" ht="15" customHeight="1">
      <c r="A27" s="71" t="str">
        <f t="shared" si="0"/>
        <v/>
      </c>
      <c r="B27" s="71" t="str">
        <f>IF(A27="","","供"&amp;SUM($A$5:A27))</f>
        <v/>
      </c>
      <c r="C27" s="71" t="str">
        <v>供⑤</v>
      </c>
      <c r="E27" s="152"/>
      <c r="F27" s="161"/>
      <c r="G27" s="169" t="str">
        <f t="shared" si="1"/>
        <v/>
      </c>
      <c r="H27" s="177"/>
      <c r="I27" s="188" t="str">
        <f t="shared" si="2"/>
        <v/>
      </c>
      <c r="J27" s="199" t="str">
        <f t="shared" si="3"/>
        <v/>
      </c>
      <c r="K27" s="69" t="e">
        <f>VLOOKUP(G27,環境設定!$B$7:$C$16,2,0)</f>
        <v>#N/A</v>
      </c>
    </row>
    <row r="28" spans="1:11" ht="15" customHeight="1">
      <c r="A28" s="71" t="str">
        <f t="shared" si="0"/>
        <v/>
      </c>
      <c r="B28" s="71" t="str">
        <f>IF(A28="","","供"&amp;SUM($A$5:A28))</f>
        <v/>
      </c>
      <c r="C28" s="71" t="str">
        <v>供⑤</v>
      </c>
      <c r="E28" s="153"/>
      <c r="F28" s="162"/>
      <c r="G28" s="170" t="str">
        <f t="shared" si="1"/>
        <v/>
      </c>
      <c r="H28" s="178"/>
      <c r="I28" s="189" t="str">
        <f t="shared" si="2"/>
        <v/>
      </c>
      <c r="J28" s="200" t="str">
        <f t="shared" si="3"/>
        <v/>
      </c>
      <c r="K28" s="69" t="e">
        <f>VLOOKUP(G28,環境設定!$B$7:$C$16,2,0)</f>
        <v>#N/A</v>
      </c>
    </row>
    <row r="29" spans="1:11" ht="15" customHeight="1">
      <c r="A29" s="71" t="str">
        <f t="shared" si="0"/>
        <v/>
      </c>
      <c r="B29" s="71" t="str">
        <f>IF(A29="","","供"&amp;SUM($A$5:A29))</f>
        <v/>
      </c>
      <c r="C29" s="71" t="s">
        <v>590</v>
      </c>
      <c r="E29" s="154" t="s">
        <v>589</v>
      </c>
      <c r="F29" s="160"/>
      <c r="G29" s="173"/>
      <c r="H29" s="160"/>
      <c r="I29" s="192"/>
      <c r="J29" s="201" t="str">
        <f t="shared" si="3"/>
        <v/>
      </c>
      <c r="K29" s="69" t="e">
        <f>VLOOKUP(G29,環境設定!$B$7:$C$16,2,0)</f>
        <v>#N/A</v>
      </c>
    </row>
    <row r="30" spans="1:11" ht="15" customHeight="1">
      <c r="A30" s="71" t="str">
        <f t="shared" si="0"/>
        <v/>
      </c>
      <c r="B30" s="71" t="str">
        <f>IF(A30="","","供"&amp;SUM($A$5:A30))</f>
        <v/>
      </c>
      <c r="C30" s="71" t="s">
        <v>590</v>
      </c>
      <c r="E30" s="152"/>
      <c r="F30" s="161"/>
      <c r="G30" s="174"/>
      <c r="H30" s="161"/>
      <c r="I30" s="193"/>
      <c r="J30" s="202" t="str">
        <f t="shared" si="3"/>
        <v/>
      </c>
      <c r="K30" s="69" t="e">
        <f>VLOOKUP(G30,環境設定!$B$7:$C$16,2,0)</f>
        <v>#N/A</v>
      </c>
    </row>
    <row r="31" spans="1:11" ht="15" customHeight="1">
      <c r="A31" s="71" t="str">
        <f t="shared" si="0"/>
        <v/>
      </c>
      <c r="B31" s="71" t="str">
        <f>IF(A31="","","供"&amp;SUM($A$5:A31))</f>
        <v/>
      </c>
      <c r="C31" s="71" t="s">
        <v>590</v>
      </c>
      <c r="E31" s="152"/>
      <c r="F31" s="161"/>
      <c r="G31" s="174"/>
      <c r="H31" s="161"/>
      <c r="I31" s="193"/>
      <c r="J31" s="202" t="str">
        <f t="shared" si="3"/>
        <v/>
      </c>
      <c r="K31" s="69" t="e">
        <f>VLOOKUP(G31,環境設定!$B$7:$C$16,2,0)</f>
        <v>#N/A</v>
      </c>
    </row>
    <row r="32" spans="1:11" ht="15" customHeight="1">
      <c r="A32" s="71" t="str">
        <f t="shared" si="0"/>
        <v/>
      </c>
      <c r="B32" s="71" t="str">
        <f>IF(A32="","","供"&amp;SUM($A$5:A32))</f>
        <v/>
      </c>
      <c r="C32" s="71" t="s">
        <v>590</v>
      </c>
      <c r="E32" s="152"/>
      <c r="F32" s="161"/>
      <c r="G32" s="174"/>
      <c r="H32" s="161"/>
      <c r="I32" s="193"/>
      <c r="J32" s="202" t="str">
        <f t="shared" si="3"/>
        <v/>
      </c>
      <c r="K32" s="69" t="e">
        <f>VLOOKUP(G32,環境設定!$B$7:$C$16,2,0)</f>
        <v>#N/A</v>
      </c>
    </row>
    <row r="33" spans="1:11" ht="15" customHeight="1">
      <c r="A33" s="71" t="str">
        <f t="shared" si="0"/>
        <v/>
      </c>
      <c r="B33" s="71" t="str">
        <f>IF(A33="","","供"&amp;SUM($A$5:A33))</f>
        <v/>
      </c>
      <c r="C33" s="71" t="s">
        <v>590</v>
      </c>
      <c r="E33" s="152"/>
      <c r="F33" s="161"/>
      <c r="G33" s="174"/>
      <c r="H33" s="161"/>
      <c r="I33" s="193"/>
      <c r="J33" s="202" t="str">
        <f t="shared" si="3"/>
        <v/>
      </c>
      <c r="K33" s="69" t="e">
        <f>VLOOKUP(G33,環境設定!$B$7:$C$16,2,0)</f>
        <v>#N/A</v>
      </c>
    </row>
    <row r="34" spans="1:11" ht="15" customHeight="1">
      <c r="A34" s="71" t="str">
        <f t="shared" si="0"/>
        <v/>
      </c>
      <c r="B34" s="71" t="str">
        <f>IF(A34="","","供"&amp;SUM($A$5:A34))</f>
        <v/>
      </c>
      <c r="C34" s="71" t="s">
        <v>590</v>
      </c>
      <c r="E34" s="152" t="s">
        <v>334</v>
      </c>
      <c r="F34" s="161"/>
      <c r="G34" s="174"/>
      <c r="H34" s="161"/>
      <c r="I34" s="193"/>
      <c r="J34" s="202" t="str">
        <f t="shared" si="3"/>
        <v/>
      </c>
      <c r="K34" s="69" t="e">
        <f>VLOOKUP(G34,環境設定!$B$7:$C$16,2,0)</f>
        <v>#N/A</v>
      </c>
    </row>
    <row r="35" spans="1:11" ht="15" customHeight="1">
      <c r="A35" s="71" t="str">
        <f t="shared" si="0"/>
        <v/>
      </c>
      <c r="B35" s="71" t="str">
        <f>IF(A35="","","供"&amp;SUM($A$5:A35))</f>
        <v/>
      </c>
      <c r="C35" s="71" t="s">
        <v>590</v>
      </c>
      <c r="E35" s="152"/>
      <c r="F35" s="161"/>
      <c r="G35" s="174"/>
      <c r="H35" s="161"/>
      <c r="I35" s="193"/>
      <c r="J35" s="202" t="str">
        <f t="shared" si="3"/>
        <v/>
      </c>
      <c r="K35" s="69" t="e">
        <f>VLOOKUP(G35,環境設定!$B$7:$C$16,2,0)</f>
        <v>#N/A</v>
      </c>
    </row>
    <row r="36" spans="1:11" ht="15" customHeight="1">
      <c r="A36" s="71" t="str">
        <f t="shared" si="0"/>
        <v/>
      </c>
      <c r="B36" s="71" t="str">
        <f>IF(A36="","","供"&amp;SUM($A$5:A36))</f>
        <v/>
      </c>
      <c r="C36" s="71" t="s">
        <v>590</v>
      </c>
      <c r="E36" s="152"/>
      <c r="F36" s="161"/>
      <c r="G36" s="174"/>
      <c r="H36" s="161"/>
      <c r="I36" s="193"/>
      <c r="J36" s="202" t="str">
        <f t="shared" si="3"/>
        <v/>
      </c>
      <c r="K36" s="69" t="e">
        <f>VLOOKUP(G36,環境設定!$B$7:$C$16,2,0)</f>
        <v>#N/A</v>
      </c>
    </row>
    <row r="37" spans="1:11" ht="15" customHeight="1">
      <c r="A37" s="71" t="str">
        <f t="shared" si="0"/>
        <v/>
      </c>
      <c r="B37" s="71" t="str">
        <f>IF(A37="","","供"&amp;SUM($A$5:A37))</f>
        <v/>
      </c>
      <c r="C37" s="71" t="s">
        <v>590</v>
      </c>
      <c r="E37" s="152"/>
      <c r="F37" s="161"/>
      <c r="G37" s="174"/>
      <c r="H37" s="161"/>
      <c r="I37" s="193"/>
      <c r="J37" s="202" t="str">
        <f t="shared" si="3"/>
        <v/>
      </c>
      <c r="K37" s="69" t="e">
        <f>VLOOKUP(G37,環境設定!$B$7:$C$16,2,0)</f>
        <v>#N/A</v>
      </c>
    </row>
    <row r="38" spans="1:11" ht="15" customHeight="1">
      <c r="A38" s="71" t="str">
        <f t="shared" si="0"/>
        <v/>
      </c>
      <c r="B38" s="71" t="str">
        <f>IF(A38="","","供"&amp;SUM($A$5:A38))</f>
        <v/>
      </c>
      <c r="C38" s="71" t="s">
        <v>590</v>
      </c>
      <c r="E38" s="153"/>
      <c r="F38" s="162"/>
      <c r="G38" s="175"/>
      <c r="H38" s="162"/>
      <c r="I38" s="194"/>
      <c r="J38" s="203" t="str">
        <f t="shared" si="3"/>
        <v/>
      </c>
      <c r="K38" s="69" t="e">
        <f>VLOOKUP(G38,環境設定!$B$7:$C$16,2,0)</f>
        <v>#N/A</v>
      </c>
    </row>
    <row r="39" spans="1:11" ht="15" customHeight="1">
      <c r="A39" s="71"/>
      <c r="B39" s="71"/>
      <c r="C39" s="71"/>
      <c r="E39" s="155"/>
      <c r="F39" s="163" t="s">
        <v>335</v>
      </c>
      <c r="G39" s="163"/>
      <c r="H39" s="182"/>
      <c r="I39" s="195"/>
      <c r="J39" s="204">
        <f>SUM(J5:J38)</f>
        <v>0</v>
      </c>
    </row>
    <row r="40" spans="1:11" ht="15" customHeight="1">
      <c r="A40" s="71"/>
      <c r="B40" s="71"/>
      <c r="C40" s="71"/>
      <c r="E40" s="156"/>
      <c r="F40" s="164" t="s">
        <v>126</v>
      </c>
      <c r="G40" s="164"/>
      <c r="H40" s="183"/>
      <c r="I40" s="129">
        <f>共通情報!$D$2</f>
        <v>0.1</v>
      </c>
      <c r="J40" s="205">
        <f>ROUNDDOWN(J39*I40,0)</f>
        <v>0</v>
      </c>
    </row>
    <row r="41" spans="1:11" ht="15" customHeight="1">
      <c r="A41" s="71"/>
      <c r="B41" s="71"/>
      <c r="C41" s="71"/>
      <c r="E41" s="157"/>
      <c r="F41" s="165" t="s">
        <v>329</v>
      </c>
      <c r="G41" s="165"/>
      <c r="H41" s="184"/>
      <c r="I41" s="196"/>
      <c r="J41" s="206">
        <f>SUM(J39:J40)</f>
        <v>0</v>
      </c>
    </row>
    <row r="42" spans="1:11" ht="15" customHeight="1">
      <c r="F42" s="145"/>
    </row>
    <row r="43" spans="1:11" ht="15" customHeight="1">
      <c r="F43" s="145"/>
    </row>
    <row r="44" spans="1:11" ht="15" customHeight="1">
      <c r="F44" s="145"/>
    </row>
    <row r="45" spans="1:11" ht="15" customHeight="1"/>
    <row r="46" spans="1:11" ht="15" customHeight="1"/>
    <row r="47" spans="1:11" ht="15" customHeight="1"/>
    <row r="48" spans="1:11" ht="15" customHeight="1"/>
    <row r="49" spans="1:21" ht="15" customHeight="1"/>
    <row r="50" spans="1:21" ht="15" customHeight="1"/>
    <row r="51" spans="1:21" ht="15" customHeight="1"/>
    <row r="52" spans="1:21" ht="15" customHeight="1"/>
    <row r="53" spans="1:21" ht="15" customHeight="1"/>
    <row r="54" spans="1:21" ht="15" customHeight="1"/>
    <row r="55" spans="1:21" s="148" customFormat="1" ht="15" customHeight="1">
      <c r="A55" s="61"/>
      <c r="B55" s="61"/>
      <c r="C55" s="61"/>
      <c r="D55" s="61"/>
      <c r="E55" s="61"/>
      <c r="F55" s="61"/>
      <c r="G55" s="145"/>
      <c r="H55" s="61"/>
      <c r="I55" s="146"/>
      <c r="J55" s="147"/>
      <c r="K55" s="69"/>
      <c r="L55" s="61"/>
      <c r="M55" s="61"/>
      <c r="Q55" s="61"/>
      <c r="R55" s="61"/>
      <c r="S55" s="61"/>
      <c r="T55" s="61"/>
      <c r="U55" s="61"/>
    </row>
    <row r="56" spans="1:21" s="148" customFormat="1" ht="15" customHeight="1">
      <c r="A56" s="61"/>
      <c r="B56" s="61"/>
      <c r="C56" s="61"/>
      <c r="D56" s="61"/>
      <c r="E56" s="61"/>
      <c r="F56" s="61"/>
      <c r="G56" s="145"/>
      <c r="H56" s="61"/>
      <c r="I56" s="146"/>
      <c r="J56" s="147"/>
      <c r="K56" s="69"/>
      <c r="L56" s="61"/>
      <c r="M56" s="61"/>
      <c r="Q56" s="61"/>
      <c r="R56" s="61"/>
      <c r="S56" s="61"/>
      <c r="T56" s="61"/>
      <c r="U56" s="61"/>
    </row>
    <row r="57" spans="1:21" s="148" customFormat="1" ht="15" customHeight="1">
      <c r="A57" s="61"/>
      <c r="B57" s="61"/>
      <c r="C57" s="61"/>
      <c r="D57" s="61"/>
      <c r="E57" s="61"/>
      <c r="F57" s="61"/>
      <c r="G57" s="145"/>
      <c r="H57" s="61"/>
      <c r="I57" s="146"/>
      <c r="J57" s="147"/>
      <c r="K57" s="69"/>
      <c r="L57" s="61"/>
      <c r="M57" s="61"/>
      <c r="Q57" s="61"/>
      <c r="R57" s="61"/>
      <c r="S57" s="61"/>
      <c r="T57" s="61"/>
      <c r="U57" s="61"/>
    </row>
    <row r="58" spans="1:21" s="148" customFormat="1" ht="15" customHeight="1">
      <c r="A58" s="61"/>
      <c r="B58" s="61"/>
      <c r="C58" s="61"/>
      <c r="D58" s="61"/>
      <c r="E58" s="61"/>
      <c r="F58" s="61"/>
      <c r="G58" s="145"/>
      <c r="H58" s="61"/>
      <c r="I58" s="146"/>
      <c r="J58" s="147"/>
      <c r="K58" s="69"/>
      <c r="L58" s="61"/>
      <c r="M58" s="61"/>
      <c r="Q58" s="61"/>
      <c r="R58" s="61"/>
      <c r="S58" s="61"/>
      <c r="T58" s="61"/>
      <c r="U58" s="61"/>
    </row>
    <row r="59" spans="1:21" s="148" customFormat="1" ht="15" customHeight="1">
      <c r="A59" s="61"/>
      <c r="B59" s="61"/>
      <c r="C59" s="61"/>
      <c r="D59" s="61"/>
      <c r="E59" s="61"/>
      <c r="F59" s="61"/>
      <c r="G59" s="145"/>
      <c r="H59" s="61"/>
      <c r="I59" s="146"/>
      <c r="J59" s="147"/>
      <c r="K59" s="69"/>
      <c r="L59" s="61"/>
      <c r="M59" s="61"/>
      <c r="Q59" s="61"/>
      <c r="R59" s="61"/>
      <c r="S59" s="61"/>
      <c r="T59" s="61"/>
      <c r="U59" s="61"/>
    </row>
    <row r="60" spans="1:21" s="148" customFormat="1" ht="15" customHeight="1">
      <c r="A60" s="61"/>
      <c r="B60" s="61"/>
      <c r="C60" s="61"/>
      <c r="D60" s="61"/>
      <c r="E60" s="61"/>
      <c r="F60" s="61"/>
      <c r="G60" s="145"/>
      <c r="H60" s="61"/>
      <c r="I60" s="146"/>
      <c r="J60" s="147"/>
      <c r="K60" s="69"/>
      <c r="L60" s="61"/>
      <c r="M60" s="61"/>
      <c r="Q60" s="61"/>
      <c r="R60" s="61"/>
      <c r="S60" s="61"/>
      <c r="T60" s="61"/>
      <c r="U60" s="61"/>
    </row>
    <row r="61" spans="1:21" s="148" customFormat="1" ht="15" customHeight="1">
      <c r="A61" s="61"/>
      <c r="B61" s="61"/>
      <c r="C61" s="61"/>
      <c r="D61" s="61"/>
      <c r="E61" s="61"/>
      <c r="F61" s="61"/>
      <c r="G61" s="145"/>
      <c r="H61" s="61"/>
      <c r="I61" s="146"/>
      <c r="J61" s="147"/>
      <c r="K61" s="69"/>
      <c r="L61" s="61"/>
      <c r="M61" s="61"/>
      <c r="Q61" s="61"/>
      <c r="R61" s="61"/>
      <c r="S61" s="61"/>
      <c r="T61" s="61"/>
      <c r="U61" s="61"/>
    </row>
    <row r="62" spans="1:21" s="148" customFormat="1" ht="15" customHeight="1">
      <c r="A62" s="61"/>
      <c r="B62" s="61"/>
      <c r="C62" s="61"/>
      <c r="D62" s="61"/>
      <c r="E62" s="61"/>
      <c r="F62" s="61"/>
      <c r="G62" s="145"/>
      <c r="H62" s="61"/>
      <c r="I62" s="146"/>
      <c r="J62" s="147"/>
      <c r="K62" s="69"/>
      <c r="L62" s="61"/>
      <c r="M62" s="61"/>
      <c r="Q62" s="61"/>
      <c r="R62" s="61"/>
      <c r="S62" s="61"/>
      <c r="T62" s="61"/>
      <c r="U62" s="61"/>
    </row>
    <row r="63" spans="1:21" s="148" customFormat="1" ht="15" customHeight="1">
      <c r="A63" s="61"/>
      <c r="B63" s="61"/>
      <c r="C63" s="61"/>
      <c r="D63" s="61"/>
      <c r="E63" s="61"/>
      <c r="F63" s="61"/>
      <c r="G63" s="145"/>
      <c r="H63" s="61"/>
      <c r="I63" s="146"/>
      <c r="J63" s="147"/>
      <c r="K63" s="69"/>
      <c r="L63" s="61"/>
      <c r="M63" s="61"/>
      <c r="Q63" s="61"/>
      <c r="R63" s="61"/>
      <c r="S63" s="61"/>
      <c r="T63" s="61"/>
      <c r="U63" s="61"/>
    </row>
    <row r="64" spans="1:21" s="148" customFormat="1" ht="15" customHeight="1">
      <c r="A64" s="61"/>
      <c r="B64" s="61"/>
      <c r="C64" s="61"/>
      <c r="D64" s="61"/>
      <c r="E64" s="61"/>
      <c r="F64" s="61"/>
      <c r="G64" s="145"/>
      <c r="H64" s="61"/>
      <c r="I64" s="146"/>
      <c r="J64" s="147"/>
      <c r="K64" s="69"/>
      <c r="L64" s="61"/>
      <c r="M64" s="61"/>
      <c r="Q64" s="61"/>
      <c r="R64" s="61"/>
      <c r="S64" s="61"/>
      <c r="T64" s="61"/>
      <c r="U64" s="61"/>
    </row>
    <row r="65" spans="1:21" s="148" customFormat="1" ht="15" customHeight="1">
      <c r="A65" s="61"/>
      <c r="B65" s="61"/>
      <c r="C65" s="61"/>
      <c r="D65" s="61"/>
      <c r="E65" s="61"/>
      <c r="F65" s="61"/>
      <c r="G65" s="145"/>
      <c r="H65" s="61"/>
      <c r="I65" s="146"/>
      <c r="J65" s="147"/>
      <c r="K65" s="69"/>
      <c r="L65" s="61"/>
      <c r="M65" s="61"/>
      <c r="Q65" s="61"/>
      <c r="R65" s="61"/>
      <c r="S65" s="61"/>
      <c r="T65" s="61"/>
      <c r="U65" s="61"/>
    </row>
    <row r="66" spans="1:21" s="148" customFormat="1" ht="15" customHeight="1">
      <c r="A66" s="61"/>
      <c r="B66" s="61"/>
      <c r="C66" s="61"/>
      <c r="D66" s="61"/>
      <c r="E66" s="61"/>
      <c r="F66" s="61"/>
      <c r="G66" s="145"/>
      <c r="H66" s="61"/>
      <c r="I66" s="146"/>
      <c r="J66" s="147"/>
      <c r="K66" s="69"/>
      <c r="L66" s="61"/>
      <c r="M66" s="61"/>
      <c r="Q66" s="61"/>
      <c r="R66" s="61"/>
      <c r="S66" s="61"/>
      <c r="T66" s="61"/>
      <c r="U66" s="61"/>
    </row>
    <row r="67" spans="1:21" s="148" customFormat="1" ht="15" customHeight="1">
      <c r="A67" s="61"/>
      <c r="B67" s="61"/>
      <c r="C67" s="61"/>
      <c r="D67" s="61"/>
      <c r="E67" s="61"/>
      <c r="F67" s="61"/>
      <c r="G67" s="145"/>
      <c r="H67" s="61"/>
      <c r="I67" s="146"/>
      <c r="J67" s="147"/>
      <c r="K67" s="69"/>
      <c r="L67" s="61"/>
      <c r="M67" s="61"/>
      <c r="Q67" s="61"/>
      <c r="R67" s="61"/>
      <c r="S67" s="61"/>
      <c r="T67" s="61"/>
      <c r="U67" s="61"/>
    </row>
    <row r="68" spans="1:21" s="148" customFormat="1" ht="15" customHeight="1">
      <c r="A68" s="61"/>
      <c r="B68" s="61"/>
      <c r="C68" s="61"/>
      <c r="D68" s="61"/>
      <c r="E68" s="61"/>
      <c r="F68" s="61"/>
      <c r="G68" s="145"/>
      <c r="H68" s="61"/>
      <c r="I68" s="146"/>
      <c r="J68" s="147"/>
      <c r="K68" s="69"/>
      <c r="L68" s="61"/>
      <c r="M68" s="61"/>
      <c r="Q68" s="61"/>
      <c r="R68" s="61"/>
      <c r="S68" s="61"/>
      <c r="T68" s="61"/>
      <c r="U68" s="61"/>
    </row>
    <row r="69" spans="1:21" s="148" customFormat="1" ht="15" customHeight="1">
      <c r="A69" s="61"/>
      <c r="B69" s="61"/>
      <c r="C69" s="61"/>
      <c r="D69" s="61"/>
      <c r="E69" s="61"/>
      <c r="F69" s="61"/>
      <c r="G69" s="145"/>
      <c r="H69" s="61"/>
      <c r="I69" s="146"/>
      <c r="J69" s="147"/>
      <c r="K69" s="69"/>
      <c r="L69" s="61"/>
      <c r="M69" s="61"/>
      <c r="Q69" s="61"/>
      <c r="R69" s="61"/>
      <c r="S69" s="61"/>
      <c r="T69" s="61"/>
      <c r="U69" s="61"/>
    </row>
    <row r="70" spans="1:21" s="148" customFormat="1" ht="15" customHeight="1">
      <c r="A70" s="61"/>
      <c r="B70" s="61"/>
      <c r="C70" s="61"/>
      <c r="D70" s="61"/>
      <c r="E70" s="61"/>
      <c r="F70" s="61"/>
      <c r="G70" s="145"/>
      <c r="H70" s="61"/>
      <c r="I70" s="146"/>
      <c r="J70" s="147"/>
      <c r="K70" s="69"/>
      <c r="L70" s="61"/>
      <c r="M70" s="61"/>
      <c r="Q70" s="61"/>
      <c r="R70" s="61"/>
      <c r="S70" s="61"/>
      <c r="T70" s="61"/>
      <c r="U70" s="61"/>
    </row>
    <row r="71" spans="1:21" s="148" customFormat="1" ht="15" customHeight="1">
      <c r="A71" s="61"/>
      <c r="B71" s="61"/>
      <c r="C71" s="61"/>
      <c r="D71" s="61"/>
      <c r="E71" s="61"/>
      <c r="F71" s="61"/>
      <c r="G71" s="145"/>
      <c r="H71" s="61"/>
      <c r="I71" s="146"/>
      <c r="J71" s="147"/>
      <c r="K71" s="69"/>
      <c r="L71" s="61"/>
      <c r="M71" s="61"/>
      <c r="Q71" s="61"/>
      <c r="R71" s="61"/>
      <c r="S71" s="61"/>
      <c r="T71" s="61"/>
      <c r="U71" s="61"/>
    </row>
    <row r="72" spans="1:21" s="148" customFormat="1" ht="15" customHeight="1">
      <c r="A72" s="61"/>
      <c r="B72" s="61"/>
      <c r="C72" s="61"/>
      <c r="D72" s="61"/>
      <c r="E72" s="61"/>
      <c r="F72" s="61"/>
      <c r="G72" s="145"/>
      <c r="H72" s="61"/>
      <c r="I72" s="146"/>
      <c r="J72" s="147"/>
      <c r="K72" s="69"/>
      <c r="L72" s="61"/>
      <c r="M72" s="61"/>
      <c r="Q72" s="61"/>
      <c r="R72" s="61"/>
      <c r="S72" s="61"/>
      <c r="T72" s="61"/>
      <c r="U72" s="61"/>
    </row>
    <row r="73" spans="1:21" s="148" customFormat="1" ht="15" customHeight="1">
      <c r="A73" s="61"/>
      <c r="B73" s="61"/>
      <c r="C73" s="61"/>
      <c r="D73" s="61"/>
      <c r="E73" s="61"/>
      <c r="F73" s="61"/>
      <c r="G73" s="145"/>
      <c r="H73" s="61"/>
      <c r="I73" s="146"/>
      <c r="J73" s="147"/>
      <c r="K73" s="69"/>
      <c r="L73" s="61"/>
      <c r="M73" s="61"/>
      <c r="Q73" s="61"/>
      <c r="R73" s="61"/>
      <c r="S73" s="61"/>
      <c r="T73" s="61"/>
      <c r="U73" s="61"/>
    </row>
    <row r="74" spans="1:21" s="148" customFormat="1" ht="15" customHeight="1">
      <c r="A74" s="61"/>
      <c r="B74" s="61"/>
      <c r="C74" s="61"/>
      <c r="D74" s="61"/>
      <c r="E74" s="61"/>
      <c r="F74" s="61"/>
      <c r="G74" s="145"/>
      <c r="H74" s="61"/>
      <c r="I74" s="146"/>
      <c r="J74" s="147"/>
      <c r="K74" s="69"/>
      <c r="L74" s="61"/>
      <c r="M74" s="61"/>
      <c r="Q74" s="61"/>
      <c r="R74" s="61"/>
      <c r="S74" s="61"/>
      <c r="T74" s="61"/>
      <c r="U74" s="61"/>
    </row>
    <row r="75" spans="1:21" s="148" customFormat="1" ht="15" customHeight="1">
      <c r="A75" s="61"/>
      <c r="B75" s="61"/>
      <c r="C75" s="61"/>
      <c r="D75" s="61"/>
      <c r="E75" s="61"/>
      <c r="F75" s="61"/>
      <c r="G75" s="145"/>
      <c r="H75" s="61"/>
      <c r="I75" s="146"/>
      <c r="J75" s="147"/>
      <c r="K75" s="69"/>
      <c r="L75" s="61"/>
      <c r="M75" s="61"/>
      <c r="Q75" s="61"/>
      <c r="R75" s="61"/>
      <c r="S75" s="61"/>
      <c r="T75" s="61"/>
      <c r="U75" s="61"/>
    </row>
    <row r="76" spans="1:21" s="148" customFormat="1" ht="15" customHeight="1">
      <c r="A76" s="61"/>
      <c r="B76" s="61"/>
      <c r="C76" s="61"/>
      <c r="D76" s="61"/>
      <c r="E76" s="61"/>
      <c r="F76" s="61"/>
      <c r="G76" s="145"/>
      <c r="H76" s="61"/>
      <c r="I76" s="146"/>
      <c r="J76" s="147"/>
      <c r="K76" s="69"/>
      <c r="L76" s="61"/>
      <c r="M76" s="61"/>
      <c r="Q76" s="61"/>
      <c r="R76" s="61"/>
      <c r="S76" s="61"/>
      <c r="T76" s="61"/>
      <c r="U76" s="61"/>
    </row>
    <row r="77" spans="1:21" s="148" customFormat="1" ht="15" customHeight="1">
      <c r="A77" s="61"/>
      <c r="B77" s="61"/>
      <c r="C77" s="61"/>
      <c r="D77" s="61"/>
      <c r="E77" s="61"/>
      <c r="F77" s="61"/>
      <c r="G77" s="145"/>
      <c r="H77" s="61"/>
      <c r="I77" s="146"/>
      <c r="J77" s="147"/>
      <c r="K77" s="69"/>
      <c r="L77" s="61"/>
      <c r="M77" s="61"/>
      <c r="Q77" s="61"/>
      <c r="R77" s="61"/>
      <c r="S77" s="61"/>
      <c r="T77" s="61"/>
      <c r="U77" s="61"/>
    </row>
    <row r="78" spans="1:21" s="148" customFormat="1" ht="15" customHeight="1">
      <c r="A78" s="61"/>
      <c r="B78" s="61"/>
      <c r="C78" s="61"/>
      <c r="D78" s="61"/>
      <c r="E78" s="61"/>
      <c r="F78" s="61"/>
      <c r="G78" s="145"/>
      <c r="H78" s="61"/>
      <c r="I78" s="146"/>
      <c r="J78" s="147"/>
      <c r="K78" s="69"/>
      <c r="L78" s="61"/>
      <c r="M78" s="61"/>
      <c r="Q78" s="61"/>
      <c r="R78" s="61"/>
      <c r="S78" s="61"/>
      <c r="T78" s="61"/>
      <c r="U78" s="61"/>
    </row>
    <row r="79" spans="1:21" s="148" customFormat="1" ht="15" customHeight="1">
      <c r="A79" s="61"/>
      <c r="B79" s="61"/>
      <c r="C79" s="61"/>
      <c r="D79" s="61"/>
      <c r="E79" s="61"/>
      <c r="F79" s="61"/>
      <c r="G79" s="145"/>
      <c r="H79" s="61"/>
      <c r="I79" s="146"/>
      <c r="J79" s="147"/>
      <c r="K79" s="69"/>
      <c r="L79" s="61"/>
      <c r="M79" s="61"/>
      <c r="Q79" s="61"/>
      <c r="R79" s="61"/>
      <c r="S79" s="61"/>
      <c r="T79" s="61"/>
      <c r="U79" s="61"/>
    </row>
    <row r="80" spans="1:21" s="148" customFormat="1" ht="15" customHeight="1">
      <c r="A80" s="61"/>
      <c r="B80" s="61"/>
      <c r="C80" s="61"/>
      <c r="D80" s="61"/>
      <c r="E80" s="61"/>
      <c r="F80" s="61"/>
      <c r="G80" s="145"/>
      <c r="H80" s="61"/>
      <c r="I80" s="146"/>
      <c r="J80" s="147"/>
      <c r="K80" s="69"/>
      <c r="L80" s="61"/>
      <c r="M80" s="61"/>
      <c r="Q80" s="61"/>
      <c r="R80" s="61"/>
      <c r="S80" s="61"/>
      <c r="T80" s="61"/>
      <c r="U80" s="61"/>
    </row>
    <row r="81" spans="1:21" s="148" customFormat="1" ht="15" customHeight="1">
      <c r="A81" s="61"/>
      <c r="B81" s="61"/>
      <c r="C81" s="61"/>
      <c r="D81" s="61"/>
      <c r="E81" s="61"/>
      <c r="F81" s="61"/>
      <c r="G81" s="145"/>
      <c r="H81" s="61"/>
      <c r="I81" s="146"/>
      <c r="J81" s="147"/>
      <c r="K81" s="69"/>
      <c r="L81" s="61"/>
      <c r="M81" s="61"/>
      <c r="Q81" s="61"/>
      <c r="R81" s="61"/>
      <c r="S81" s="61"/>
      <c r="T81" s="61"/>
      <c r="U81" s="61"/>
    </row>
    <row r="82" spans="1:21" s="148" customFormat="1" ht="15" customHeight="1">
      <c r="A82" s="61"/>
      <c r="B82" s="61"/>
      <c r="C82" s="61"/>
      <c r="D82" s="61"/>
      <c r="E82" s="61"/>
      <c r="F82" s="61"/>
      <c r="G82" s="145"/>
      <c r="H82" s="61"/>
      <c r="I82" s="146"/>
      <c r="J82" s="147"/>
      <c r="K82" s="69"/>
      <c r="L82" s="61"/>
      <c r="M82" s="61"/>
      <c r="Q82" s="61"/>
      <c r="R82" s="61"/>
      <c r="S82" s="61"/>
      <c r="T82" s="61"/>
      <c r="U82" s="61"/>
    </row>
    <row r="83" spans="1:21" s="148" customFormat="1" ht="15" customHeight="1">
      <c r="A83" s="61"/>
      <c r="B83" s="61"/>
      <c r="C83" s="61"/>
      <c r="D83" s="61"/>
      <c r="E83" s="61"/>
      <c r="F83" s="61"/>
      <c r="G83" s="145"/>
      <c r="H83" s="61"/>
      <c r="I83" s="146"/>
      <c r="J83" s="147"/>
      <c r="K83" s="69"/>
      <c r="L83" s="61"/>
      <c r="M83" s="61"/>
      <c r="Q83" s="61"/>
      <c r="R83" s="61"/>
      <c r="S83" s="61"/>
      <c r="T83" s="61"/>
      <c r="U83" s="61"/>
    </row>
    <row r="84" spans="1:21" s="148" customFormat="1" ht="15" customHeight="1">
      <c r="A84" s="61"/>
      <c r="B84" s="61"/>
      <c r="C84" s="61"/>
      <c r="D84" s="61"/>
      <c r="E84" s="61"/>
      <c r="F84" s="61"/>
      <c r="G84" s="145"/>
      <c r="H84" s="61"/>
      <c r="I84" s="146"/>
      <c r="J84" s="147"/>
      <c r="K84" s="69"/>
      <c r="L84" s="61"/>
      <c r="M84" s="61"/>
      <c r="Q84" s="61"/>
      <c r="R84" s="61"/>
      <c r="S84" s="61"/>
      <c r="T84" s="61"/>
      <c r="U84" s="61"/>
    </row>
    <row r="85" spans="1:21" s="148" customFormat="1" ht="15" customHeight="1">
      <c r="A85" s="61"/>
      <c r="B85" s="61"/>
      <c r="C85" s="61"/>
      <c r="D85" s="61"/>
      <c r="E85" s="61"/>
      <c r="F85" s="61"/>
      <c r="G85" s="145"/>
      <c r="H85" s="61"/>
      <c r="I85" s="146"/>
      <c r="J85" s="147"/>
      <c r="K85" s="69"/>
      <c r="L85" s="61"/>
      <c r="M85" s="61"/>
      <c r="Q85" s="61"/>
      <c r="R85" s="61"/>
      <c r="S85" s="61"/>
      <c r="T85" s="61"/>
      <c r="U85" s="61"/>
    </row>
    <row r="86" spans="1:21" s="148" customFormat="1" ht="15" customHeight="1">
      <c r="A86" s="61"/>
      <c r="B86" s="61"/>
      <c r="C86" s="61"/>
      <c r="D86" s="61"/>
      <c r="E86" s="61"/>
      <c r="F86" s="61"/>
      <c r="G86" s="145"/>
      <c r="H86" s="61"/>
      <c r="I86" s="146"/>
      <c r="J86" s="147"/>
      <c r="K86" s="69"/>
      <c r="L86" s="61"/>
      <c r="M86" s="61"/>
      <c r="Q86" s="61"/>
      <c r="R86" s="61"/>
      <c r="S86" s="61"/>
      <c r="T86" s="61"/>
      <c r="U86" s="61"/>
    </row>
    <row r="87" spans="1:21" s="148" customFormat="1" ht="15" customHeight="1">
      <c r="A87" s="61"/>
      <c r="B87" s="61"/>
      <c r="C87" s="61"/>
      <c r="D87" s="61"/>
      <c r="E87" s="61"/>
      <c r="F87" s="61"/>
      <c r="G87" s="145"/>
      <c r="H87" s="61"/>
      <c r="I87" s="146"/>
      <c r="J87" s="147"/>
      <c r="K87" s="69"/>
      <c r="L87" s="61"/>
      <c r="M87" s="61"/>
      <c r="Q87" s="61"/>
      <c r="R87" s="61"/>
      <c r="S87" s="61"/>
      <c r="T87" s="61"/>
      <c r="U87" s="61"/>
    </row>
    <row r="88" spans="1:21" s="148" customFormat="1" ht="15" customHeight="1">
      <c r="A88" s="61"/>
      <c r="B88" s="61"/>
      <c r="C88" s="61"/>
      <c r="D88" s="61"/>
      <c r="E88" s="61"/>
      <c r="F88" s="61"/>
      <c r="G88" s="145"/>
      <c r="H88" s="61"/>
      <c r="I88" s="146"/>
      <c r="J88" s="147"/>
      <c r="K88" s="69"/>
      <c r="L88" s="61"/>
      <c r="M88" s="61"/>
      <c r="Q88" s="61"/>
      <c r="R88" s="61"/>
      <c r="S88" s="61"/>
      <c r="T88" s="61"/>
      <c r="U88" s="61"/>
    </row>
    <row r="89" spans="1:21" s="148" customFormat="1" ht="15" customHeight="1">
      <c r="A89" s="61"/>
      <c r="B89" s="61"/>
      <c r="C89" s="61"/>
      <c r="D89" s="61"/>
      <c r="E89" s="61"/>
      <c r="F89" s="61"/>
      <c r="G89" s="145"/>
      <c r="H89" s="61"/>
      <c r="I89" s="146"/>
      <c r="J89" s="147"/>
      <c r="K89" s="69"/>
      <c r="L89" s="61"/>
      <c r="M89" s="61"/>
      <c r="Q89" s="61"/>
      <c r="R89" s="61"/>
      <c r="S89" s="61"/>
      <c r="T89" s="61"/>
      <c r="U89" s="61"/>
    </row>
    <row r="90" spans="1:21" s="148" customFormat="1" ht="15" customHeight="1">
      <c r="A90" s="61"/>
      <c r="B90" s="61"/>
      <c r="C90" s="61"/>
      <c r="D90" s="61"/>
      <c r="E90" s="61"/>
      <c r="F90" s="61"/>
      <c r="G90" s="145"/>
      <c r="H90" s="61"/>
      <c r="I90" s="146"/>
      <c r="J90" s="147"/>
      <c r="K90" s="69"/>
      <c r="L90" s="61"/>
      <c r="M90" s="61"/>
      <c r="Q90" s="61"/>
      <c r="R90" s="61"/>
      <c r="S90" s="61"/>
      <c r="T90" s="61"/>
      <c r="U90" s="61"/>
    </row>
    <row r="91" spans="1:21" s="148" customFormat="1" ht="15" customHeight="1">
      <c r="A91" s="61"/>
      <c r="B91" s="61"/>
      <c r="C91" s="61"/>
      <c r="D91" s="61"/>
      <c r="E91" s="61"/>
      <c r="F91" s="61"/>
      <c r="G91" s="145"/>
      <c r="H91" s="61"/>
      <c r="I91" s="146"/>
      <c r="J91" s="147"/>
      <c r="K91" s="69"/>
      <c r="L91" s="61"/>
      <c r="M91" s="61"/>
      <c r="Q91" s="61"/>
      <c r="R91" s="61"/>
      <c r="S91" s="61"/>
      <c r="T91" s="61"/>
      <c r="U91" s="61"/>
    </row>
    <row r="92" spans="1:21" s="148" customFormat="1" ht="15" customHeight="1">
      <c r="A92" s="61"/>
      <c r="B92" s="61"/>
      <c r="C92" s="61"/>
      <c r="D92" s="61"/>
      <c r="E92" s="61"/>
      <c r="F92" s="61"/>
      <c r="G92" s="145"/>
      <c r="H92" s="61"/>
      <c r="I92" s="146"/>
      <c r="J92" s="147"/>
      <c r="K92" s="69"/>
      <c r="L92" s="61"/>
      <c r="M92" s="61"/>
      <c r="Q92" s="61"/>
      <c r="R92" s="61"/>
      <c r="S92" s="61"/>
      <c r="T92" s="61"/>
      <c r="U92" s="61"/>
    </row>
    <row r="93" spans="1:21" s="148" customFormat="1" ht="15" customHeight="1">
      <c r="A93" s="61"/>
      <c r="B93" s="61"/>
      <c r="C93" s="61"/>
      <c r="D93" s="61"/>
      <c r="E93" s="61"/>
      <c r="F93" s="61"/>
      <c r="G93" s="145"/>
      <c r="H93" s="61"/>
      <c r="I93" s="146"/>
      <c r="J93" s="147"/>
      <c r="K93" s="69"/>
      <c r="L93" s="61"/>
      <c r="M93" s="61"/>
      <c r="Q93" s="61"/>
      <c r="R93" s="61"/>
      <c r="S93" s="61"/>
      <c r="T93" s="61"/>
      <c r="U93" s="61"/>
    </row>
    <row r="94" spans="1:21" s="148" customFormat="1" ht="15" customHeight="1">
      <c r="A94" s="61"/>
      <c r="B94" s="61"/>
      <c r="C94" s="61"/>
      <c r="D94" s="61"/>
      <c r="E94" s="61"/>
      <c r="F94" s="61"/>
      <c r="G94" s="145"/>
      <c r="H94" s="61"/>
      <c r="I94" s="146"/>
      <c r="J94" s="147"/>
      <c r="K94" s="69"/>
      <c r="L94" s="61"/>
      <c r="M94" s="61"/>
      <c r="Q94" s="61"/>
      <c r="R94" s="61"/>
      <c r="S94" s="61"/>
      <c r="T94" s="61"/>
      <c r="U94" s="61"/>
    </row>
    <row r="95" spans="1:21" s="148" customFormat="1" ht="15" customHeight="1">
      <c r="A95" s="61"/>
      <c r="B95" s="61"/>
      <c r="C95" s="61"/>
      <c r="D95" s="61"/>
      <c r="E95" s="61"/>
      <c r="F95" s="61"/>
      <c r="G95" s="145"/>
      <c r="H95" s="61"/>
      <c r="I95" s="146"/>
      <c r="J95" s="147"/>
      <c r="K95" s="69"/>
      <c r="L95" s="61"/>
      <c r="M95" s="61"/>
      <c r="Q95" s="61"/>
      <c r="R95" s="61"/>
      <c r="S95" s="61"/>
      <c r="T95" s="61"/>
      <c r="U95" s="61"/>
    </row>
    <row r="96" spans="1:21" s="148" customFormat="1" ht="15" customHeight="1">
      <c r="A96" s="61"/>
      <c r="B96" s="61"/>
      <c r="C96" s="61"/>
      <c r="D96" s="61"/>
      <c r="E96" s="61"/>
      <c r="F96" s="61"/>
      <c r="G96" s="145"/>
      <c r="H96" s="61"/>
      <c r="I96" s="146"/>
      <c r="J96" s="147"/>
      <c r="K96" s="69"/>
      <c r="L96" s="61"/>
      <c r="M96" s="61"/>
      <c r="Q96" s="61"/>
      <c r="R96" s="61"/>
      <c r="S96" s="61"/>
      <c r="T96" s="61"/>
      <c r="U96" s="61"/>
    </row>
    <row r="97" spans="1:21" s="148" customFormat="1" ht="15" customHeight="1">
      <c r="A97" s="61"/>
      <c r="B97" s="61"/>
      <c r="C97" s="61"/>
      <c r="D97" s="61"/>
      <c r="E97" s="61"/>
      <c r="F97" s="61"/>
      <c r="G97" s="145"/>
      <c r="H97" s="61"/>
      <c r="I97" s="146"/>
      <c r="J97" s="147"/>
      <c r="K97" s="69"/>
      <c r="L97" s="61"/>
      <c r="M97" s="61"/>
      <c r="Q97" s="61"/>
      <c r="R97" s="61"/>
      <c r="S97" s="61"/>
      <c r="T97" s="61"/>
      <c r="U97" s="61"/>
    </row>
    <row r="98" spans="1:21" s="148" customFormat="1" ht="15" customHeight="1">
      <c r="A98" s="61"/>
      <c r="B98" s="61"/>
      <c r="C98" s="61"/>
      <c r="D98" s="61"/>
      <c r="E98" s="61"/>
      <c r="F98" s="61"/>
      <c r="G98" s="145"/>
      <c r="H98" s="61"/>
      <c r="I98" s="146"/>
      <c r="J98" s="147"/>
      <c r="K98" s="69"/>
      <c r="L98" s="61"/>
      <c r="M98" s="61"/>
      <c r="Q98" s="61"/>
      <c r="R98" s="61"/>
      <c r="S98" s="61"/>
      <c r="T98" s="61"/>
      <c r="U98" s="61"/>
    </row>
    <row r="99" spans="1:21" s="148" customFormat="1" ht="15" customHeight="1">
      <c r="A99" s="61"/>
      <c r="B99" s="61"/>
      <c r="C99" s="61"/>
      <c r="D99" s="61"/>
      <c r="E99" s="61"/>
      <c r="F99" s="61"/>
      <c r="G99" s="145"/>
      <c r="H99" s="61"/>
      <c r="I99" s="146"/>
      <c r="J99" s="147"/>
      <c r="K99" s="69"/>
      <c r="L99" s="61"/>
      <c r="M99" s="61"/>
      <c r="Q99" s="61"/>
      <c r="R99" s="61"/>
      <c r="S99" s="61"/>
      <c r="T99" s="61"/>
      <c r="U99" s="61"/>
    </row>
    <row r="100" spans="1:21" s="148" customFormat="1" ht="15" customHeight="1">
      <c r="A100" s="61"/>
      <c r="B100" s="61"/>
      <c r="C100" s="61"/>
      <c r="D100" s="61"/>
      <c r="E100" s="61"/>
      <c r="F100" s="61"/>
      <c r="G100" s="145"/>
      <c r="H100" s="61"/>
      <c r="I100" s="146"/>
      <c r="J100" s="147"/>
      <c r="K100" s="69"/>
      <c r="L100" s="61"/>
      <c r="M100" s="61"/>
      <c r="Q100" s="61"/>
      <c r="R100" s="61"/>
      <c r="S100" s="61"/>
      <c r="T100" s="61"/>
      <c r="U100" s="61"/>
    </row>
    <row r="101" spans="1:21" s="148" customFormat="1" ht="15" customHeight="1">
      <c r="A101" s="61"/>
      <c r="B101" s="61"/>
      <c r="C101" s="61"/>
      <c r="D101" s="61"/>
      <c r="E101" s="61"/>
      <c r="F101" s="61"/>
      <c r="G101" s="145"/>
      <c r="H101" s="61"/>
      <c r="I101" s="146"/>
      <c r="J101" s="147"/>
      <c r="K101" s="69"/>
      <c r="L101" s="61"/>
      <c r="M101" s="61"/>
      <c r="Q101" s="61"/>
      <c r="R101" s="61"/>
      <c r="S101" s="61"/>
      <c r="T101" s="61"/>
      <c r="U101" s="61"/>
    </row>
    <row r="102" spans="1:21" s="148" customFormat="1" ht="15" customHeight="1">
      <c r="A102" s="61"/>
      <c r="B102" s="61"/>
      <c r="C102" s="61"/>
      <c r="D102" s="61"/>
      <c r="E102" s="61"/>
      <c r="F102" s="61"/>
      <c r="G102" s="145"/>
      <c r="H102" s="61"/>
      <c r="I102" s="146"/>
      <c r="J102" s="147"/>
      <c r="K102" s="69"/>
      <c r="L102" s="61"/>
      <c r="M102" s="61"/>
      <c r="Q102" s="61"/>
      <c r="R102" s="61"/>
      <c r="S102" s="61"/>
      <c r="T102" s="61"/>
      <c r="U102" s="61"/>
    </row>
    <row r="103" spans="1:21" s="148" customFormat="1" ht="15" customHeight="1">
      <c r="A103" s="61"/>
      <c r="B103" s="61"/>
      <c r="C103" s="61"/>
      <c r="D103" s="61"/>
      <c r="E103" s="61"/>
      <c r="F103" s="61"/>
      <c r="G103" s="145"/>
      <c r="H103" s="61"/>
      <c r="I103" s="146"/>
      <c r="J103" s="147"/>
      <c r="K103" s="69"/>
      <c r="L103" s="61"/>
      <c r="M103" s="61"/>
      <c r="Q103" s="61"/>
      <c r="R103" s="61"/>
      <c r="S103" s="61"/>
      <c r="T103" s="61"/>
      <c r="U103" s="61"/>
    </row>
    <row r="104" spans="1:21" s="148" customFormat="1" ht="15" customHeight="1">
      <c r="A104" s="61"/>
      <c r="B104" s="61"/>
      <c r="C104" s="61"/>
      <c r="D104" s="61"/>
      <c r="E104" s="61"/>
      <c r="F104" s="61"/>
      <c r="G104" s="145"/>
      <c r="H104" s="61"/>
      <c r="I104" s="146"/>
      <c r="J104" s="147"/>
      <c r="K104" s="69"/>
      <c r="L104" s="61"/>
      <c r="M104" s="61"/>
      <c r="Q104" s="61"/>
      <c r="R104" s="61"/>
      <c r="S104" s="61"/>
      <c r="T104" s="61"/>
      <c r="U104" s="61"/>
    </row>
    <row r="105" spans="1:21" s="148" customFormat="1" ht="15" customHeight="1">
      <c r="A105" s="61"/>
      <c r="B105" s="61"/>
      <c r="C105" s="61"/>
      <c r="D105" s="61"/>
      <c r="E105" s="61"/>
      <c r="F105" s="61"/>
      <c r="G105" s="145"/>
      <c r="H105" s="61"/>
      <c r="I105" s="146"/>
      <c r="J105" s="147"/>
      <c r="K105" s="69"/>
      <c r="L105" s="61"/>
      <c r="M105" s="61"/>
      <c r="Q105" s="61"/>
      <c r="R105" s="61"/>
      <c r="S105" s="61"/>
      <c r="T105" s="61"/>
      <c r="U105" s="61"/>
    </row>
    <row r="106" spans="1:21" s="148" customFormat="1" ht="15" customHeight="1">
      <c r="A106" s="61"/>
      <c r="B106" s="61"/>
      <c r="C106" s="61"/>
      <c r="D106" s="61"/>
      <c r="E106" s="61"/>
      <c r="F106" s="61"/>
      <c r="G106" s="145"/>
      <c r="H106" s="61"/>
      <c r="I106" s="146"/>
      <c r="J106" s="147"/>
      <c r="K106" s="69"/>
      <c r="L106" s="61"/>
      <c r="M106" s="61"/>
      <c r="Q106" s="61"/>
      <c r="R106" s="61"/>
      <c r="S106" s="61"/>
      <c r="T106" s="61"/>
      <c r="U106" s="61"/>
    </row>
    <row r="107" spans="1:21" s="148" customFormat="1" ht="15" customHeight="1">
      <c r="A107" s="61"/>
      <c r="B107" s="61"/>
      <c r="C107" s="61"/>
      <c r="D107" s="61"/>
      <c r="E107" s="61"/>
      <c r="F107" s="61"/>
      <c r="G107" s="145"/>
      <c r="H107" s="61"/>
      <c r="I107" s="146"/>
      <c r="J107" s="147"/>
      <c r="K107" s="69"/>
      <c r="L107" s="61"/>
      <c r="M107" s="61"/>
      <c r="Q107" s="61"/>
      <c r="R107" s="61"/>
      <c r="S107" s="61"/>
      <c r="T107" s="61"/>
      <c r="U107" s="61"/>
    </row>
    <row r="108" spans="1:21" s="148" customFormat="1" ht="15" customHeight="1">
      <c r="A108" s="61"/>
      <c r="B108" s="61"/>
      <c r="C108" s="61"/>
      <c r="D108" s="61"/>
      <c r="E108" s="61"/>
      <c r="F108" s="61"/>
      <c r="G108" s="145"/>
      <c r="H108" s="61"/>
      <c r="I108" s="146"/>
      <c r="J108" s="147"/>
      <c r="K108" s="69"/>
      <c r="L108" s="61"/>
      <c r="M108" s="61"/>
      <c r="Q108" s="61"/>
      <c r="R108" s="61"/>
      <c r="S108" s="61"/>
      <c r="T108" s="61"/>
      <c r="U108" s="61"/>
    </row>
    <row r="109" spans="1:21" s="148" customFormat="1" ht="15" customHeight="1">
      <c r="A109" s="61"/>
      <c r="B109" s="61"/>
      <c r="C109" s="61"/>
      <c r="D109" s="61"/>
      <c r="E109" s="61"/>
      <c r="F109" s="61"/>
      <c r="G109" s="145"/>
      <c r="H109" s="61"/>
      <c r="I109" s="146"/>
      <c r="J109" s="147"/>
      <c r="K109" s="69"/>
      <c r="L109" s="61"/>
      <c r="M109" s="61"/>
      <c r="Q109" s="61"/>
      <c r="R109" s="61"/>
      <c r="S109" s="61"/>
      <c r="T109" s="61"/>
      <c r="U109" s="61"/>
    </row>
    <row r="110" spans="1:21" s="148" customFormat="1" ht="15" customHeight="1">
      <c r="A110" s="61"/>
      <c r="B110" s="61"/>
      <c r="C110" s="61"/>
      <c r="D110" s="61"/>
      <c r="E110" s="61"/>
      <c r="F110" s="61"/>
      <c r="G110" s="145"/>
      <c r="H110" s="61"/>
      <c r="I110" s="146"/>
      <c r="J110" s="147"/>
      <c r="K110" s="69"/>
      <c r="L110" s="61"/>
      <c r="M110" s="61"/>
      <c r="Q110" s="61"/>
      <c r="R110" s="61"/>
      <c r="S110" s="61"/>
      <c r="T110" s="61"/>
      <c r="U110" s="61"/>
    </row>
    <row r="111" spans="1:21" s="148" customFormat="1" ht="15" customHeight="1">
      <c r="A111" s="61"/>
      <c r="B111" s="61"/>
      <c r="C111" s="61"/>
      <c r="D111" s="61"/>
      <c r="E111" s="61"/>
      <c r="F111" s="61"/>
      <c r="G111" s="145"/>
      <c r="H111" s="61"/>
      <c r="I111" s="146"/>
      <c r="J111" s="147"/>
      <c r="K111" s="69"/>
      <c r="L111" s="61"/>
      <c r="M111" s="61"/>
      <c r="Q111" s="61"/>
      <c r="R111" s="61"/>
      <c r="S111" s="61"/>
      <c r="T111" s="61"/>
      <c r="U111" s="61"/>
    </row>
    <row r="112" spans="1:21" s="148" customFormat="1" ht="15" customHeight="1">
      <c r="A112" s="61"/>
      <c r="B112" s="61"/>
      <c r="C112" s="61"/>
      <c r="D112" s="61"/>
      <c r="E112" s="61"/>
      <c r="F112" s="61"/>
      <c r="G112" s="145"/>
      <c r="H112" s="61"/>
      <c r="I112" s="146"/>
      <c r="J112" s="147"/>
      <c r="K112" s="69"/>
      <c r="L112" s="61"/>
      <c r="M112" s="61"/>
      <c r="Q112" s="61"/>
      <c r="R112" s="61"/>
      <c r="S112" s="61"/>
      <c r="T112" s="61"/>
      <c r="U112" s="61"/>
    </row>
    <row r="113" spans="1:21" s="148" customFormat="1" ht="15" customHeight="1">
      <c r="A113" s="61"/>
      <c r="B113" s="61"/>
      <c r="C113" s="61"/>
      <c r="D113" s="61"/>
      <c r="E113" s="61"/>
      <c r="F113" s="61"/>
      <c r="G113" s="145"/>
      <c r="H113" s="61"/>
      <c r="I113" s="146"/>
      <c r="J113" s="147"/>
      <c r="K113" s="69"/>
      <c r="L113" s="61"/>
      <c r="M113" s="61"/>
      <c r="Q113" s="61"/>
      <c r="R113" s="61"/>
      <c r="S113" s="61"/>
      <c r="T113" s="61"/>
      <c r="U113" s="61"/>
    </row>
    <row r="114" spans="1:21" s="148" customFormat="1" ht="15" customHeight="1">
      <c r="A114" s="61"/>
      <c r="B114" s="61"/>
      <c r="C114" s="61"/>
      <c r="D114" s="61"/>
      <c r="E114" s="61"/>
      <c r="F114" s="61"/>
      <c r="G114" s="145"/>
      <c r="H114" s="61"/>
      <c r="I114" s="146"/>
      <c r="J114" s="147"/>
      <c r="K114" s="69"/>
      <c r="L114" s="61"/>
      <c r="M114" s="61"/>
      <c r="Q114" s="61"/>
      <c r="R114" s="61"/>
      <c r="S114" s="61"/>
      <c r="T114" s="61"/>
      <c r="U114" s="61"/>
    </row>
    <row r="115" spans="1:21" s="148" customFormat="1" ht="15" customHeight="1">
      <c r="A115" s="61"/>
      <c r="B115" s="61"/>
      <c r="C115" s="61"/>
      <c r="D115" s="61"/>
      <c r="E115" s="61"/>
      <c r="F115" s="61"/>
      <c r="G115" s="145"/>
      <c r="H115" s="61"/>
      <c r="I115" s="146"/>
      <c r="J115" s="147"/>
      <c r="K115" s="69"/>
      <c r="L115" s="61"/>
      <c r="M115" s="61"/>
      <c r="Q115" s="61"/>
      <c r="R115" s="61"/>
      <c r="S115" s="61"/>
      <c r="T115" s="61"/>
      <c r="U115" s="61"/>
    </row>
    <row r="116" spans="1:21" s="148" customFormat="1" ht="15" customHeight="1">
      <c r="A116" s="61"/>
      <c r="B116" s="61"/>
      <c r="C116" s="61"/>
      <c r="D116" s="61"/>
      <c r="E116" s="61"/>
      <c r="F116" s="61"/>
      <c r="G116" s="145"/>
      <c r="H116" s="61"/>
      <c r="I116" s="146"/>
      <c r="J116" s="147"/>
      <c r="K116" s="69"/>
      <c r="L116" s="61"/>
      <c r="M116" s="61"/>
      <c r="Q116" s="61"/>
      <c r="R116" s="61"/>
      <c r="S116" s="61"/>
      <c r="T116" s="61"/>
      <c r="U116" s="61"/>
    </row>
    <row r="117" spans="1:21" s="148" customFormat="1" ht="15" customHeight="1">
      <c r="A117" s="61"/>
      <c r="B117" s="61"/>
      <c r="C117" s="61"/>
      <c r="D117" s="61"/>
      <c r="E117" s="61"/>
      <c r="F117" s="61"/>
      <c r="G117" s="145"/>
      <c r="H117" s="61"/>
      <c r="I117" s="146"/>
      <c r="J117" s="147"/>
      <c r="K117" s="69"/>
      <c r="L117" s="61"/>
      <c r="M117" s="61"/>
      <c r="Q117" s="61"/>
      <c r="R117" s="61"/>
      <c r="S117" s="61"/>
      <c r="T117" s="61"/>
      <c r="U117" s="61"/>
    </row>
    <row r="118" spans="1:21" s="148" customFormat="1" ht="15" customHeight="1">
      <c r="A118" s="61"/>
      <c r="B118" s="61"/>
      <c r="C118" s="61"/>
      <c r="D118" s="61"/>
      <c r="E118" s="61"/>
      <c r="F118" s="61"/>
      <c r="G118" s="145"/>
      <c r="H118" s="61"/>
      <c r="I118" s="146"/>
      <c r="J118" s="147"/>
      <c r="K118" s="69"/>
      <c r="L118" s="61"/>
      <c r="M118" s="61"/>
      <c r="Q118" s="61"/>
      <c r="R118" s="61"/>
      <c r="S118" s="61"/>
      <c r="T118" s="61"/>
      <c r="U118" s="61"/>
    </row>
    <row r="119" spans="1:21" s="148" customFormat="1" ht="15" customHeight="1">
      <c r="A119" s="61"/>
      <c r="B119" s="61"/>
      <c r="C119" s="61"/>
      <c r="D119" s="61"/>
      <c r="E119" s="61"/>
      <c r="F119" s="61"/>
      <c r="G119" s="145"/>
      <c r="H119" s="61"/>
      <c r="I119" s="146"/>
      <c r="J119" s="147"/>
      <c r="K119" s="69"/>
      <c r="L119" s="61"/>
      <c r="M119" s="61"/>
      <c r="Q119" s="61"/>
      <c r="R119" s="61"/>
      <c r="S119" s="61"/>
      <c r="T119" s="61"/>
      <c r="U119" s="61"/>
    </row>
    <row r="120" spans="1:21" s="148" customFormat="1" ht="15" customHeight="1">
      <c r="A120" s="61"/>
      <c r="B120" s="61"/>
      <c r="C120" s="61"/>
      <c r="D120" s="61"/>
      <c r="E120" s="61"/>
      <c r="F120" s="61"/>
      <c r="G120" s="145"/>
      <c r="H120" s="61"/>
      <c r="I120" s="146"/>
      <c r="J120" s="147"/>
      <c r="K120" s="69"/>
      <c r="L120" s="61"/>
      <c r="M120" s="61"/>
      <c r="Q120" s="61"/>
      <c r="R120" s="61"/>
      <c r="S120" s="61"/>
      <c r="T120" s="61"/>
      <c r="U120" s="61"/>
    </row>
    <row r="121" spans="1:21" s="148" customFormat="1" ht="15" customHeight="1">
      <c r="A121" s="61"/>
      <c r="B121" s="61"/>
      <c r="C121" s="61"/>
      <c r="D121" s="61"/>
      <c r="E121" s="61"/>
      <c r="F121" s="61"/>
      <c r="G121" s="145"/>
      <c r="H121" s="61"/>
      <c r="I121" s="146"/>
      <c r="J121" s="147"/>
      <c r="K121" s="69"/>
      <c r="L121" s="61"/>
      <c r="M121" s="61"/>
      <c r="Q121" s="61"/>
      <c r="R121" s="61"/>
      <c r="S121" s="61"/>
      <c r="T121" s="61"/>
      <c r="U121" s="61"/>
    </row>
    <row r="122" spans="1:21" ht="15" customHeight="1"/>
    <row r="123" spans="1:21" ht="15" customHeight="1"/>
    <row r="124" spans="1:21" ht="15" customHeight="1"/>
    <row r="125" spans="1:21" ht="15" customHeight="1"/>
    <row r="126" spans="1:21" ht="15" customHeight="1"/>
    <row r="127" spans="1:21" ht="15" customHeight="1"/>
    <row r="128" spans="1:21"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sheetData>
  <sheetProtection sheet="1" objects="1" scenarios="1"/>
  <mergeCells count="8">
    <mergeCell ref="H1:J1"/>
    <mergeCell ref="I2:J2"/>
    <mergeCell ref="E6:E9"/>
    <mergeCell ref="E10:E14"/>
    <mergeCell ref="E29:E33"/>
    <mergeCell ref="E34:E38"/>
    <mergeCell ref="E15:E21"/>
    <mergeCell ref="E22:E28"/>
  </mergeCells>
  <phoneticPr fontId="5"/>
  <conditionalFormatting sqref="A1:K1048576">
    <cfRule type="expression" dxfId="17" priority="3">
      <formula>_xlfn.ISFORMULA(A1)</formula>
    </cfRule>
  </conditionalFormatting>
  <conditionalFormatting sqref="H6:H38">
    <cfRule type="expression" dxfId="16" priority="1">
      <formula>$K6=2</formula>
    </cfRule>
    <cfRule type="expression" dxfId="15" priority="2">
      <formula>$K6=1</formula>
    </cfRule>
  </conditionalFormatting>
  <dataValidations count="10">
    <dataValidation imeMode="on" allowBlank="1" showDropDown="0" showInputMessage="1" showErrorMessage="1" sqref="WLW983028:WLX983037 WCA983028:WCB983037 VSE983028:VSF983037 VII983028:VIJ983037 UYM983028:UYN983037 UOQ983028:UOR983037 UEU983028:UEV983037 TUY983028:TUZ983037 TLC983028:TLD983037 TBG983028:TBH983037 SRK983028:SRL983037 SHO983028:SHP983037 RXS983028:RXT983037 RNW983028:RNX983037 REA983028:REB983037 QUE983028:QUF983037 QKI983028:QKJ983037 QAM983028:QAN983037 PQQ983028:PQR983037 PGU983028:PGV983037 OWY983028:OWZ983037 ONC983028:OND983037 ODG983028:ODH983037 NTK983028:NTL983037 NJO983028:NJP983037 MZS983028:MZT983037 MPW983028:MPX983037 MGA983028:MGB983037 LWE983028:LWF983037 LMI983028:LMJ983037 LCM983028:LCN983037 KSQ983028:KSR983037 KIU983028:KIV983037 JYY983028:JYZ983037 JPC983028:JPD983037 JFG983028:JFH983037 IVK983028:IVL983037 ILO983028:ILP983037 IBS983028:IBT983037 HRW983028:HRX983037 HIA983028:HIB983037 GYE983028:GYF983037 GOI983028:GOJ983037 GEM983028:GEN983037 FUQ983028:FUR983037 FKU983028:FKV983037 FAY983028:FAZ983037 ERC983028:ERD983037 EHG983028:EHH983037 DXK983028:DXL983037 DNO983028:DNP983037 DDS983028:DDT983037 CTW983028:CTX983037 CKA983028:CKB983037 CAE983028:CAF983037 BQI983028:BQJ983037 BGM983028:BGN983037 AWQ983028:AWR983037 AMU983028:AMV983037 ACY983028:ACZ983037 TC983028:TD983037 JG983028:JH983037 WVS917492:WVT917501 WLW917492:WLX917501 WCA917492:WCB917501 VSE917492:VSF917501 VII917492:VIJ917501 UYM917492:UYN917501 UOQ917492:UOR917501 UEU917492:UEV917501 TUY917492:TUZ917501 TLC917492:TLD917501 TBG917492:TBH917501 SRK917492:SRL917501 SHO917492:SHP917501 RXS917492:RXT917501 RNW917492:RNX917501 REA917492:REB917501 QUE917492:QUF917501 QKI917492:QKJ917501 QAM917492:QAN917501 PQQ917492:PQR917501 PGU917492:PGV917501 OWY917492:OWZ917501 ONC917492:OND917501 ODG917492:ODH917501 NTK917492:NTL917501 NJO917492:NJP917501 MZS917492:MZT917501 MPW917492:MPX917501 MGA917492:MGB917501 LWE917492:LWF917501 LMI917492:LMJ917501 LCM917492:LCN917501 KSQ917492:KSR917501 KIU917492:KIV917501 JYY917492:JYZ917501 JPC917492:JPD917501 JFG917492:JFH917501 IVK917492:IVL917501 ILO917492:ILP917501 IBS917492:IBT917501 HRW917492:HRX917501 HIA917492:HIB917501 GYE917492:GYF917501 GOI917492:GOJ917501 GEM917492:GEN917501 FUQ917492:FUR917501 FKU917492:FKV917501 FAY917492:FAZ917501 ERC917492:ERD917501 EHG917492:EHH917501 DXK917492:DXL917501 DNO917492:DNP917501 DDS917492:DDT917501 CTW917492:CTX917501 CKA917492:CKB917501 CAE917492:CAF917501 BQI917492:BQJ917501 BGM917492:BGN917501 AWQ917492:AWR917501 AMU917492:AMV917501 ACY917492:ACZ917501 TC917492:TD917501 JG917492:JH917501 WVS851956:WVT851965 WLW851956:WLX851965 WCA851956:WCB851965 VSE851956:VSF851965 VII851956:VIJ851965 UYM851956:UYN851965 UOQ851956:UOR851965 UEU851956:UEV851965 TUY851956:TUZ851965 TLC851956:TLD851965 TBG851956:TBH851965 SRK851956:SRL851965 SHO851956:SHP851965 RXS851956:RXT851965 RNW851956:RNX851965 REA851956:REB851965 QUE851956:QUF851965 QKI851956:QKJ851965 QAM851956:QAN851965 PQQ851956:PQR851965 PGU851956:PGV851965 OWY851956:OWZ851965 ONC851956:OND851965 ODG851956:ODH851965 NTK851956:NTL851965 NJO851956:NJP851965 MZS851956:MZT851965 MPW851956:MPX851965 MGA851956:MGB851965 LWE851956:LWF851965 LMI851956:LMJ851965 LCM851956:LCN851965 KSQ851956:KSR851965 KIU851956:KIV851965 JYY851956:JYZ851965 JPC851956:JPD851965 JFG851956:JFH851965 IVK851956:IVL851965 ILO851956:ILP851965 IBS851956:IBT851965 HRW851956:HRX851965 HIA851956:HIB851965 GYE851956:GYF851965 GOI851956:GOJ851965 GEM851956:GEN851965 FUQ851956:FUR851965 FKU851956:FKV851965 FAY851956:FAZ851965 ERC851956:ERD851965 EHG851956:EHH851965 DXK851956:DXL851965 DNO851956:DNP851965 DDS851956:DDT851965 CTW851956:CTX851965 CKA851956:CKB851965 CAE851956:CAF851965 BQI851956:BQJ851965 BGM851956:BGN851965 AWQ851956:AWR851965 AMU851956:AMV851965 ACY851956:ACZ851965 TC851956:TD851965 JG851956:JH851965 WVS786420:WVT786429 WLW786420:WLX786429 WCA786420:WCB786429 VSE786420:VSF786429 VII786420:VIJ786429 UYM786420:UYN786429 UOQ786420:UOR786429 UEU786420:UEV786429 TUY786420:TUZ786429 TLC786420:TLD786429 TBG786420:TBH786429 SRK786420:SRL786429 SHO786420:SHP786429 RXS786420:RXT786429 RNW786420:RNX786429 REA786420:REB786429 QUE786420:QUF786429 QKI786420:QKJ786429 QAM786420:QAN786429 PQQ786420:PQR786429 PGU786420:PGV786429 OWY786420:OWZ786429 ONC786420:OND786429 ODG786420:ODH786429 NTK786420:NTL786429 NJO786420:NJP786429 MZS786420:MZT786429 MPW786420:MPX786429 MGA786420:MGB786429 LWE786420:LWF786429 LMI786420:LMJ786429 LCM786420:LCN786429 KSQ786420:KSR786429 KIU786420:KIV786429 JYY786420:JYZ786429 JPC786420:JPD786429 JFG786420:JFH786429 IVK786420:IVL786429 ILO786420:ILP786429 IBS786420:IBT786429 HRW786420:HRX786429 HIA786420:HIB786429 GYE786420:GYF786429 GOI786420:GOJ786429 GEM786420:GEN786429 FUQ786420:FUR786429 FKU786420:FKV786429 FAY786420:FAZ786429 ERC786420:ERD786429 EHG786420:EHH786429 DXK786420:DXL786429 DNO786420:DNP786429 DDS786420:DDT786429 CTW786420:CTX786429 CKA786420:CKB786429 CAE786420:CAF786429 BQI786420:BQJ786429 BGM786420:BGN786429 AWQ786420:AWR786429 AMU786420:AMV786429 ACY786420:ACZ786429 TC786420:TD786429 JG786420:JH786429 WVS720884:WVT720893 WLW720884:WLX720893 WCA720884:WCB720893 VSE720884:VSF720893 VII720884:VIJ720893 UYM720884:UYN720893 UOQ720884:UOR720893 UEU720884:UEV720893 TUY720884:TUZ720893 TLC720884:TLD720893 TBG720884:TBH720893 SRK720884:SRL720893 SHO720884:SHP720893 RXS720884:RXT720893 RNW720884:RNX720893 REA720884:REB720893 QUE720884:QUF720893 QKI720884:QKJ720893 QAM720884:QAN720893 PQQ720884:PQR720893 PGU720884:PGV720893 OWY720884:OWZ720893 ONC720884:OND720893 ODG720884:ODH720893 NTK720884:NTL720893 NJO720884:NJP720893 MZS720884:MZT720893 MPW720884:MPX720893 MGA720884:MGB720893 LWE720884:LWF720893 LMI720884:LMJ720893 LCM720884:LCN720893 KSQ720884:KSR720893 KIU720884:KIV720893 JYY720884:JYZ720893 JPC720884:JPD720893 JFG720884:JFH720893 IVK720884:IVL720893 ILO720884:ILP720893 IBS720884:IBT720893 HRW720884:HRX720893 HIA720884:HIB720893 GYE720884:GYF720893 GOI720884:GOJ720893 GEM720884:GEN720893 FUQ720884:FUR720893 FKU720884:FKV720893 FAY720884:FAZ720893 ERC720884:ERD720893 EHG720884:EHH720893 DXK720884:DXL720893 DNO720884:DNP720893 DDS720884:DDT720893 CTW720884:CTX720893 CKA720884:CKB720893 CAE720884:CAF720893 BQI720884:BQJ720893 BGM720884:BGN720893 AWQ720884:AWR720893 AMU720884:AMV720893 ACY720884:ACZ720893 TC720884:TD720893 JG720884:JH720893 WVS655348:WVT655357 WLW655348:WLX655357 WCA655348:WCB655357 VSE655348:VSF655357 VII655348:VIJ655357 UYM655348:UYN655357 UOQ655348:UOR655357 UEU655348:UEV655357 TUY655348:TUZ655357 TLC655348:TLD655357 TBG655348:TBH655357 SRK655348:SRL655357 SHO655348:SHP655357 RXS655348:RXT655357 RNW655348:RNX655357 REA655348:REB655357 QUE655348:QUF655357 QKI655348:QKJ655357 QAM655348:QAN655357 PQQ655348:PQR655357 PGU655348:PGV655357 OWY655348:OWZ655357 ONC655348:OND655357 ODG655348:ODH655357 NTK655348:NTL655357 NJO655348:NJP655357 MZS655348:MZT655357 MPW655348:MPX655357 MGA655348:MGB655357 LWE655348:LWF655357 LMI655348:LMJ655357 LCM655348:LCN655357 KSQ655348:KSR655357 KIU655348:KIV655357 JYY655348:JYZ655357 JPC655348:JPD655357 JFG655348:JFH655357 IVK655348:IVL655357 ILO655348:ILP655357 IBS655348:IBT655357 HRW655348:HRX655357 HIA655348:HIB655357 GYE655348:GYF655357 GOI655348:GOJ655357 GEM655348:GEN655357 FUQ655348:FUR655357 FKU655348:FKV655357 FAY655348:FAZ655357 ERC655348:ERD655357 EHG655348:EHH655357 DXK655348:DXL655357 DNO655348:DNP655357 DDS655348:DDT655357 CTW655348:CTX655357 CKA655348:CKB655357 CAE655348:CAF655357 BQI655348:BQJ655357 BGM655348:BGN655357 AWQ655348:AWR655357 AMU655348:AMV655357 ACY655348:ACZ655357 TC655348:TD655357 JG655348:JH655357 WVS589812:WVT589821 WLW589812:WLX589821 WCA589812:WCB589821 VSE589812:VSF589821 VII589812:VIJ589821 UYM589812:UYN589821 UOQ589812:UOR589821 UEU589812:UEV589821 TUY589812:TUZ589821 TLC589812:TLD589821 TBG589812:TBH589821 SRK589812:SRL589821 SHO589812:SHP589821 RXS589812:RXT589821 RNW589812:RNX589821 REA589812:REB589821 QUE589812:QUF589821 QKI589812:QKJ589821 QAM589812:QAN589821 PQQ589812:PQR589821 PGU589812:PGV589821 OWY589812:OWZ589821 ONC589812:OND589821 ODG589812:ODH589821 NTK589812:NTL589821 NJO589812:NJP589821 MZS589812:MZT589821 MPW589812:MPX589821 MGA589812:MGB589821 LWE589812:LWF589821 LMI589812:LMJ589821 LCM589812:LCN589821 KSQ589812:KSR589821 KIU589812:KIV589821 JYY589812:JYZ589821 JPC589812:JPD589821 JFG589812:JFH589821 IVK589812:IVL589821 ILO589812:ILP589821 IBS589812:IBT589821 HRW589812:HRX589821 HIA589812:HIB589821 GYE589812:GYF589821 GOI589812:GOJ589821 GEM589812:GEN589821 FUQ589812:FUR589821 FKU589812:FKV589821 FAY589812:FAZ589821 ERC589812:ERD589821 EHG589812:EHH589821 DXK589812:DXL589821 DNO589812:DNP589821 DDS589812:DDT589821 CTW589812:CTX589821 CKA589812:CKB589821 CAE589812:CAF589821 BQI589812:BQJ589821 BGM589812:BGN589821 AWQ589812:AWR589821 AMU589812:AMV589821 ACY589812:ACZ589821 TC589812:TD589821 JG589812:JH589821 WVS524276:WVT524285 WLW524276:WLX524285 WCA524276:WCB524285 VSE524276:VSF524285 VII524276:VIJ524285 UYM524276:UYN524285 UOQ524276:UOR524285 UEU524276:UEV524285 TUY524276:TUZ524285 TLC524276:TLD524285 TBG524276:TBH524285 SRK524276:SRL524285 SHO524276:SHP524285 RXS524276:RXT524285 RNW524276:RNX524285 REA524276:REB524285 QUE524276:QUF524285 QKI524276:QKJ524285 QAM524276:QAN524285 PQQ524276:PQR524285 PGU524276:PGV524285 OWY524276:OWZ524285 ONC524276:OND524285 ODG524276:ODH524285 NTK524276:NTL524285 NJO524276:NJP524285 MZS524276:MZT524285 MPW524276:MPX524285 MGA524276:MGB524285 LWE524276:LWF524285 LMI524276:LMJ524285 LCM524276:LCN524285 KSQ524276:KSR524285 KIU524276:KIV524285 JYY524276:JYZ524285 JPC524276:JPD524285 JFG524276:JFH524285 IVK524276:IVL524285 ILO524276:ILP524285 IBS524276:IBT524285 HRW524276:HRX524285 HIA524276:HIB524285 GYE524276:GYF524285 GOI524276:GOJ524285 GEM524276:GEN524285 FUQ524276:FUR524285 FKU524276:FKV524285 FAY524276:FAZ524285 ERC524276:ERD524285 EHG524276:EHH524285 DXK524276:DXL524285 DNO524276:DNP524285 DDS524276:DDT524285 CTW524276:CTX524285 CKA524276:CKB524285 CAE524276:CAF524285 BQI524276:BQJ524285 BGM524276:BGN524285 AWQ524276:AWR524285 AMU524276:AMV524285 ACY524276:ACZ524285 TC524276:TD524285 JG524276:JH524285 WVS458740:WVT458749 WLW458740:WLX458749 WCA458740:WCB458749 VSE458740:VSF458749 VII458740:VIJ458749 UYM458740:UYN458749 UOQ458740:UOR458749 UEU458740:UEV458749 TUY458740:TUZ458749 TLC458740:TLD458749 TBG458740:TBH458749 SRK458740:SRL458749 SHO458740:SHP458749 RXS458740:RXT458749 RNW458740:RNX458749 REA458740:REB458749 QUE458740:QUF458749 QKI458740:QKJ458749 QAM458740:QAN458749 PQQ458740:PQR458749 PGU458740:PGV458749 OWY458740:OWZ458749 ONC458740:OND458749 ODG458740:ODH458749 NTK458740:NTL458749 NJO458740:NJP458749 MZS458740:MZT458749 MPW458740:MPX458749 MGA458740:MGB458749 LWE458740:LWF458749 LMI458740:LMJ458749 LCM458740:LCN458749 KSQ458740:KSR458749 KIU458740:KIV458749 JYY458740:JYZ458749 JPC458740:JPD458749 JFG458740:JFH458749 IVK458740:IVL458749 ILO458740:ILP458749 IBS458740:IBT458749 HRW458740:HRX458749 HIA458740:HIB458749 GYE458740:GYF458749 GOI458740:GOJ458749 GEM458740:GEN458749 FUQ458740:FUR458749 FKU458740:FKV458749 FAY458740:FAZ458749 ERC458740:ERD458749 EHG458740:EHH458749 DXK458740:DXL458749 DNO458740:DNP458749 DDS458740:DDT458749 CTW458740:CTX458749 CKA458740:CKB458749 CAE458740:CAF458749 BQI458740:BQJ458749 BGM458740:BGN458749 AWQ458740:AWR458749 AMU458740:AMV458749 ACY458740:ACZ458749 TC458740:TD458749 JG458740:JH458749 WVS393204:WVT393213 WLW393204:WLX393213 WCA393204:WCB393213 VSE393204:VSF393213 VII393204:VIJ393213 UYM393204:UYN393213 UOQ393204:UOR393213 UEU393204:UEV393213 TUY393204:TUZ393213 TLC393204:TLD393213 TBG393204:TBH393213 SRK393204:SRL393213 SHO393204:SHP393213 RXS393204:RXT393213 RNW393204:RNX393213 REA393204:REB393213 QUE393204:QUF393213 QKI393204:QKJ393213 QAM393204:QAN393213 PQQ393204:PQR393213 PGU393204:PGV393213 OWY393204:OWZ393213 ONC393204:OND393213 ODG393204:ODH393213 NTK393204:NTL393213 NJO393204:NJP393213 MZS393204:MZT393213 MPW393204:MPX393213 MGA393204:MGB393213 LWE393204:LWF393213 LMI393204:LMJ393213 LCM393204:LCN393213 KSQ393204:KSR393213 KIU393204:KIV393213 JYY393204:JYZ393213 JPC393204:JPD393213 JFG393204:JFH393213 IVK393204:IVL393213 ILO393204:ILP393213 IBS393204:IBT393213 HRW393204:HRX393213 HIA393204:HIB393213 GYE393204:GYF393213 GOI393204:GOJ393213 GEM393204:GEN393213 FUQ393204:FUR393213 FKU393204:FKV393213 FAY393204:FAZ393213 ERC393204:ERD393213 EHG393204:EHH393213 DXK393204:DXL393213 DNO393204:DNP393213 DDS393204:DDT393213 CTW393204:CTX393213 CKA393204:CKB393213 CAE393204:CAF393213 BQI393204:BQJ393213 BGM393204:BGN393213 AWQ393204:AWR393213 AMU393204:AMV393213 ACY393204:ACZ393213 TC393204:TD393213 JG393204:JH393213 WVS327668:WVT327677 WLW327668:WLX327677 WCA327668:WCB327677 VSE327668:VSF327677 VII327668:VIJ327677 UYM327668:UYN327677 UOQ327668:UOR327677 UEU327668:UEV327677 TUY327668:TUZ327677 TLC327668:TLD327677 TBG327668:TBH327677 SRK327668:SRL327677 SHO327668:SHP327677 RXS327668:RXT327677 RNW327668:RNX327677 REA327668:REB327677 QUE327668:QUF327677 QKI327668:QKJ327677 QAM327668:QAN327677 PQQ327668:PQR327677 PGU327668:PGV327677 OWY327668:OWZ327677 ONC327668:OND327677 ODG327668:ODH327677 NTK327668:NTL327677 NJO327668:NJP327677 MZS327668:MZT327677 MPW327668:MPX327677 MGA327668:MGB327677 LWE327668:LWF327677 LMI327668:LMJ327677 LCM327668:LCN327677 KSQ327668:KSR327677 KIU327668:KIV327677 JYY327668:JYZ327677 JPC327668:JPD327677 JFG327668:JFH327677 IVK327668:IVL327677 ILO327668:ILP327677 IBS327668:IBT327677 HRW327668:HRX327677 HIA327668:HIB327677 GYE327668:GYF327677 GOI327668:GOJ327677 GEM327668:GEN327677 FUQ327668:FUR327677 FKU327668:FKV327677 FAY327668:FAZ327677 ERC327668:ERD327677 EHG327668:EHH327677 DXK327668:DXL327677 DNO327668:DNP327677 DDS327668:DDT327677 CTW327668:CTX327677 CKA327668:CKB327677 CAE327668:CAF327677 BQI327668:BQJ327677 BGM327668:BGN327677 AWQ327668:AWR327677 AMU327668:AMV327677 ACY327668:ACZ327677 TC327668:TD327677 JG327668:JH327677 WVS262132:WVT262141 WLW262132:WLX262141 WCA262132:WCB262141 VSE262132:VSF262141 VII262132:VIJ262141 UYM262132:UYN262141 UOQ262132:UOR262141 UEU262132:UEV262141 TUY262132:TUZ262141 TLC262132:TLD262141 TBG262132:TBH262141 SRK262132:SRL262141 SHO262132:SHP262141 RXS262132:RXT262141 RNW262132:RNX262141 REA262132:REB262141 QUE262132:QUF262141 QKI262132:QKJ262141 QAM262132:QAN262141 PQQ262132:PQR262141 PGU262132:PGV262141 OWY262132:OWZ262141 ONC262132:OND262141 ODG262132:ODH262141 NTK262132:NTL262141 NJO262132:NJP262141 MZS262132:MZT262141 MPW262132:MPX262141 MGA262132:MGB262141 LWE262132:LWF262141 LMI262132:LMJ262141 LCM262132:LCN262141 KSQ262132:KSR262141 KIU262132:KIV262141 JYY262132:JYZ262141 JPC262132:JPD262141 JFG262132:JFH262141 IVK262132:IVL262141 ILO262132:ILP262141 IBS262132:IBT262141 HRW262132:HRX262141 HIA262132:HIB262141 GYE262132:GYF262141 GOI262132:GOJ262141 GEM262132:GEN262141 FUQ262132:FUR262141 FKU262132:FKV262141 FAY262132:FAZ262141 ERC262132:ERD262141 EHG262132:EHH262141 DXK262132:DXL262141 DNO262132:DNP262141 DDS262132:DDT262141 CTW262132:CTX262141 CKA262132:CKB262141 CAE262132:CAF262141 BQI262132:BQJ262141 BGM262132:BGN262141 AWQ262132:AWR262141 AMU262132:AMV262141 ACY262132:ACZ262141 TC262132:TD262141 JG262132:JH262141 WVS196596:WVT196605 WLW196596:WLX196605 WCA196596:WCB196605 VSE196596:VSF196605 VII196596:VIJ196605 UYM196596:UYN196605 UOQ196596:UOR196605 UEU196596:UEV196605 TUY196596:TUZ196605 TLC196596:TLD196605 TBG196596:TBH196605 SRK196596:SRL196605 SHO196596:SHP196605 RXS196596:RXT196605 RNW196596:RNX196605 REA196596:REB196605 QUE196596:QUF196605 QKI196596:QKJ196605 QAM196596:QAN196605 PQQ196596:PQR196605 PGU196596:PGV196605 OWY196596:OWZ196605 ONC196596:OND196605 ODG196596:ODH196605 NTK196596:NTL196605 NJO196596:NJP196605 MZS196596:MZT196605 MPW196596:MPX196605 MGA196596:MGB196605 LWE196596:LWF196605 LMI196596:LMJ196605 LCM196596:LCN196605 KSQ196596:KSR196605 KIU196596:KIV196605 JYY196596:JYZ196605 JPC196596:JPD196605 JFG196596:JFH196605 IVK196596:IVL196605 ILO196596:ILP196605 IBS196596:IBT196605 HRW196596:HRX196605 HIA196596:HIB196605 GYE196596:GYF196605 GOI196596:GOJ196605 GEM196596:GEN196605 FUQ196596:FUR196605 FKU196596:FKV196605 FAY196596:FAZ196605 ERC196596:ERD196605 EHG196596:EHH196605 DXK196596:DXL196605 DNO196596:DNP196605 DDS196596:DDT196605 CTW196596:CTX196605 CKA196596:CKB196605 CAE196596:CAF196605 BQI196596:BQJ196605 BGM196596:BGN196605 AWQ196596:AWR196605 AMU196596:AMV196605 ACY196596:ACZ196605 TC196596:TD196605 JG196596:JH196605 WVS131060:WVT131069 WLW131060:WLX131069 WCA131060:WCB131069 VSE131060:VSF131069 VII131060:VIJ131069 UYM131060:UYN131069 UOQ131060:UOR131069 UEU131060:UEV131069 TUY131060:TUZ131069 TLC131060:TLD131069 TBG131060:TBH131069 SRK131060:SRL131069 SHO131060:SHP131069 RXS131060:RXT131069 RNW131060:RNX131069 REA131060:REB131069 QUE131060:QUF131069 QKI131060:QKJ131069 QAM131060:QAN131069 PQQ131060:PQR131069 PGU131060:PGV131069 OWY131060:OWZ131069 ONC131060:OND131069 ODG131060:ODH131069 NTK131060:NTL131069 NJO131060:NJP131069 MZS131060:MZT131069 MPW131060:MPX131069 MGA131060:MGB131069 LWE131060:LWF131069 LMI131060:LMJ131069 LCM131060:LCN131069 KSQ131060:KSR131069 KIU131060:KIV131069 JYY131060:JYZ131069 JPC131060:JPD131069 JFG131060:JFH131069 IVK131060:IVL131069 ILO131060:ILP131069 IBS131060:IBT131069 HRW131060:HRX131069 HIA131060:HIB131069 GYE131060:GYF131069 GOI131060:GOJ131069 GEM131060:GEN131069 FUQ131060:FUR131069 FKU131060:FKV131069 FAY131060:FAZ131069 ERC131060:ERD131069 EHG131060:EHH131069 DXK131060:DXL131069 DNO131060:DNP131069 DDS131060:DDT131069 CTW131060:CTX131069 CKA131060:CKB131069 CAE131060:CAF131069 BQI131060:BQJ131069 BGM131060:BGN131069 AWQ131060:AWR131069 AMU131060:AMV131069 ACY131060:ACZ131069 TC131060:TD131069 JG131060:JH131069 WVS65524:WVT65533 WLW65524:WLX65533 WCA65524:WCB65533 VSE65524:VSF65533 VII65524:VIJ65533 UYM65524:UYN65533 UOQ65524:UOR65533 UEU65524:UEV65533 TUY65524:TUZ65533 TLC65524:TLD65533 TBG65524:TBH65533 SRK65524:SRL65533 SHO65524:SHP65533 RXS65524:RXT65533 RNW65524:RNX65533 REA65524:REB65533 QUE65524:QUF65533 QKI65524:QKJ65533 QAM65524:QAN65533 PQQ65524:PQR65533 PGU65524:PGV65533 OWY65524:OWZ65533 ONC65524:OND65533 ODG65524:ODH65533 NTK65524:NTL65533 NJO65524:NJP65533 MZS65524:MZT65533 MPW65524:MPX65533 MGA65524:MGB65533 LWE65524:LWF65533 LMI65524:LMJ65533 LCM65524:LCN65533 KSQ65524:KSR65533 KIU65524:KIV65533 JYY65524:JYZ65533 JPC65524:JPD65533 JFG65524:JFH65533 IVK65524:IVL65533 ILO65524:ILP65533 IBS65524:IBT65533 HRW65524:HRX65533 HIA65524:HIB65533 GYE65524:GYF65533 GOI65524:GOJ65533 GEM65524:GEN65533 FUQ65524:FUR65533 FKU65524:FKV65533 FAY65524:FAZ65533 ERC65524:ERD65533 EHG65524:EHH65533 DXK65524:DXL65533 DNO65524:DNP65533 DDS65524:DDT65533 CTW65524:CTX65533 CKA65524:CKB65533 CAE65524:CAF65533 BQI65524:BQJ65533 BGM65524:BGN65533 AWQ65524:AWR65533 AMU65524:AMV65533 ACY65524:ACZ65533 TC65524:TD65533 JG65524:JH65533 WVS29:WVT38 WLW29:WLX38 WCA29:WCB38 VSE29:VSF38 VII29:VIJ38 UYM29:UYN38 UOQ29:UOR38 UEU29:UEV38 TUY29:TUZ38 TLC29:TLD38 TBG29:TBH38 SRK29:SRL38 SHO29:SHP38 RXS29:RXT38 RNW29:RNX38 REA29:REB38 QUE29:QUF38 QKI29:QKJ38 QAM29:QAN38 PQQ29:PQR38 PGU29:PGV38 OWY29:OWZ38 ONC29:OND38 ODG29:ODH38 NTK29:NTL38 NJO29:NJP38 MZS29:MZT38 MPW29:MPX38 MGA29:MGB38 LWE29:LWF38 LMI29:LMJ38 LCM29:LCN38 KSQ29:KSR38 KIU29:KIV38 JYY29:JYZ38 JPC29:JPD38 JFG29:JFH38 IVK29:IVL38 ILO29:ILP38 IBS29:IBT38 HRW29:HRX38 HIA29:HIB38 GYE29:GYF38 GOI29:GOJ38 GEM29:GEN38 FUQ29:FUR38 FKU29:FKV38 FAY29:FAZ38 ERC29:ERD38 EHG29:EHH38 DXK29:DXL38 DNO29:DNP38 DDS29:DDT38 CTW29:CTX38 CKA29:CKB38 CAE29:CAF38 BQI29:BQJ38 BGM29:BGN38 AWQ29:AWR38 AMU29:AMV38 ACY29:ACZ38 TC29:TD38 JG29:JH38 WVS983028:WVT983037 C65524:D65533 C131060:D131069 C196596:D196605 C262132:D262141 C327668:D327677 C393204:D393213 C458740:D458749 C524276:D524285 C589812:D589821 C655348:D655357 C720884:D720893 C786420:D786429 C851956:D851965 C917492:D917501 C983028:D983037 C29:D38 F65524:G65533 F131060:G131069 F196596:G196605 F262132:G262141 F327668:G327677 F393204:G393213 F458740:G458749 F524276:G524285 F589812:G589821 F655348:G655357 F720884:G720893 F786420:G786429 F851956:G851965 F917492:G917501 F983028:G983037 F29:F38"/>
    <dataValidation type="list" allowBlank="1" showDropDown="0" showInputMessage="1" showErrorMessage="1" sqref="F22:F28">
      <formula1>供⑤特殊工事</formula1>
    </dataValidation>
    <dataValidation type="list" allowBlank="1" showDropDown="0" showInputMessage="1" showErrorMessage="1" sqref="F6:F9">
      <formula1>供②管工事</formula1>
    </dataValidation>
    <dataValidation type="list" allowBlank="1" showDropDown="0" showInputMessage="1" showErrorMessage="1" sqref="F10:F14">
      <formula1>供③分岐工事</formula1>
    </dataValidation>
    <dataValidation type="list" allowBlank="1" showDropDown="0" showInputMessage="1" showErrorMessage="1" sqref="F15:F21">
      <formula1>供④開削工事</formula1>
    </dataValidation>
    <dataValidation type="list" allowBlank="1" showDropDown="0" showInputMessage="1" showErrorMessage="1" sqref="F5">
      <formula1>供①基本工事費</formula1>
    </dataValidation>
    <dataValidation type="list" allowBlank="1" showDropDown="0" showInputMessage="1" showErrorMessage="1" sqref="WLW983021:WLW983027 WCA983021:WCA983027 VSE983021:VSE983027 VII983021:VII983027 UYM983021:UYM983027 UOQ983021:UOQ983027 UEU983021:UEU983027 TUY983021:TUY983027 TLC983021:TLC983027 TBG983021:TBG983027 SRK983021:SRK983027 SHO983021:SHO983027 RXS983021:RXS983027 RNW983021:RNW983027 REA983021:REA983027 QUE983021:QUE983027 QKI983021:QKI983027 QAM983021:QAM983027 PQQ983021:PQQ983027 PGU983021:PGU983027 OWY983021:OWY983027 ONC983021:ONC983027 ODG983021:ODG983027 NTK983021:NTK983027 NJO983021:NJO983027 MZS983021:MZS983027 MPW983021:MPW983027 MGA983021:MGA983027 LWE983021:LWE983027 LMI983021:LMI983027 LCM983021:LCM983027 KSQ983021:KSQ983027 KIU983021:KIU983027 JYY983021:JYY983027 JPC983021:JPC983027 JFG983021:JFG983027 IVK983021:IVK983027 ILO983021:ILO983027 IBS983021:IBS983027 HRW983021:HRW983027 HIA983021:HIA983027 GYE983021:GYE983027 GOI983021:GOI983027 GEM983021:GEM983027 FUQ983021:FUQ983027 FKU983021:FKU983027 FAY983021:FAY983027 ERC983021:ERC983027 EHG983021:EHG983027 DXK983021:DXK983027 DNO983021:DNO983027 DDS983021:DDS983027 CTW983021:CTW983027 CKA983021:CKA983027 CAE983021:CAE983027 BQI983021:BQI983027 BGM983021:BGM983027 AWQ983021:AWQ983027 AMU983021:AMU983027 ACY983021:ACY983027 TC983021:TC983027 JG983021:JG983027 WVS917485:WVS917491 WLW917485:WLW917491 WCA917485:WCA917491 VSE917485:VSE917491 VII917485:VII917491 UYM917485:UYM917491 UOQ917485:UOQ917491 UEU917485:UEU917491 TUY917485:TUY917491 TLC917485:TLC917491 TBG917485:TBG917491 SRK917485:SRK917491 SHO917485:SHO917491 RXS917485:RXS917491 RNW917485:RNW917491 REA917485:REA917491 QUE917485:QUE917491 QKI917485:QKI917491 QAM917485:QAM917491 PQQ917485:PQQ917491 PGU917485:PGU917491 OWY917485:OWY917491 ONC917485:ONC917491 ODG917485:ODG917491 NTK917485:NTK917491 NJO917485:NJO917491 MZS917485:MZS917491 MPW917485:MPW917491 MGA917485:MGA917491 LWE917485:LWE917491 LMI917485:LMI917491 LCM917485:LCM917491 KSQ917485:KSQ917491 KIU917485:KIU917491 JYY917485:JYY917491 JPC917485:JPC917491 JFG917485:JFG917491 IVK917485:IVK917491 ILO917485:ILO917491 IBS917485:IBS917491 HRW917485:HRW917491 HIA917485:HIA917491 GYE917485:GYE917491 GOI917485:GOI917491 GEM917485:GEM917491 FUQ917485:FUQ917491 FKU917485:FKU917491 FAY917485:FAY917491 ERC917485:ERC917491 EHG917485:EHG917491 DXK917485:DXK917491 DNO917485:DNO917491 DDS917485:DDS917491 CTW917485:CTW917491 CKA917485:CKA917491 CAE917485:CAE917491 BQI917485:BQI917491 BGM917485:BGM917491 AWQ917485:AWQ917491 AMU917485:AMU917491 ACY917485:ACY917491 TC917485:TC917491 JG917485:JG917491 WVS851949:WVS851955 WLW851949:WLW851955 WCA851949:WCA851955 VSE851949:VSE851955 VII851949:VII851955 UYM851949:UYM851955 UOQ851949:UOQ851955 UEU851949:UEU851955 TUY851949:TUY851955 TLC851949:TLC851955 TBG851949:TBG851955 SRK851949:SRK851955 SHO851949:SHO851955 RXS851949:RXS851955 RNW851949:RNW851955 REA851949:REA851955 QUE851949:QUE851955 QKI851949:QKI851955 QAM851949:QAM851955 PQQ851949:PQQ851955 PGU851949:PGU851955 OWY851949:OWY851955 ONC851949:ONC851955 ODG851949:ODG851955 NTK851949:NTK851955 NJO851949:NJO851955 MZS851949:MZS851955 MPW851949:MPW851955 MGA851949:MGA851955 LWE851949:LWE851955 LMI851949:LMI851955 LCM851949:LCM851955 KSQ851949:KSQ851955 KIU851949:KIU851955 JYY851949:JYY851955 JPC851949:JPC851955 JFG851949:JFG851955 IVK851949:IVK851955 ILO851949:ILO851955 IBS851949:IBS851955 HRW851949:HRW851955 HIA851949:HIA851955 GYE851949:GYE851955 GOI851949:GOI851955 GEM851949:GEM851955 FUQ851949:FUQ851955 FKU851949:FKU851955 FAY851949:FAY851955 ERC851949:ERC851955 EHG851949:EHG851955 DXK851949:DXK851955 DNO851949:DNO851955 DDS851949:DDS851955 CTW851949:CTW851955 CKA851949:CKA851955 CAE851949:CAE851955 BQI851949:BQI851955 BGM851949:BGM851955 AWQ851949:AWQ851955 AMU851949:AMU851955 ACY851949:ACY851955 TC851949:TC851955 JG851949:JG851955 WVS786413:WVS786419 WLW786413:WLW786419 WCA786413:WCA786419 VSE786413:VSE786419 VII786413:VII786419 UYM786413:UYM786419 UOQ786413:UOQ786419 UEU786413:UEU786419 TUY786413:TUY786419 TLC786413:TLC786419 TBG786413:TBG786419 SRK786413:SRK786419 SHO786413:SHO786419 RXS786413:RXS786419 RNW786413:RNW786419 REA786413:REA786419 QUE786413:QUE786419 QKI786413:QKI786419 QAM786413:QAM786419 PQQ786413:PQQ786419 PGU786413:PGU786419 OWY786413:OWY786419 ONC786413:ONC786419 ODG786413:ODG786419 NTK786413:NTK786419 NJO786413:NJO786419 MZS786413:MZS786419 MPW786413:MPW786419 MGA786413:MGA786419 LWE786413:LWE786419 LMI786413:LMI786419 LCM786413:LCM786419 KSQ786413:KSQ786419 KIU786413:KIU786419 JYY786413:JYY786419 JPC786413:JPC786419 JFG786413:JFG786419 IVK786413:IVK786419 ILO786413:ILO786419 IBS786413:IBS786419 HRW786413:HRW786419 HIA786413:HIA786419 GYE786413:GYE786419 GOI786413:GOI786419 GEM786413:GEM786419 FUQ786413:FUQ786419 FKU786413:FKU786419 FAY786413:FAY786419 ERC786413:ERC786419 EHG786413:EHG786419 DXK786413:DXK786419 DNO786413:DNO786419 DDS786413:DDS786419 CTW786413:CTW786419 CKA786413:CKA786419 CAE786413:CAE786419 BQI786413:BQI786419 BGM786413:BGM786419 AWQ786413:AWQ786419 AMU786413:AMU786419 ACY786413:ACY786419 TC786413:TC786419 JG786413:JG786419 WVS720877:WVS720883 WLW720877:WLW720883 WCA720877:WCA720883 VSE720877:VSE720883 VII720877:VII720883 UYM720877:UYM720883 UOQ720877:UOQ720883 UEU720877:UEU720883 TUY720877:TUY720883 TLC720877:TLC720883 TBG720877:TBG720883 SRK720877:SRK720883 SHO720877:SHO720883 RXS720877:RXS720883 RNW720877:RNW720883 REA720877:REA720883 QUE720877:QUE720883 QKI720877:QKI720883 QAM720877:QAM720883 PQQ720877:PQQ720883 PGU720877:PGU720883 OWY720877:OWY720883 ONC720877:ONC720883 ODG720877:ODG720883 NTK720877:NTK720883 NJO720877:NJO720883 MZS720877:MZS720883 MPW720877:MPW720883 MGA720877:MGA720883 LWE720877:LWE720883 LMI720877:LMI720883 LCM720877:LCM720883 KSQ720877:KSQ720883 KIU720877:KIU720883 JYY720877:JYY720883 JPC720877:JPC720883 JFG720877:JFG720883 IVK720877:IVK720883 ILO720877:ILO720883 IBS720877:IBS720883 HRW720877:HRW720883 HIA720877:HIA720883 GYE720877:GYE720883 GOI720877:GOI720883 GEM720877:GEM720883 FUQ720877:FUQ720883 FKU720877:FKU720883 FAY720877:FAY720883 ERC720877:ERC720883 EHG720877:EHG720883 DXK720877:DXK720883 DNO720877:DNO720883 DDS720877:DDS720883 CTW720877:CTW720883 CKA720877:CKA720883 CAE720877:CAE720883 BQI720877:BQI720883 BGM720877:BGM720883 AWQ720877:AWQ720883 AMU720877:AMU720883 ACY720877:ACY720883 TC720877:TC720883 JG720877:JG720883 WVS655341:WVS655347 WLW655341:WLW655347 WCA655341:WCA655347 VSE655341:VSE655347 VII655341:VII655347 UYM655341:UYM655347 UOQ655341:UOQ655347 UEU655341:UEU655347 TUY655341:TUY655347 TLC655341:TLC655347 TBG655341:TBG655347 SRK655341:SRK655347 SHO655341:SHO655347 RXS655341:RXS655347 RNW655341:RNW655347 REA655341:REA655347 QUE655341:QUE655347 QKI655341:QKI655347 QAM655341:QAM655347 PQQ655341:PQQ655347 PGU655341:PGU655347 OWY655341:OWY655347 ONC655341:ONC655347 ODG655341:ODG655347 NTK655341:NTK655347 NJO655341:NJO655347 MZS655341:MZS655347 MPW655341:MPW655347 MGA655341:MGA655347 LWE655341:LWE655347 LMI655341:LMI655347 LCM655341:LCM655347 KSQ655341:KSQ655347 KIU655341:KIU655347 JYY655341:JYY655347 JPC655341:JPC655347 JFG655341:JFG655347 IVK655341:IVK655347 ILO655341:ILO655347 IBS655341:IBS655347 HRW655341:HRW655347 HIA655341:HIA655347 GYE655341:GYE655347 GOI655341:GOI655347 GEM655341:GEM655347 FUQ655341:FUQ655347 FKU655341:FKU655347 FAY655341:FAY655347 ERC655341:ERC655347 EHG655341:EHG655347 DXK655341:DXK655347 DNO655341:DNO655347 DDS655341:DDS655347 CTW655341:CTW655347 CKA655341:CKA655347 CAE655341:CAE655347 BQI655341:BQI655347 BGM655341:BGM655347 AWQ655341:AWQ655347 AMU655341:AMU655347 ACY655341:ACY655347 TC655341:TC655347 JG655341:JG655347 WVS589805:WVS589811 WLW589805:WLW589811 WCA589805:WCA589811 VSE589805:VSE589811 VII589805:VII589811 UYM589805:UYM589811 UOQ589805:UOQ589811 UEU589805:UEU589811 TUY589805:TUY589811 TLC589805:TLC589811 TBG589805:TBG589811 SRK589805:SRK589811 SHO589805:SHO589811 RXS589805:RXS589811 RNW589805:RNW589811 REA589805:REA589811 QUE589805:QUE589811 QKI589805:QKI589811 QAM589805:QAM589811 PQQ589805:PQQ589811 PGU589805:PGU589811 OWY589805:OWY589811 ONC589805:ONC589811 ODG589805:ODG589811 NTK589805:NTK589811 NJO589805:NJO589811 MZS589805:MZS589811 MPW589805:MPW589811 MGA589805:MGA589811 LWE589805:LWE589811 LMI589805:LMI589811 LCM589805:LCM589811 KSQ589805:KSQ589811 KIU589805:KIU589811 JYY589805:JYY589811 JPC589805:JPC589811 JFG589805:JFG589811 IVK589805:IVK589811 ILO589805:ILO589811 IBS589805:IBS589811 HRW589805:HRW589811 HIA589805:HIA589811 GYE589805:GYE589811 GOI589805:GOI589811 GEM589805:GEM589811 FUQ589805:FUQ589811 FKU589805:FKU589811 FAY589805:FAY589811 ERC589805:ERC589811 EHG589805:EHG589811 DXK589805:DXK589811 DNO589805:DNO589811 DDS589805:DDS589811 CTW589805:CTW589811 CKA589805:CKA589811 CAE589805:CAE589811 BQI589805:BQI589811 BGM589805:BGM589811 AWQ589805:AWQ589811 AMU589805:AMU589811 ACY589805:ACY589811 TC589805:TC589811 JG589805:JG589811 WVS524269:WVS524275 WLW524269:WLW524275 WCA524269:WCA524275 VSE524269:VSE524275 VII524269:VII524275 UYM524269:UYM524275 UOQ524269:UOQ524275 UEU524269:UEU524275 TUY524269:TUY524275 TLC524269:TLC524275 TBG524269:TBG524275 SRK524269:SRK524275 SHO524269:SHO524275 RXS524269:RXS524275 RNW524269:RNW524275 REA524269:REA524275 QUE524269:QUE524275 QKI524269:QKI524275 QAM524269:QAM524275 PQQ524269:PQQ524275 PGU524269:PGU524275 OWY524269:OWY524275 ONC524269:ONC524275 ODG524269:ODG524275 NTK524269:NTK524275 NJO524269:NJO524275 MZS524269:MZS524275 MPW524269:MPW524275 MGA524269:MGA524275 LWE524269:LWE524275 LMI524269:LMI524275 LCM524269:LCM524275 KSQ524269:KSQ524275 KIU524269:KIU524275 JYY524269:JYY524275 JPC524269:JPC524275 JFG524269:JFG524275 IVK524269:IVK524275 ILO524269:ILO524275 IBS524269:IBS524275 HRW524269:HRW524275 HIA524269:HIA524275 GYE524269:GYE524275 GOI524269:GOI524275 GEM524269:GEM524275 FUQ524269:FUQ524275 FKU524269:FKU524275 FAY524269:FAY524275 ERC524269:ERC524275 EHG524269:EHG524275 DXK524269:DXK524275 DNO524269:DNO524275 DDS524269:DDS524275 CTW524269:CTW524275 CKA524269:CKA524275 CAE524269:CAE524275 BQI524269:BQI524275 BGM524269:BGM524275 AWQ524269:AWQ524275 AMU524269:AMU524275 ACY524269:ACY524275 TC524269:TC524275 JG524269:JG524275 WVS458733:WVS458739 WLW458733:WLW458739 WCA458733:WCA458739 VSE458733:VSE458739 VII458733:VII458739 UYM458733:UYM458739 UOQ458733:UOQ458739 UEU458733:UEU458739 TUY458733:TUY458739 TLC458733:TLC458739 TBG458733:TBG458739 SRK458733:SRK458739 SHO458733:SHO458739 RXS458733:RXS458739 RNW458733:RNW458739 REA458733:REA458739 QUE458733:QUE458739 QKI458733:QKI458739 QAM458733:QAM458739 PQQ458733:PQQ458739 PGU458733:PGU458739 OWY458733:OWY458739 ONC458733:ONC458739 ODG458733:ODG458739 NTK458733:NTK458739 NJO458733:NJO458739 MZS458733:MZS458739 MPW458733:MPW458739 MGA458733:MGA458739 LWE458733:LWE458739 LMI458733:LMI458739 LCM458733:LCM458739 KSQ458733:KSQ458739 KIU458733:KIU458739 JYY458733:JYY458739 JPC458733:JPC458739 JFG458733:JFG458739 IVK458733:IVK458739 ILO458733:ILO458739 IBS458733:IBS458739 HRW458733:HRW458739 HIA458733:HIA458739 GYE458733:GYE458739 GOI458733:GOI458739 GEM458733:GEM458739 FUQ458733:FUQ458739 FKU458733:FKU458739 FAY458733:FAY458739 ERC458733:ERC458739 EHG458733:EHG458739 DXK458733:DXK458739 DNO458733:DNO458739 DDS458733:DDS458739 CTW458733:CTW458739 CKA458733:CKA458739 CAE458733:CAE458739 BQI458733:BQI458739 BGM458733:BGM458739 AWQ458733:AWQ458739 AMU458733:AMU458739 ACY458733:ACY458739 TC458733:TC458739 JG458733:JG458739 WVS393197:WVS393203 WLW393197:WLW393203 WCA393197:WCA393203 VSE393197:VSE393203 VII393197:VII393203 UYM393197:UYM393203 UOQ393197:UOQ393203 UEU393197:UEU393203 TUY393197:TUY393203 TLC393197:TLC393203 TBG393197:TBG393203 SRK393197:SRK393203 SHO393197:SHO393203 RXS393197:RXS393203 RNW393197:RNW393203 REA393197:REA393203 QUE393197:QUE393203 QKI393197:QKI393203 QAM393197:QAM393203 PQQ393197:PQQ393203 PGU393197:PGU393203 OWY393197:OWY393203 ONC393197:ONC393203 ODG393197:ODG393203 NTK393197:NTK393203 NJO393197:NJO393203 MZS393197:MZS393203 MPW393197:MPW393203 MGA393197:MGA393203 LWE393197:LWE393203 LMI393197:LMI393203 LCM393197:LCM393203 KSQ393197:KSQ393203 KIU393197:KIU393203 JYY393197:JYY393203 JPC393197:JPC393203 JFG393197:JFG393203 IVK393197:IVK393203 ILO393197:ILO393203 IBS393197:IBS393203 HRW393197:HRW393203 HIA393197:HIA393203 GYE393197:GYE393203 GOI393197:GOI393203 GEM393197:GEM393203 FUQ393197:FUQ393203 FKU393197:FKU393203 FAY393197:FAY393203 ERC393197:ERC393203 EHG393197:EHG393203 DXK393197:DXK393203 DNO393197:DNO393203 DDS393197:DDS393203 CTW393197:CTW393203 CKA393197:CKA393203 CAE393197:CAE393203 BQI393197:BQI393203 BGM393197:BGM393203 AWQ393197:AWQ393203 AMU393197:AMU393203 ACY393197:ACY393203 TC393197:TC393203 JG393197:JG393203 WVS327661:WVS327667 WLW327661:WLW327667 WCA327661:WCA327667 VSE327661:VSE327667 VII327661:VII327667 UYM327661:UYM327667 UOQ327661:UOQ327667 UEU327661:UEU327667 TUY327661:TUY327667 TLC327661:TLC327667 TBG327661:TBG327667 SRK327661:SRK327667 SHO327661:SHO327667 RXS327661:RXS327667 RNW327661:RNW327667 REA327661:REA327667 QUE327661:QUE327667 QKI327661:QKI327667 QAM327661:QAM327667 PQQ327661:PQQ327667 PGU327661:PGU327667 OWY327661:OWY327667 ONC327661:ONC327667 ODG327661:ODG327667 NTK327661:NTK327667 NJO327661:NJO327667 MZS327661:MZS327667 MPW327661:MPW327667 MGA327661:MGA327667 LWE327661:LWE327667 LMI327661:LMI327667 LCM327661:LCM327667 KSQ327661:KSQ327667 KIU327661:KIU327667 JYY327661:JYY327667 JPC327661:JPC327667 JFG327661:JFG327667 IVK327661:IVK327667 ILO327661:ILO327667 IBS327661:IBS327667 HRW327661:HRW327667 HIA327661:HIA327667 GYE327661:GYE327667 GOI327661:GOI327667 GEM327661:GEM327667 FUQ327661:FUQ327667 FKU327661:FKU327667 FAY327661:FAY327667 ERC327661:ERC327667 EHG327661:EHG327667 DXK327661:DXK327667 DNO327661:DNO327667 DDS327661:DDS327667 CTW327661:CTW327667 CKA327661:CKA327667 CAE327661:CAE327667 BQI327661:BQI327667 BGM327661:BGM327667 AWQ327661:AWQ327667 AMU327661:AMU327667 ACY327661:ACY327667 TC327661:TC327667 JG327661:JG327667 WVS262125:WVS262131 WLW262125:WLW262131 WCA262125:WCA262131 VSE262125:VSE262131 VII262125:VII262131 UYM262125:UYM262131 UOQ262125:UOQ262131 UEU262125:UEU262131 TUY262125:TUY262131 TLC262125:TLC262131 TBG262125:TBG262131 SRK262125:SRK262131 SHO262125:SHO262131 RXS262125:RXS262131 RNW262125:RNW262131 REA262125:REA262131 QUE262125:QUE262131 QKI262125:QKI262131 QAM262125:QAM262131 PQQ262125:PQQ262131 PGU262125:PGU262131 OWY262125:OWY262131 ONC262125:ONC262131 ODG262125:ODG262131 NTK262125:NTK262131 NJO262125:NJO262131 MZS262125:MZS262131 MPW262125:MPW262131 MGA262125:MGA262131 LWE262125:LWE262131 LMI262125:LMI262131 LCM262125:LCM262131 KSQ262125:KSQ262131 KIU262125:KIU262131 JYY262125:JYY262131 JPC262125:JPC262131 JFG262125:JFG262131 IVK262125:IVK262131 ILO262125:ILO262131 IBS262125:IBS262131 HRW262125:HRW262131 HIA262125:HIA262131 GYE262125:GYE262131 GOI262125:GOI262131 GEM262125:GEM262131 FUQ262125:FUQ262131 FKU262125:FKU262131 FAY262125:FAY262131 ERC262125:ERC262131 EHG262125:EHG262131 DXK262125:DXK262131 DNO262125:DNO262131 DDS262125:DDS262131 CTW262125:CTW262131 CKA262125:CKA262131 CAE262125:CAE262131 BQI262125:BQI262131 BGM262125:BGM262131 AWQ262125:AWQ262131 AMU262125:AMU262131 ACY262125:ACY262131 TC262125:TC262131 JG262125:JG262131 WVS196589:WVS196595 WLW196589:WLW196595 WCA196589:WCA196595 VSE196589:VSE196595 VII196589:VII196595 UYM196589:UYM196595 UOQ196589:UOQ196595 UEU196589:UEU196595 TUY196589:TUY196595 TLC196589:TLC196595 TBG196589:TBG196595 SRK196589:SRK196595 SHO196589:SHO196595 RXS196589:RXS196595 RNW196589:RNW196595 REA196589:REA196595 QUE196589:QUE196595 QKI196589:QKI196595 QAM196589:QAM196595 PQQ196589:PQQ196595 PGU196589:PGU196595 OWY196589:OWY196595 ONC196589:ONC196595 ODG196589:ODG196595 NTK196589:NTK196595 NJO196589:NJO196595 MZS196589:MZS196595 MPW196589:MPW196595 MGA196589:MGA196595 LWE196589:LWE196595 LMI196589:LMI196595 LCM196589:LCM196595 KSQ196589:KSQ196595 KIU196589:KIU196595 JYY196589:JYY196595 JPC196589:JPC196595 JFG196589:JFG196595 IVK196589:IVK196595 ILO196589:ILO196595 IBS196589:IBS196595 HRW196589:HRW196595 HIA196589:HIA196595 GYE196589:GYE196595 GOI196589:GOI196595 GEM196589:GEM196595 FUQ196589:FUQ196595 FKU196589:FKU196595 FAY196589:FAY196595 ERC196589:ERC196595 EHG196589:EHG196595 DXK196589:DXK196595 DNO196589:DNO196595 DDS196589:DDS196595 CTW196589:CTW196595 CKA196589:CKA196595 CAE196589:CAE196595 BQI196589:BQI196595 BGM196589:BGM196595 AWQ196589:AWQ196595 AMU196589:AMU196595 ACY196589:ACY196595 TC196589:TC196595 JG196589:JG196595 WVS131053:WVS131059 WLW131053:WLW131059 WCA131053:WCA131059 VSE131053:VSE131059 VII131053:VII131059 UYM131053:UYM131059 UOQ131053:UOQ131059 UEU131053:UEU131059 TUY131053:TUY131059 TLC131053:TLC131059 TBG131053:TBG131059 SRK131053:SRK131059 SHO131053:SHO131059 RXS131053:RXS131059 RNW131053:RNW131059 REA131053:REA131059 QUE131053:QUE131059 QKI131053:QKI131059 QAM131053:QAM131059 PQQ131053:PQQ131059 PGU131053:PGU131059 OWY131053:OWY131059 ONC131053:ONC131059 ODG131053:ODG131059 NTK131053:NTK131059 NJO131053:NJO131059 MZS131053:MZS131059 MPW131053:MPW131059 MGA131053:MGA131059 LWE131053:LWE131059 LMI131053:LMI131059 LCM131053:LCM131059 KSQ131053:KSQ131059 KIU131053:KIU131059 JYY131053:JYY131059 JPC131053:JPC131059 JFG131053:JFG131059 IVK131053:IVK131059 ILO131053:ILO131059 IBS131053:IBS131059 HRW131053:HRW131059 HIA131053:HIA131059 GYE131053:GYE131059 GOI131053:GOI131059 GEM131053:GEM131059 FUQ131053:FUQ131059 FKU131053:FKU131059 FAY131053:FAY131059 ERC131053:ERC131059 EHG131053:EHG131059 DXK131053:DXK131059 DNO131053:DNO131059 DDS131053:DDS131059 CTW131053:CTW131059 CKA131053:CKA131059 CAE131053:CAE131059 BQI131053:BQI131059 BGM131053:BGM131059 AWQ131053:AWQ131059 AMU131053:AMU131059 ACY131053:ACY131059 TC131053:TC131059 JG131053:JG131059 WVS65517:WVS65523 WLW65517:WLW65523 WCA65517:WCA65523 VSE65517:VSE65523 VII65517:VII65523 UYM65517:UYM65523 UOQ65517:UOQ65523 UEU65517:UEU65523 TUY65517:TUY65523 TLC65517:TLC65523 TBG65517:TBG65523 SRK65517:SRK65523 SHO65517:SHO65523 RXS65517:RXS65523 RNW65517:RNW65523 REA65517:REA65523 QUE65517:QUE65523 QKI65517:QKI65523 QAM65517:QAM65523 PQQ65517:PQQ65523 PGU65517:PGU65523 OWY65517:OWY65523 ONC65517:ONC65523 ODG65517:ODG65523 NTK65517:NTK65523 NJO65517:NJO65523 MZS65517:MZS65523 MPW65517:MPW65523 MGA65517:MGA65523 LWE65517:LWE65523 LMI65517:LMI65523 LCM65517:LCM65523 KSQ65517:KSQ65523 KIU65517:KIU65523 JYY65517:JYY65523 JPC65517:JPC65523 JFG65517:JFG65523 IVK65517:IVK65523 ILO65517:ILO65523 IBS65517:IBS65523 HRW65517:HRW65523 HIA65517:HIA65523 GYE65517:GYE65523 GOI65517:GOI65523 GEM65517:GEM65523 FUQ65517:FUQ65523 FKU65517:FKU65523 FAY65517:FAY65523 ERC65517:ERC65523 EHG65517:EHG65523 DXK65517:DXK65523 DNO65517:DNO65523 DDS65517:DDS65523 CTW65517:CTW65523 CKA65517:CKA65523 CAE65517:CAE65523 BQI65517:BQI65523 BGM65517:BGM65523 AWQ65517:AWQ65523 AMU65517:AMU65523 ACY65517:ACY65523 TC65517:TC65523 JG65517:JG65523 WVS22:WVS28 WLW22:WLW28 WCA22:WCA28 VSE22:VSE28 VII22:VII28 UYM22:UYM28 UOQ22:UOQ28 UEU22:UEU28 TUY22:TUY28 TLC22:TLC28 TBG22:TBG28 SRK22:SRK28 SHO22:SHO28 RXS22:RXS28 RNW22:RNW28 REA22:REA28 QUE22:QUE28 QKI22:QKI28 QAM22:QAM28 PQQ22:PQQ28 PGU22:PGU28 OWY22:OWY28 ONC22:ONC28 ODG22:ODG28 NTK22:NTK28 NJO22:NJO28 MZS22:MZS28 MPW22:MPW28 MGA22:MGA28 LWE22:LWE28 LMI22:LMI28 LCM22:LCM28 KSQ22:KSQ28 KIU22:KIU28 JYY22:JYY28 JPC22:JPC28 JFG22:JFG28 IVK22:IVK28 ILO22:ILO28 IBS22:IBS28 HRW22:HRW28 HIA22:HIA28 GYE22:GYE28 GOI22:GOI28 GEM22:GEM28 FUQ22:FUQ28 FKU22:FKU28 FAY22:FAY28 ERC22:ERC28 EHG22:EHG28 DXK22:DXK28 DNO22:DNO28 DDS22:DDS28 CTW22:CTW28 CKA22:CKA28 CAE22:CAE28 BQI22:BQI28 BGM22:BGM28 AWQ22:AWQ28 AMU22:AMU28 ACY22:ACY28 TC22:TC28 JG22:JG28 WVS983021:WVS983027 F65517:F65523 F131053:F131059 F196589:F196595 F262125:F262131 F327661:F327667 F393197:F393203 F458733:F458739 F524269:F524275 F589805:F589811 F655341:F655347 F720877:F720883 F786413:F786419 F851949:F851955 F917485:F917491 F983021:F983027">
      <formula1>$F$69:$F$151</formula1>
    </dataValidation>
    <dataValidation imeMode="off" allowBlank="1" showDropDown="0" showInputMessage="1" showErrorMessage="1" sqref="WCC5:WCC38 VSG5:VSG38 VIK5:VIK38 UYO5:UYO38 UOS5:UOS38 UEW5:UEW38 TVA5:TVA38 TLE5:TLE38 TBI5:TBI38 SRM5:SRM38 SHQ5:SHQ38 RXU5:RXU38 RNY5:RNY38 REC5:REC38 QUG5:QUG38 QKK5:QKK38 QAO5:QAO38 PQS5:PQS38 PGW5:PGW38 OXA5:OXA38 ONE5:ONE38 ODI5:ODI38 NTM5:NTM38 NJQ5:NJQ38 MZU5:MZU38 MPY5:MPY38 MGC5:MGC38 LWG5:LWG38 LMK5:LMK38 LCO5:LCO38 KSS5:KSS38 KIW5:KIW38 JZA5:JZA38 JPE5:JPE38 JFI5:JFI38 IVM5:IVM38 ILQ5:ILQ38 IBU5:IBU38 HRY5:HRY38 HIC5:HIC38 GYG5:GYG38 GOK5:GOK38 GEO5:GEO38 FUS5:FUS38 FKW5:FKW38 FBA5:FBA38 ERE5:ERE38 EHI5:EHI38 DXM5:DXM38 DNQ5:DNQ38 DDU5:DDU38 CTY5:CTY38 CKC5:CKC38 CAG5:CAG38 BQK5:BQK38 BGO5:BGO38 AWS5:AWS38 AMW5:AMW38 ADA5:ADA38 TE5:TE38 JI5:JI38 WVU5:WVU38 WLY983003:WLY983037 WCC983003:WCC983037 VSG983003:VSG983037 VIK983003:VIK983037 UYO983003:UYO983037 UOS983003:UOS983037 UEW983003:UEW983037 TVA983003:TVA983037 TLE983003:TLE983037 TBI983003:TBI983037 SRM983003:SRM983037 SHQ983003:SHQ983037 RXU983003:RXU983037 RNY983003:RNY983037 REC983003:REC983037 QUG983003:QUG983037 QKK983003:QKK983037 QAO983003:QAO983037 PQS983003:PQS983037 PGW983003:PGW983037 OXA983003:OXA983037 ONE983003:ONE983037 ODI983003:ODI983037 NTM983003:NTM983037 NJQ983003:NJQ983037 MZU983003:MZU983037 MPY983003:MPY983037 MGC983003:MGC983037 LWG983003:LWG983037 LMK983003:LMK983037 LCO983003:LCO983037 KSS983003:KSS983037 KIW983003:KIW983037 JZA983003:JZA983037 JPE983003:JPE983037 JFI983003:JFI983037 IVM983003:IVM983037 ILQ983003:ILQ983037 IBU983003:IBU983037 HRY983003:HRY983037 HIC983003:HIC983037 GYG983003:GYG983037 GOK983003:GOK983037 GEO983003:GEO983037 FUS983003:FUS983037 FKW983003:FKW983037 FBA983003:FBA983037 ERE983003:ERE983037 EHI983003:EHI983037 DXM983003:DXM983037 DNQ983003:DNQ983037 DDU983003:DDU983037 CTY983003:CTY983037 CKC983003:CKC983037 CAG983003:CAG983037 BQK983003:BQK983037 BGO983003:BGO983037 AWS983003:AWS983037 AMW983003:AMW983037 ADA983003:ADA983037 TE983003:TE983037 JI983003:JI983037 WVU917467:WVU917501 WLY917467:WLY917501 WCC917467:WCC917501 VSG917467:VSG917501 VIK917467:VIK917501 UYO917467:UYO917501 UOS917467:UOS917501 UEW917467:UEW917501 TVA917467:TVA917501 TLE917467:TLE917501 TBI917467:TBI917501 SRM917467:SRM917501 SHQ917467:SHQ917501 RXU917467:RXU917501 RNY917467:RNY917501 REC917467:REC917501 QUG917467:QUG917501 QKK917467:QKK917501 QAO917467:QAO917501 PQS917467:PQS917501 PGW917467:PGW917501 OXA917467:OXA917501 ONE917467:ONE917501 ODI917467:ODI917501 NTM917467:NTM917501 NJQ917467:NJQ917501 MZU917467:MZU917501 MPY917467:MPY917501 MGC917467:MGC917501 LWG917467:LWG917501 LMK917467:LMK917501 LCO917467:LCO917501 KSS917467:KSS917501 KIW917467:KIW917501 JZA917467:JZA917501 JPE917467:JPE917501 JFI917467:JFI917501 IVM917467:IVM917501 ILQ917467:ILQ917501 IBU917467:IBU917501 HRY917467:HRY917501 HIC917467:HIC917501 GYG917467:GYG917501 GOK917467:GOK917501 GEO917467:GEO917501 FUS917467:FUS917501 FKW917467:FKW917501 FBA917467:FBA917501 ERE917467:ERE917501 EHI917467:EHI917501 DXM917467:DXM917501 DNQ917467:DNQ917501 DDU917467:DDU917501 CTY917467:CTY917501 CKC917467:CKC917501 CAG917467:CAG917501 BQK917467:BQK917501 BGO917467:BGO917501 AWS917467:AWS917501 AMW917467:AMW917501 ADA917467:ADA917501 TE917467:TE917501 JI917467:JI917501 WVU851931:WVU851965 WLY851931:WLY851965 WCC851931:WCC851965 VSG851931:VSG851965 VIK851931:VIK851965 UYO851931:UYO851965 UOS851931:UOS851965 UEW851931:UEW851965 TVA851931:TVA851965 TLE851931:TLE851965 TBI851931:TBI851965 SRM851931:SRM851965 SHQ851931:SHQ851965 RXU851931:RXU851965 RNY851931:RNY851965 REC851931:REC851965 QUG851931:QUG851965 QKK851931:QKK851965 QAO851931:QAO851965 PQS851931:PQS851965 PGW851931:PGW851965 OXA851931:OXA851965 ONE851931:ONE851965 ODI851931:ODI851965 NTM851931:NTM851965 NJQ851931:NJQ851965 MZU851931:MZU851965 MPY851931:MPY851965 MGC851931:MGC851965 LWG851931:LWG851965 LMK851931:LMK851965 LCO851931:LCO851965 KSS851931:KSS851965 KIW851931:KIW851965 JZA851931:JZA851965 JPE851931:JPE851965 JFI851931:JFI851965 IVM851931:IVM851965 ILQ851931:ILQ851965 IBU851931:IBU851965 HRY851931:HRY851965 HIC851931:HIC851965 GYG851931:GYG851965 GOK851931:GOK851965 GEO851931:GEO851965 FUS851931:FUS851965 FKW851931:FKW851965 FBA851931:FBA851965 ERE851931:ERE851965 EHI851931:EHI851965 DXM851931:DXM851965 DNQ851931:DNQ851965 DDU851931:DDU851965 CTY851931:CTY851965 CKC851931:CKC851965 CAG851931:CAG851965 BQK851931:BQK851965 BGO851931:BGO851965 AWS851931:AWS851965 AMW851931:AMW851965 ADA851931:ADA851965 TE851931:TE851965 JI851931:JI851965 WVU786395:WVU786429 WLY786395:WLY786429 WCC786395:WCC786429 VSG786395:VSG786429 VIK786395:VIK786429 UYO786395:UYO786429 UOS786395:UOS786429 UEW786395:UEW786429 TVA786395:TVA786429 TLE786395:TLE786429 TBI786395:TBI786429 SRM786395:SRM786429 SHQ786395:SHQ786429 RXU786395:RXU786429 RNY786395:RNY786429 REC786395:REC786429 QUG786395:QUG786429 QKK786395:QKK786429 QAO786395:QAO786429 PQS786395:PQS786429 PGW786395:PGW786429 OXA786395:OXA786429 ONE786395:ONE786429 ODI786395:ODI786429 NTM786395:NTM786429 NJQ786395:NJQ786429 MZU786395:MZU786429 MPY786395:MPY786429 MGC786395:MGC786429 LWG786395:LWG786429 LMK786395:LMK786429 LCO786395:LCO786429 KSS786395:KSS786429 KIW786395:KIW786429 JZA786395:JZA786429 JPE786395:JPE786429 JFI786395:JFI786429 IVM786395:IVM786429 ILQ786395:ILQ786429 IBU786395:IBU786429 HRY786395:HRY786429 HIC786395:HIC786429 GYG786395:GYG786429 GOK786395:GOK786429 GEO786395:GEO786429 FUS786395:FUS786429 FKW786395:FKW786429 FBA786395:FBA786429 ERE786395:ERE786429 EHI786395:EHI786429 DXM786395:DXM786429 DNQ786395:DNQ786429 DDU786395:DDU786429 CTY786395:CTY786429 CKC786395:CKC786429 CAG786395:CAG786429 BQK786395:BQK786429 BGO786395:BGO786429 AWS786395:AWS786429 AMW786395:AMW786429 ADA786395:ADA786429 TE786395:TE786429 JI786395:JI786429 WVU720859:WVU720893 WLY720859:WLY720893 WCC720859:WCC720893 VSG720859:VSG720893 VIK720859:VIK720893 UYO720859:UYO720893 UOS720859:UOS720893 UEW720859:UEW720893 TVA720859:TVA720893 TLE720859:TLE720893 TBI720859:TBI720893 SRM720859:SRM720893 SHQ720859:SHQ720893 RXU720859:RXU720893 RNY720859:RNY720893 REC720859:REC720893 QUG720859:QUG720893 QKK720859:QKK720893 QAO720859:QAO720893 PQS720859:PQS720893 PGW720859:PGW720893 OXA720859:OXA720893 ONE720859:ONE720893 ODI720859:ODI720893 NTM720859:NTM720893 NJQ720859:NJQ720893 MZU720859:MZU720893 MPY720859:MPY720893 MGC720859:MGC720893 LWG720859:LWG720893 LMK720859:LMK720893 LCO720859:LCO720893 KSS720859:KSS720893 KIW720859:KIW720893 JZA720859:JZA720893 JPE720859:JPE720893 JFI720859:JFI720893 IVM720859:IVM720893 ILQ720859:ILQ720893 IBU720859:IBU720893 HRY720859:HRY720893 HIC720859:HIC720893 GYG720859:GYG720893 GOK720859:GOK720893 GEO720859:GEO720893 FUS720859:FUS720893 FKW720859:FKW720893 FBA720859:FBA720893 ERE720859:ERE720893 EHI720859:EHI720893 DXM720859:DXM720893 DNQ720859:DNQ720893 DDU720859:DDU720893 CTY720859:CTY720893 CKC720859:CKC720893 CAG720859:CAG720893 BQK720859:BQK720893 BGO720859:BGO720893 AWS720859:AWS720893 AMW720859:AMW720893 ADA720859:ADA720893 TE720859:TE720893 JI720859:JI720893 WVU655323:WVU655357 WLY655323:WLY655357 WCC655323:WCC655357 VSG655323:VSG655357 VIK655323:VIK655357 UYO655323:UYO655357 UOS655323:UOS655357 UEW655323:UEW655357 TVA655323:TVA655357 TLE655323:TLE655357 TBI655323:TBI655357 SRM655323:SRM655357 SHQ655323:SHQ655357 RXU655323:RXU655357 RNY655323:RNY655357 REC655323:REC655357 QUG655323:QUG655357 QKK655323:QKK655357 QAO655323:QAO655357 PQS655323:PQS655357 PGW655323:PGW655357 OXA655323:OXA655357 ONE655323:ONE655357 ODI655323:ODI655357 NTM655323:NTM655357 NJQ655323:NJQ655357 MZU655323:MZU655357 MPY655323:MPY655357 MGC655323:MGC655357 LWG655323:LWG655357 LMK655323:LMK655357 LCO655323:LCO655357 KSS655323:KSS655357 KIW655323:KIW655357 JZA655323:JZA655357 JPE655323:JPE655357 JFI655323:JFI655357 IVM655323:IVM655357 ILQ655323:ILQ655357 IBU655323:IBU655357 HRY655323:HRY655357 HIC655323:HIC655357 GYG655323:GYG655357 GOK655323:GOK655357 GEO655323:GEO655357 FUS655323:FUS655357 FKW655323:FKW655357 FBA655323:FBA655357 ERE655323:ERE655357 EHI655323:EHI655357 DXM655323:DXM655357 DNQ655323:DNQ655357 DDU655323:DDU655357 CTY655323:CTY655357 CKC655323:CKC655357 CAG655323:CAG655357 BQK655323:BQK655357 BGO655323:BGO655357 AWS655323:AWS655357 AMW655323:AMW655357 ADA655323:ADA655357 TE655323:TE655357 JI655323:JI655357 WVU589787:WVU589821 WLY589787:WLY589821 WCC589787:WCC589821 VSG589787:VSG589821 VIK589787:VIK589821 UYO589787:UYO589821 UOS589787:UOS589821 UEW589787:UEW589821 TVA589787:TVA589821 TLE589787:TLE589821 TBI589787:TBI589821 SRM589787:SRM589821 SHQ589787:SHQ589821 RXU589787:RXU589821 RNY589787:RNY589821 REC589787:REC589821 QUG589787:QUG589821 QKK589787:QKK589821 QAO589787:QAO589821 PQS589787:PQS589821 PGW589787:PGW589821 OXA589787:OXA589821 ONE589787:ONE589821 ODI589787:ODI589821 NTM589787:NTM589821 NJQ589787:NJQ589821 MZU589787:MZU589821 MPY589787:MPY589821 MGC589787:MGC589821 LWG589787:LWG589821 LMK589787:LMK589821 LCO589787:LCO589821 KSS589787:KSS589821 KIW589787:KIW589821 JZA589787:JZA589821 JPE589787:JPE589821 JFI589787:JFI589821 IVM589787:IVM589821 ILQ589787:ILQ589821 IBU589787:IBU589821 HRY589787:HRY589821 HIC589787:HIC589821 GYG589787:GYG589821 GOK589787:GOK589821 GEO589787:GEO589821 FUS589787:FUS589821 FKW589787:FKW589821 FBA589787:FBA589821 ERE589787:ERE589821 EHI589787:EHI589821 DXM589787:DXM589821 DNQ589787:DNQ589821 DDU589787:DDU589821 CTY589787:CTY589821 CKC589787:CKC589821 CAG589787:CAG589821 BQK589787:BQK589821 BGO589787:BGO589821 AWS589787:AWS589821 AMW589787:AMW589821 ADA589787:ADA589821 TE589787:TE589821 JI589787:JI589821 WVU524251:WVU524285 WLY524251:WLY524285 WCC524251:WCC524285 VSG524251:VSG524285 VIK524251:VIK524285 UYO524251:UYO524285 UOS524251:UOS524285 UEW524251:UEW524285 TVA524251:TVA524285 TLE524251:TLE524285 TBI524251:TBI524285 SRM524251:SRM524285 SHQ524251:SHQ524285 RXU524251:RXU524285 RNY524251:RNY524285 REC524251:REC524285 QUG524251:QUG524285 QKK524251:QKK524285 QAO524251:QAO524285 PQS524251:PQS524285 PGW524251:PGW524285 OXA524251:OXA524285 ONE524251:ONE524285 ODI524251:ODI524285 NTM524251:NTM524285 NJQ524251:NJQ524285 MZU524251:MZU524285 MPY524251:MPY524285 MGC524251:MGC524285 LWG524251:LWG524285 LMK524251:LMK524285 LCO524251:LCO524285 KSS524251:KSS524285 KIW524251:KIW524285 JZA524251:JZA524285 JPE524251:JPE524285 JFI524251:JFI524285 IVM524251:IVM524285 ILQ524251:ILQ524285 IBU524251:IBU524285 HRY524251:HRY524285 HIC524251:HIC524285 GYG524251:GYG524285 GOK524251:GOK524285 GEO524251:GEO524285 FUS524251:FUS524285 FKW524251:FKW524285 FBA524251:FBA524285 ERE524251:ERE524285 EHI524251:EHI524285 DXM524251:DXM524285 DNQ524251:DNQ524285 DDU524251:DDU524285 CTY524251:CTY524285 CKC524251:CKC524285 CAG524251:CAG524285 BQK524251:BQK524285 BGO524251:BGO524285 AWS524251:AWS524285 AMW524251:AMW524285 ADA524251:ADA524285 TE524251:TE524285 JI524251:JI524285 WVU458715:WVU458749 WLY458715:WLY458749 WCC458715:WCC458749 VSG458715:VSG458749 VIK458715:VIK458749 UYO458715:UYO458749 UOS458715:UOS458749 UEW458715:UEW458749 TVA458715:TVA458749 TLE458715:TLE458749 TBI458715:TBI458749 SRM458715:SRM458749 SHQ458715:SHQ458749 RXU458715:RXU458749 RNY458715:RNY458749 REC458715:REC458749 QUG458715:QUG458749 QKK458715:QKK458749 QAO458715:QAO458749 PQS458715:PQS458749 PGW458715:PGW458749 OXA458715:OXA458749 ONE458715:ONE458749 ODI458715:ODI458749 NTM458715:NTM458749 NJQ458715:NJQ458749 MZU458715:MZU458749 MPY458715:MPY458749 MGC458715:MGC458749 LWG458715:LWG458749 LMK458715:LMK458749 LCO458715:LCO458749 KSS458715:KSS458749 KIW458715:KIW458749 JZA458715:JZA458749 JPE458715:JPE458749 JFI458715:JFI458749 IVM458715:IVM458749 ILQ458715:ILQ458749 IBU458715:IBU458749 HRY458715:HRY458749 HIC458715:HIC458749 GYG458715:GYG458749 GOK458715:GOK458749 GEO458715:GEO458749 FUS458715:FUS458749 FKW458715:FKW458749 FBA458715:FBA458749 ERE458715:ERE458749 EHI458715:EHI458749 DXM458715:DXM458749 DNQ458715:DNQ458749 DDU458715:DDU458749 CTY458715:CTY458749 CKC458715:CKC458749 CAG458715:CAG458749 BQK458715:BQK458749 BGO458715:BGO458749 AWS458715:AWS458749 AMW458715:AMW458749 ADA458715:ADA458749 TE458715:TE458749 JI458715:JI458749 WVU393179:WVU393213 WLY393179:WLY393213 WCC393179:WCC393213 VSG393179:VSG393213 VIK393179:VIK393213 UYO393179:UYO393213 UOS393179:UOS393213 UEW393179:UEW393213 TVA393179:TVA393213 TLE393179:TLE393213 TBI393179:TBI393213 SRM393179:SRM393213 SHQ393179:SHQ393213 RXU393179:RXU393213 RNY393179:RNY393213 REC393179:REC393213 QUG393179:QUG393213 QKK393179:QKK393213 QAO393179:QAO393213 PQS393179:PQS393213 PGW393179:PGW393213 OXA393179:OXA393213 ONE393179:ONE393213 ODI393179:ODI393213 NTM393179:NTM393213 NJQ393179:NJQ393213 MZU393179:MZU393213 MPY393179:MPY393213 MGC393179:MGC393213 LWG393179:LWG393213 LMK393179:LMK393213 LCO393179:LCO393213 KSS393179:KSS393213 KIW393179:KIW393213 JZA393179:JZA393213 JPE393179:JPE393213 JFI393179:JFI393213 IVM393179:IVM393213 ILQ393179:ILQ393213 IBU393179:IBU393213 HRY393179:HRY393213 HIC393179:HIC393213 GYG393179:GYG393213 GOK393179:GOK393213 GEO393179:GEO393213 FUS393179:FUS393213 FKW393179:FKW393213 FBA393179:FBA393213 ERE393179:ERE393213 EHI393179:EHI393213 DXM393179:DXM393213 DNQ393179:DNQ393213 DDU393179:DDU393213 CTY393179:CTY393213 CKC393179:CKC393213 CAG393179:CAG393213 BQK393179:BQK393213 BGO393179:BGO393213 AWS393179:AWS393213 AMW393179:AMW393213 ADA393179:ADA393213 TE393179:TE393213 JI393179:JI393213 WVU327643:WVU327677 WLY327643:WLY327677 WCC327643:WCC327677 VSG327643:VSG327677 VIK327643:VIK327677 UYO327643:UYO327677 UOS327643:UOS327677 UEW327643:UEW327677 TVA327643:TVA327677 TLE327643:TLE327677 TBI327643:TBI327677 SRM327643:SRM327677 SHQ327643:SHQ327677 RXU327643:RXU327677 RNY327643:RNY327677 REC327643:REC327677 QUG327643:QUG327677 QKK327643:QKK327677 QAO327643:QAO327677 PQS327643:PQS327677 PGW327643:PGW327677 OXA327643:OXA327677 ONE327643:ONE327677 ODI327643:ODI327677 NTM327643:NTM327677 NJQ327643:NJQ327677 MZU327643:MZU327677 MPY327643:MPY327677 MGC327643:MGC327677 LWG327643:LWG327677 LMK327643:LMK327677 LCO327643:LCO327677 KSS327643:KSS327677 KIW327643:KIW327677 JZA327643:JZA327677 JPE327643:JPE327677 JFI327643:JFI327677 IVM327643:IVM327677 ILQ327643:ILQ327677 IBU327643:IBU327677 HRY327643:HRY327677 HIC327643:HIC327677 GYG327643:GYG327677 GOK327643:GOK327677 GEO327643:GEO327677 FUS327643:FUS327677 FKW327643:FKW327677 FBA327643:FBA327677 ERE327643:ERE327677 EHI327643:EHI327677 DXM327643:DXM327677 DNQ327643:DNQ327677 DDU327643:DDU327677 CTY327643:CTY327677 CKC327643:CKC327677 CAG327643:CAG327677 BQK327643:BQK327677 BGO327643:BGO327677 AWS327643:AWS327677 AMW327643:AMW327677 ADA327643:ADA327677 TE327643:TE327677 JI327643:JI327677 WVU262107:WVU262141 WLY262107:WLY262141 WCC262107:WCC262141 VSG262107:VSG262141 VIK262107:VIK262141 UYO262107:UYO262141 UOS262107:UOS262141 UEW262107:UEW262141 TVA262107:TVA262141 TLE262107:TLE262141 TBI262107:TBI262141 SRM262107:SRM262141 SHQ262107:SHQ262141 RXU262107:RXU262141 RNY262107:RNY262141 REC262107:REC262141 QUG262107:QUG262141 QKK262107:QKK262141 QAO262107:QAO262141 PQS262107:PQS262141 PGW262107:PGW262141 OXA262107:OXA262141 ONE262107:ONE262141 ODI262107:ODI262141 NTM262107:NTM262141 NJQ262107:NJQ262141 MZU262107:MZU262141 MPY262107:MPY262141 MGC262107:MGC262141 LWG262107:LWG262141 LMK262107:LMK262141 LCO262107:LCO262141 KSS262107:KSS262141 KIW262107:KIW262141 JZA262107:JZA262141 JPE262107:JPE262141 JFI262107:JFI262141 IVM262107:IVM262141 ILQ262107:ILQ262141 IBU262107:IBU262141 HRY262107:HRY262141 HIC262107:HIC262141 GYG262107:GYG262141 GOK262107:GOK262141 GEO262107:GEO262141 FUS262107:FUS262141 FKW262107:FKW262141 FBA262107:FBA262141 ERE262107:ERE262141 EHI262107:EHI262141 DXM262107:DXM262141 DNQ262107:DNQ262141 DDU262107:DDU262141 CTY262107:CTY262141 CKC262107:CKC262141 CAG262107:CAG262141 BQK262107:BQK262141 BGO262107:BGO262141 AWS262107:AWS262141 AMW262107:AMW262141 ADA262107:ADA262141 TE262107:TE262141 JI262107:JI262141 WVU196571:WVU196605 WLY196571:WLY196605 WCC196571:WCC196605 VSG196571:VSG196605 VIK196571:VIK196605 UYO196571:UYO196605 UOS196571:UOS196605 UEW196571:UEW196605 TVA196571:TVA196605 TLE196571:TLE196605 TBI196571:TBI196605 SRM196571:SRM196605 SHQ196571:SHQ196605 RXU196571:RXU196605 RNY196571:RNY196605 REC196571:REC196605 QUG196571:QUG196605 QKK196571:QKK196605 QAO196571:QAO196605 PQS196571:PQS196605 PGW196571:PGW196605 OXA196571:OXA196605 ONE196571:ONE196605 ODI196571:ODI196605 NTM196571:NTM196605 NJQ196571:NJQ196605 MZU196571:MZU196605 MPY196571:MPY196605 MGC196571:MGC196605 LWG196571:LWG196605 LMK196571:LMK196605 LCO196571:LCO196605 KSS196571:KSS196605 KIW196571:KIW196605 JZA196571:JZA196605 JPE196571:JPE196605 JFI196571:JFI196605 IVM196571:IVM196605 ILQ196571:ILQ196605 IBU196571:IBU196605 HRY196571:HRY196605 HIC196571:HIC196605 GYG196571:GYG196605 GOK196571:GOK196605 GEO196571:GEO196605 FUS196571:FUS196605 FKW196571:FKW196605 FBA196571:FBA196605 ERE196571:ERE196605 EHI196571:EHI196605 DXM196571:DXM196605 DNQ196571:DNQ196605 DDU196571:DDU196605 CTY196571:CTY196605 CKC196571:CKC196605 CAG196571:CAG196605 BQK196571:BQK196605 BGO196571:BGO196605 AWS196571:AWS196605 AMW196571:AMW196605 ADA196571:ADA196605 TE196571:TE196605 JI196571:JI196605 WVU131035:WVU131069 WLY131035:WLY131069 WCC131035:WCC131069 VSG131035:VSG131069 VIK131035:VIK131069 UYO131035:UYO131069 UOS131035:UOS131069 UEW131035:UEW131069 TVA131035:TVA131069 TLE131035:TLE131069 TBI131035:TBI131069 SRM131035:SRM131069 SHQ131035:SHQ131069 RXU131035:RXU131069 RNY131035:RNY131069 REC131035:REC131069 QUG131035:QUG131069 QKK131035:QKK131069 QAO131035:QAO131069 PQS131035:PQS131069 PGW131035:PGW131069 OXA131035:OXA131069 ONE131035:ONE131069 ODI131035:ODI131069 NTM131035:NTM131069 NJQ131035:NJQ131069 MZU131035:MZU131069 MPY131035:MPY131069 MGC131035:MGC131069 LWG131035:LWG131069 LMK131035:LMK131069 LCO131035:LCO131069 KSS131035:KSS131069 KIW131035:KIW131069 JZA131035:JZA131069 JPE131035:JPE131069 JFI131035:JFI131069 IVM131035:IVM131069 ILQ131035:ILQ131069 IBU131035:IBU131069 HRY131035:HRY131069 HIC131035:HIC131069 GYG131035:GYG131069 GOK131035:GOK131069 GEO131035:GEO131069 FUS131035:FUS131069 FKW131035:FKW131069 FBA131035:FBA131069 ERE131035:ERE131069 EHI131035:EHI131069 DXM131035:DXM131069 DNQ131035:DNQ131069 DDU131035:DDU131069 CTY131035:CTY131069 CKC131035:CKC131069 CAG131035:CAG131069 BQK131035:BQK131069 BGO131035:BGO131069 AWS131035:AWS131069 AMW131035:AMW131069 ADA131035:ADA131069 TE131035:TE131069 JI131035:JI131069 WVU65499:WVU65533 WLY65499:WLY65533 WCC65499:WCC65533 VSG65499:VSG65533 VIK65499:VIK65533 UYO65499:UYO65533 UOS65499:UOS65533 UEW65499:UEW65533 TVA65499:TVA65533 TLE65499:TLE65533 TBI65499:TBI65533 SRM65499:SRM65533 SHQ65499:SHQ65533 RXU65499:RXU65533 RNY65499:RNY65533 REC65499:REC65533 QUG65499:QUG65533 QKK65499:QKK65533 QAO65499:QAO65533 PQS65499:PQS65533 PGW65499:PGW65533 OXA65499:OXA65533 ONE65499:ONE65533 ODI65499:ODI65533 NTM65499:NTM65533 NJQ65499:NJQ65533 MZU65499:MZU65533 MPY65499:MPY65533 MGC65499:MGC65533 LWG65499:LWG65533 LMK65499:LMK65533 LCO65499:LCO65533 KSS65499:KSS65533 KIW65499:KIW65533 JZA65499:JZA65533 JPE65499:JPE65533 JFI65499:JFI65533 IVM65499:IVM65533 ILQ65499:ILQ65533 IBU65499:IBU65533 HRY65499:HRY65533 HIC65499:HIC65533 GYG65499:GYG65533 GOK65499:GOK65533 GEO65499:GEO65533 FUS65499:FUS65533 FKW65499:FKW65533 FBA65499:FBA65533 ERE65499:ERE65533 EHI65499:EHI65533 DXM65499:DXM65533 DNQ65499:DNQ65533 DDU65499:DDU65533 CTY65499:CTY65533 CKC65499:CKC65533 CAG65499:CAG65533 BQK65499:BQK65533 BGO65499:BGO65533 AWS65499:AWS65533 AMW65499:AMW65533 ADA65499:ADA65533 TE65499:TE65533 JI65499:JI65533 WVU983003:WVU983037 WVV983028:WVV983037 WLZ983028:WLZ983037 WCD983028:WCD983037 VSH983028:VSH983037 VIL983028:VIL983037 UYP983028:UYP983037 UOT983028:UOT983037 UEX983028:UEX983037 TVB983028:TVB983037 TLF983028:TLF983037 TBJ983028:TBJ983037 SRN983028:SRN983037 SHR983028:SHR983037 RXV983028:RXV983037 RNZ983028:RNZ983037 RED983028:RED983037 QUH983028:QUH983037 QKL983028:QKL983037 QAP983028:QAP983037 PQT983028:PQT983037 PGX983028:PGX983037 OXB983028:OXB983037 ONF983028:ONF983037 ODJ983028:ODJ983037 NTN983028:NTN983037 NJR983028:NJR983037 MZV983028:MZV983037 MPZ983028:MPZ983037 MGD983028:MGD983037 LWH983028:LWH983037 LML983028:LML983037 LCP983028:LCP983037 KST983028:KST983037 KIX983028:KIX983037 JZB983028:JZB983037 JPF983028:JPF983037 JFJ983028:JFJ983037 IVN983028:IVN983037 ILR983028:ILR983037 IBV983028:IBV983037 HRZ983028:HRZ983037 HID983028:HID983037 GYH983028:GYH983037 GOL983028:GOL983037 GEP983028:GEP983037 FUT983028:FUT983037 FKX983028:FKX983037 FBB983028:FBB983037 ERF983028:ERF983037 EHJ983028:EHJ983037 DXN983028:DXN983037 DNR983028:DNR983037 DDV983028:DDV983037 CTZ983028:CTZ983037 CKD983028:CKD983037 CAH983028:CAH983037 BQL983028:BQL983037 BGP983028:BGP983037 AWT983028:AWT983037 AMX983028:AMX983037 ADB983028:ADB983037 TF983028:TF983037 JJ983028:JJ983037 WVV917492:WVV917501 WLZ917492:WLZ917501 WCD917492:WCD917501 VSH917492:VSH917501 VIL917492:VIL917501 UYP917492:UYP917501 UOT917492:UOT917501 UEX917492:UEX917501 TVB917492:TVB917501 TLF917492:TLF917501 TBJ917492:TBJ917501 SRN917492:SRN917501 SHR917492:SHR917501 RXV917492:RXV917501 RNZ917492:RNZ917501 RED917492:RED917501 QUH917492:QUH917501 QKL917492:QKL917501 QAP917492:QAP917501 PQT917492:PQT917501 PGX917492:PGX917501 OXB917492:OXB917501 ONF917492:ONF917501 ODJ917492:ODJ917501 NTN917492:NTN917501 NJR917492:NJR917501 MZV917492:MZV917501 MPZ917492:MPZ917501 MGD917492:MGD917501 LWH917492:LWH917501 LML917492:LML917501 LCP917492:LCP917501 KST917492:KST917501 KIX917492:KIX917501 JZB917492:JZB917501 JPF917492:JPF917501 JFJ917492:JFJ917501 IVN917492:IVN917501 ILR917492:ILR917501 IBV917492:IBV917501 HRZ917492:HRZ917501 HID917492:HID917501 GYH917492:GYH917501 GOL917492:GOL917501 GEP917492:GEP917501 FUT917492:FUT917501 FKX917492:FKX917501 FBB917492:FBB917501 ERF917492:ERF917501 EHJ917492:EHJ917501 DXN917492:DXN917501 DNR917492:DNR917501 DDV917492:DDV917501 CTZ917492:CTZ917501 CKD917492:CKD917501 CAH917492:CAH917501 BQL917492:BQL917501 BGP917492:BGP917501 AWT917492:AWT917501 AMX917492:AMX917501 ADB917492:ADB917501 TF917492:TF917501 JJ917492:JJ917501 WVV851956:WVV851965 WLZ851956:WLZ851965 WCD851956:WCD851965 VSH851956:VSH851965 VIL851956:VIL851965 UYP851956:UYP851965 UOT851956:UOT851965 UEX851956:UEX851965 TVB851956:TVB851965 TLF851956:TLF851965 TBJ851956:TBJ851965 SRN851956:SRN851965 SHR851956:SHR851965 RXV851956:RXV851965 RNZ851956:RNZ851965 RED851956:RED851965 QUH851956:QUH851965 QKL851956:QKL851965 QAP851956:QAP851965 PQT851956:PQT851965 PGX851956:PGX851965 OXB851956:OXB851965 ONF851956:ONF851965 ODJ851956:ODJ851965 NTN851956:NTN851965 NJR851956:NJR851965 MZV851956:MZV851965 MPZ851956:MPZ851965 MGD851956:MGD851965 LWH851956:LWH851965 LML851956:LML851965 LCP851956:LCP851965 KST851956:KST851965 KIX851956:KIX851965 JZB851956:JZB851965 JPF851956:JPF851965 JFJ851956:JFJ851965 IVN851956:IVN851965 ILR851956:ILR851965 IBV851956:IBV851965 HRZ851956:HRZ851965 HID851956:HID851965 GYH851956:GYH851965 GOL851956:GOL851965 GEP851956:GEP851965 FUT851956:FUT851965 FKX851956:FKX851965 FBB851956:FBB851965 ERF851956:ERF851965 EHJ851956:EHJ851965 DXN851956:DXN851965 DNR851956:DNR851965 DDV851956:DDV851965 CTZ851956:CTZ851965 CKD851956:CKD851965 CAH851956:CAH851965 BQL851956:BQL851965 BGP851956:BGP851965 AWT851956:AWT851965 AMX851956:AMX851965 ADB851956:ADB851965 TF851956:TF851965 JJ851956:JJ851965 WVV786420:WVV786429 WLZ786420:WLZ786429 WCD786420:WCD786429 VSH786420:VSH786429 VIL786420:VIL786429 UYP786420:UYP786429 UOT786420:UOT786429 UEX786420:UEX786429 TVB786420:TVB786429 TLF786420:TLF786429 TBJ786420:TBJ786429 SRN786420:SRN786429 SHR786420:SHR786429 RXV786420:RXV786429 RNZ786420:RNZ786429 RED786420:RED786429 QUH786420:QUH786429 QKL786420:QKL786429 QAP786420:QAP786429 PQT786420:PQT786429 PGX786420:PGX786429 OXB786420:OXB786429 ONF786420:ONF786429 ODJ786420:ODJ786429 NTN786420:NTN786429 NJR786420:NJR786429 MZV786420:MZV786429 MPZ786420:MPZ786429 MGD786420:MGD786429 LWH786420:LWH786429 LML786420:LML786429 LCP786420:LCP786429 KST786420:KST786429 KIX786420:KIX786429 JZB786420:JZB786429 JPF786420:JPF786429 JFJ786420:JFJ786429 IVN786420:IVN786429 ILR786420:ILR786429 IBV786420:IBV786429 HRZ786420:HRZ786429 HID786420:HID786429 GYH786420:GYH786429 GOL786420:GOL786429 GEP786420:GEP786429 FUT786420:FUT786429 FKX786420:FKX786429 FBB786420:FBB786429 ERF786420:ERF786429 EHJ786420:EHJ786429 DXN786420:DXN786429 DNR786420:DNR786429 DDV786420:DDV786429 CTZ786420:CTZ786429 CKD786420:CKD786429 CAH786420:CAH786429 BQL786420:BQL786429 BGP786420:BGP786429 AWT786420:AWT786429 AMX786420:AMX786429 ADB786420:ADB786429 TF786420:TF786429 JJ786420:JJ786429 WVV720884:WVV720893 WLZ720884:WLZ720893 WCD720884:WCD720893 VSH720884:VSH720893 VIL720884:VIL720893 UYP720884:UYP720893 UOT720884:UOT720893 UEX720884:UEX720893 TVB720884:TVB720893 TLF720884:TLF720893 TBJ720884:TBJ720893 SRN720884:SRN720893 SHR720884:SHR720893 RXV720884:RXV720893 RNZ720884:RNZ720893 RED720884:RED720893 QUH720884:QUH720893 QKL720884:QKL720893 QAP720884:QAP720893 PQT720884:PQT720893 PGX720884:PGX720893 OXB720884:OXB720893 ONF720884:ONF720893 ODJ720884:ODJ720893 NTN720884:NTN720893 NJR720884:NJR720893 MZV720884:MZV720893 MPZ720884:MPZ720893 MGD720884:MGD720893 LWH720884:LWH720893 LML720884:LML720893 LCP720884:LCP720893 KST720884:KST720893 KIX720884:KIX720893 JZB720884:JZB720893 JPF720884:JPF720893 JFJ720884:JFJ720893 IVN720884:IVN720893 ILR720884:ILR720893 IBV720884:IBV720893 HRZ720884:HRZ720893 HID720884:HID720893 GYH720884:GYH720893 GOL720884:GOL720893 GEP720884:GEP720893 FUT720884:FUT720893 FKX720884:FKX720893 FBB720884:FBB720893 ERF720884:ERF720893 EHJ720884:EHJ720893 DXN720884:DXN720893 DNR720884:DNR720893 DDV720884:DDV720893 CTZ720884:CTZ720893 CKD720884:CKD720893 CAH720884:CAH720893 BQL720884:BQL720893 BGP720884:BGP720893 AWT720884:AWT720893 AMX720884:AMX720893 ADB720884:ADB720893 TF720884:TF720893 JJ720884:JJ720893 WVV655348:WVV655357 WLZ655348:WLZ655357 WCD655348:WCD655357 VSH655348:VSH655357 VIL655348:VIL655357 UYP655348:UYP655357 UOT655348:UOT655357 UEX655348:UEX655357 TVB655348:TVB655357 TLF655348:TLF655357 TBJ655348:TBJ655357 SRN655348:SRN655357 SHR655348:SHR655357 RXV655348:RXV655357 RNZ655348:RNZ655357 RED655348:RED655357 QUH655348:QUH655357 QKL655348:QKL655357 QAP655348:QAP655357 PQT655348:PQT655357 PGX655348:PGX655357 OXB655348:OXB655357 ONF655348:ONF655357 ODJ655348:ODJ655357 NTN655348:NTN655357 NJR655348:NJR655357 MZV655348:MZV655357 MPZ655348:MPZ655357 MGD655348:MGD655357 LWH655348:LWH655357 LML655348:LML655357 LCP655348:LCP655357 KST655348:KST655357 KIX655348:KIX655357 JZB655348:JZB655357 JPF655348:JPF655357 JFJ655348:JFJ655357 IVN655348:IVN655357 ILR655348:ILR655357 IBV655348:IBV655357 HRZ655348:HRZ655357 HID655348:HID655357 GYH655348:GYH655357 GOL655348:GOL655357 GEP655348:GEP655357 FUT655348:FUT655357 FKX655348:FKX655357 FBB655348:FBB655357 ERF655348:ERF655357 EHJ655348:EHJ655357 DXN655348:DXN655357 DNR655348:DNR655357 DDV655348:DDV655357 CTZ655348:CTZ655357 CKD655348:CKD655357 CAH655348:CAH655357 BQL655348:BQL655357 BGP655348:BGP655357 AWT655348:AWT655357 AMX655348:AMX655357 ADB655348:ADB655357 TF655348:TF655357 JJ655348:JJ655357 WVV589812:WVV589821 WLZ589812:WLZ589821 WCD589812:WCD589821 VSH589812:VSH589821 VIL589812:VIL589821 UYP589812:UYP589821 UOT589812:UOT589821 UEX589812:UEX589821 TVB589812:TVB589821 TLF589812:TLF589821 TBJ589812:TBJ589821 SRN589812:SRN589821 SHR589812:SHR589821 RXV589812:RXV589821 RNZ589812:RNZ589821 RED589812:RED589821 QUH589812:QUH589821 QKL589812:QKL589821 QAP589812:QAP589821 PQT589812:PQT589821 PGX589812:PGX589821 OXB589812:OXB589821 ONF589812:ONF589821 ODJ589812:ODJ589821 NTN589812:NTN589821 NJR589812:NJR589821 MZV589812:MZV589821 MPZ589812:MPZ589821 MGD589812:MGD589821 LWH589812:LWH589821 LML589812:LML589821 LCP589812:LCP589821 KST589812:KST589821 KIX589812:KIX589821 JZB589812:JZB589821 JPF589812:JPF589821 JFJ589812:JFJ589821 IVN589812:IVN589821 ILR589812:ILR589821 IBV589812:IBV589821 HRZ589812:HRZ589821 HID589812:HID589821 GYH589812:GYH589821 GOL589812:GOL589821 GEP589812:GEP589821 FUT589812:FUT589821 FKX589812:FKX589821 FBB589812:FBB589821 ERF589812:ERF589821 EHJ589812:EHJ589821 DXN589812:DXN589821 DNR589812:DNR589821 DDV589812:DDV589821 CTZ589812:CTZ589821 CKD589812:CKD589821 CAH589812:CAH589821 BQL589812:BQL589821 BGP589812:BGP589821 AWT589812:AWT589821 AMX589812:AMX589821 ADB589812:ADB589821 TF589812:TF589821 JJ589812:JJ589821 WVV524276:WVV524285 WLZ524276:WLZ524285 WCD524276:WCD524285 VSH524276:VSH524285 VIL524276:VIL524285 UYP524276:UYP524285 UOT524276:UOT524285 UEX524276:UEX524285 TVB524276:TVB524285 TLF524276:TLF524285 TBJ524276:TBJ524285 SRN524276:SRN524285 SHR524276:SHR524285 RXV524276:RXV524285 RNZ524276:RNZ524285 RED524276:RED524285 QUH524276:QUH524285 QKL524276:QKL524285 QAP524276:QAP524285 PQT524276:PQT524285 PGX524276:PGX524285 OXB524276:OXB524285 ONF524276:ONF524285 ODJ524276:ODJ524285 NTN524276:NTN524285 NJR524276:NJR524285 MZV524276:MZV524285 MPZ524276:MPZ524285 MGD524276:MGD524285 LWH524276:LWH524285 LML524276:LML524285 LCP524276:LCP524285 KST524276:KST524285 KIX524276:KIX524285 JZB524276:JZB524285 JPF524276:JPF524285 JFJ524276:JFJ524285 IVN524276:IVN524285 ILR524276:ILR524285 IBV524276:IBV524285 HRZ524276:HRZ524285 HID524276:HID524285 GYH524276:GYH524285 GOL524276:GOL524285 GEP524276:GEP524285 FUT524276:FUT524285 FKX524276:FKX524285 FBB524276:FBB524285 ERF524276:ERF524285 EHJ524276:EHJ524285 DXN524276:DXN524285 DNR524276:DNR524285 DDV524276:DDV524285 CTZ524276:CTZ524285 CKD524276:CKD524285 CAH524276:CAH524285 BQL524276:BQL524285 BGP524276:BGP524285 AWT524276:AWT524285 AMX524276:AMX524285 ADB524276:ADB524285 TF524276:TF524285 JJ524276:JJ524285 WVV458740:WVV458749 WLZ458740:WLZ458749 WCD458740:WCD458749 VSH458740:VSH458749 VIL458740:VIL458749 UYP458740:UYP458749 UOT458740:UOT458749 UEX458740:UEX458749 TVB458740:TVB458749 TLF458740:TLF458749 TBJ458740:TBJ458749 SRN458740:SRN458749 SHR458740:SHR458749 RXV458740:RXV458749 RNZ458740:RNZ458749 RED458740:RED458749 QUH458740:QUH458749 QKL458740:QKL458749 QAP458740:QAP458749 PQT458740:PQT458749 PGX458740:PGX458749 OXB458740:OXB458749 ONF458740:ONF458749 ODJ458740:ODJ458749 NTN458740:NTN458749 NJR458740:NJR458749 MZV458740:MZV458749 MPZ458740:MPZ458749 MGD458740:MGD458749 LWH458740:LWH458749 LML458740:LML458749 LCP458740:LCP458749 KST458740:KST458749 KIX458740:KIX458749 JZB458740:JZB458749 JPF458740:JPF458749 JFJ458740:JFJ458749 IVN458740:IVN458749 ILR458740:ILR458749 IBV458740:IBV458749 HRZ458740:HRZ458749 HID458740:HID458749 GYH458740:GYH458749 GOL458740:GOL458749 GEP458740:GEP458749 FUT458740:FUT458749 FKX458740:FKX458749 FBB458740:FBB458749 ERF458740:ERF458749 EHJ458740:EHJ458749 DXN458740:DXN458749 DNR458740:DNR458749 DDV458740:DDV458749 CTZ458740:CTZ458749 CKD458740:CKD458749 CAH458740:CAH458749 BQL458740:BQL458749 BGP458740:BGP458749 AWT458740:AWT458749 AMX458740:AMX458749 ADB458740:ADB458749 TF458740:TF458749 JJ458740:JJ458749 WVV393204:WVV393213 WLZ393204:WLZ393213 WCD393204:WCD393213 VSH393204:VSH393213 VIL393204:VIL393213 UYP393204:UYP393213 UOT393204:UOT393213 UEX393204:UEX393213 TVB393204:TVB393213 TLF393204:TLF393213 TBJ393204:TBJ393213 SRN393204:SRN393213 SHR393204:SHR393213 RXV393204:RXV393213 RNZ393204:RNZ393213 RED393204:RED393213 QUH393204:QUH393213 QKL393204:QKL393213 QAP393204:QAP393213 PQT393204:PQT393213 PGX393204:PGX393213 OXB393204:OXB393213 ONF393204:ONF393213 ODJ393204:ODJ393213 NTN393204:NTN393213 NJR393204:NJR393213 MZV393204:MZV393213 MPZ393204:MPZ393213 MGD393204:MGD393213 LWH393204:LWH393213 LML393204:LML393213 LCP393204:LCP393213 KST393204:KST393213 KIX393204:KIX393213 JZB393204:JZB393213 JPF393204:JPF393213 JFJ393204:JFJ393213 IVN393204:IVN393213 ILR393204:ILR393213 IBV393204:IBV393213 HRZ393204:HRZ393213 HID393204:HID393213 GYH393204:GYH393213 GOL393204:GOL393213 GEP393204:GEP393213 FUT393204:FUT393213 FKX393204:FKX393213 FBB393204:FBB393213 ERF393204:ERF393213 EHJ393204:EHJ393213 DXN393204:DXN393213 DNR393204:DNR393213 DDV393204:DDV393213 CTZ393204:CTZ393213 CKD393204:CKD393213 CAH393204:CAH393213 BQL393204:BQL393213 BGP393204:BGP393213 AWT393204:AWT393213 AMX393204:AMX393213 ADB393204:ADB393213 TF393204:TF393213 JJ393204:JJ393213 WVV327668:WVV327677 WLZ327668:WLZ327677 WCD327668:WCD327677 VSH327668:VSH327677 VIL327668:VIL327677 UYP327668:UYP327677 UOT327668:UOT327677 UEX327668:UEX327677 TVB327668:TVB327677 TLF327668:TLF327677 TBJ327668:TBJ327677 SRN327668:SRN327677 SHR327668:SHR327677 RXV327668:RXV327677 RNZ327668:RNZ327677 RED327668:RED327677 QUH327668:QUH327677 QKL327668:QKL327677 QAP327668:QAP327677 PQT327668:PQT327677 PGX327668:PGX327677 OXB327668:OXB327677 ONF327668:ONF327677 ODJ327668:ODJ327677 NTN327668:NTN327677 NJR327668:NJR327677 MZV327668:MZV327677 MPZ327668:MPZ327677 MGD327668:MGD327677 LWH327668:LWH327677 LML327668:LML327677 LCP327668:LCP327677 KST327668:KST327677 KIX327668:KIX327677 JZB327668:JZB327677 JPF327668:JPF327677 JFJ327668:JFJ327677 IVN327668:IVN327677 ILR327668:ILR327677 IBV327668:IBV327677 HRZ327668:HRZ327677 HID327668:HID327677 GYH327668:GYH327677 GOL327668:GOL327677 GEP327668:GEP327677 FUT327668:FUT327677 FKX327668:FKX327677 FBB327668:FBB327677 ERF327668:ERF327677 EHJ327668:EHJ327677 DXN327668:DXN327677 DNR327668:DNR327677 DDV327668:DDV327677 CTZ327668:CTZ327677 CKD327668:CKD327677 CAH327668:CAH327677 BQL327668:BQL327677 BGP327668:BGP327677 AWT327668:AWT327677 AMX327668:AMX327677 ADB327668:ADB327677 TF327668:TF327677 JJ327668:JJ327677 WVV262132:WVV262141 WLZ262132:WLZ262141 WCD262132:WCD262141 VSH262132:VSH262141 VIL262132:VIL262141 UYP262132:UYP262141 UOT262132:UOT262141 UEX262132:UEX262141 TVB262132:TVB262141 TLF262132:TLF262141 TBJ262132:TBJ262141 SRN262132:SRN262141 SHR262132:SHR262141 RXV262132:RXV262141 RNZ262132:RNZ262141 RED262132:RED262141 QUH262132:QUH262141 QKL262132:QKL262141 QAP262132:QAP262141 PQT262132:PQT262141 PGX262132:PGX262141 OXB262132:OXB262141 ONF262132:ONF262141 ODJ262132:ODJ262141 NTN262132:NTN262141 NJR262132:NJR262141 MZV262132:MZV262141 MPZ262132:MPZ262141 MGD262132:MGD262141 LWH262132:LWH262141 LML262132:LML262141 LCP262132:LCP262141 KST262132:KST262141 KIX262132:KIX262141 JZB262132:JZB262141 JPF262132:JPF262141 JFJ262132:JFJ262141 IVN262132:IVN262141 ILR262132:ILR262141 IBV262132:IBV262141 HRZ262132:HRZ262141 HID262132:HID262141 GYH262132:GYH262141 GOL262132:GOL262141 GEP262132:GEP262141 FUT262132:FUT262141 FKX262132:FKX262141 FBB262132:FBB262141 ERF262132:ERF262141 EHJ262132:EHJ262141 DXN262132:DXN262141 DNR262132:DNR262141 DDV262132:DDV262141 CTZ262132:CTZ262141 CKD262132:CKD262141 CAH262132:CAH262141 BQL262132:BQL262141 BGP262132:BGP262141 AWT262132:AWT262141 AMX262132:AMX262141 ADB262132:ADB262141 TF262132:TF262141 JJ262132:JJ262141 WVV196596:WVV196605 WLZ196596:WLZ196605 WCD196596:WCD196605 VSH196596:VSH196605 VIL196596:VIL196605 UYP196596:UYP196605 UOT196596:UOT196605 UEX196596:UEX196605 TVB196596:TVB196605 TLF196596:TLF196605 TBJ196596:TBJ196605 SRN196596:SRN196605 SHR196596:SHR196605 RXV196596:RXV196605 RNZ196596:RNZ196605 RED196596:RED196605 QUH196596:QUH196605 QKL196596:QKL196605 QAP196596:QAP196605 PQT196596:PQT196605 PGX196596:PGX196605 OXB196596:OXB196605 ONF196596:ONF196605 ODJ196596:ODJ196605 NTN196596:NTN196605 NJR196596:NJR196605 MZV196596:MZV196605 MPZ196596:MPZ196605 MGD196596:MGD196605 LWH196596:LWH196605 LML196596:LML196605 LCP196596:LCP196605 KST196596:KST196605 KIX196596:KIX196605 JZB196596:JZB196605 JPF196596:JPF196605 JFJ196596:JFJ196605 IVN196596:IVN196605 ILR196596:ILR196605 IBV196596:IBV196605 HRZ196596:HRZ196605 HID196596:HID196605 GYH196596:GYH196605 GOL196596:GOL196605 GEP196596:GEP196605 FUT196596:FUT196605 FKX196596:FKX196605 FBB196596:FBB196605 ERF196596:ERF196605 EHJ196596:EHJ196605 DXN196596:DXN196605 DNR196596:DNR196605 DDV196596:DDV196605 CTZ196596:CTZ196605 CKD196596:CKD196605 CAH196596:CAH196605 BQL196596:BQL196605 BGP196596:BGP196605 AWT196596:AWT196605 AMX196596:AMX196605 ADB196596:ADB196605 TF196596:TF196605 JJ196596:JJ196605 WVV131060:WVV131069 WLZ131060:WLZ131069 WCD131060:WCD131069 VSH131060:VSH131069 VIL131060:VIL131069 UYP131060:UYP131069 UOT131060:UOT131069 UEX131060:UEX131069 TVB131060:TVB131069 TLF131060:TLF131069 TBJ131060:TBJ131069 SRN131060:SRN131069 SHR131060:SHR131069 RXV131060:RXV131069 RNZ131060:RNZ131069 RED131060:RED131069 QUH131060:QUH131069 QKL131060:QKL131069 QAP131060:QAP131069 PQT131060:PQT131069 PGX131060:PGX131069 OXB131060:OXB131069 ONF131060:ONF131069 ODJ131060:ODJ131069 NTN131060:NTN131069 NJR131060:NJR131069 MZV131060:MZV131069 MPZ131060:MPZ131069 MGD131060:MGD131069 LWH131060:LWH131069 LML131060:LML131069 LCP131060:LCP131069 KST131060:KST131069 KIX131060:KIX131069 JZB131060:JZB131069 JPF131060:JPF131069 JFJ131060:JFJ131069 IVN131060:IVN131069 ILR131060:ILR131069 IBV131060:IBV131069 HRZ131060:HRZ131069 HID131060:HID131069 GYH131060:GYH131069 GOL131060:GOL131069 GEP131060:GEP131069 FUT131060:FUT131069 FKX131060:FKX131069 FBB131060:FBB131069 ERF131060:ERF131069 EHJ131060:EHJ131069 DXN131060:DXN131069 DNR131060:DNR131069 DDV131060:DDV131069 CTZ131060:CTZ131069 CKD131060:CKD131069 CAH131060:CAH131069 BQL131060:BQL131069 BGP131060:BGP131069 AWT131060:AWT131069 AMX131060:AMX131069 ADB131060:ADB131069 TF131060:TF131069 JJ131060:JJ131069 WVV65524:WVV65533 WLZ65524:WLZ65533 WCD65524:WCD65533 VSH65524:VSH65533 VIL65524:VIL65533 UYP65524:UYP65533 UOT65524:UOT65533 UEX65524:UEX65533 TVB65524:TVB65533 TLF65524:TLF65533 TBJ65524:TBJ65533 SRN65524:SRN65533 SHR65524:SHR65533 RXV65524:RXV65533 RNZ65524:RNZ65533 RED65524:RED65533 QUH65524:QUH65533 QKL65524:QKL65533 QAP65524:QAP65533 PQT65524:PQT65533 PGX65524:PGX65533 OXB65524:OXB65533 ONF65524:ONF65533 ODJ65524:ODJ65533 NTN65524:NTN65533 NJR65524:NJR65533 MZV65524:MZV65533 MPZ65524:MPZ65533 MGD65524:MGD65533 LWH65524:LWH65533 LML65524:LML65533 LCP65524:LCP65533 KST65524:KST65533 KIX65524:KIX65533 JZB65524:JZB65533 JPF65524:JPF65533 JFJ65524:JFJ65533 IVN65524:IVN65533 ILR65524:ILR65533 IBV65524:IBV65533 HRZ65524:HRZ65533 HID65524:HID65533 GYH65524:GYH65533 GOL65524:GOL65533 GEP65524:GEP65533 FUT65524:FUT65533 FKX65524:FKX65533 FBB65524:FBB65533 ERF65524:ERF65533 EHJ65524:EHJ65533 DXN65524:DXN65533 DNR65524:DNR65533 DDV65524:DDV65533 CTZ65524:CTZ65533 CKD65524:CKD65533 CAH65524:CAH65533 BQL65524:BQL65533 BGP65524:BGP65533 AWT65524:AWT65533 AMX65524:AMX65533 ADB65524:ADB65533 TF65524:TF65533 JJ65524:JJ65533 WVV29:WVV38 WLZ29:WLZ38 WCD29:WCD38 VSH29:VSH38 VIL29:VIL38 UYP29:UYP38 UOT29:UOT38 UEX29:UEX38 TVB29:TVB38 TLF29:TLF38 TBJ29:TBJ38 SRN29:SRN38 SHR29:SHR38 RXV29:RXV38 RNZ29:RNZ38 RED29:RED38 QUH29:QUH38 QKL29:QKL38 QAP29:QAP38 PQT29:PQT38 PGX29:PGX38 OXB29:OXB38 ONF29:ONF38 ODJ29:ODJ38 NTN29:NTN38 NJR29:NJR38 MZV29:MZV38 MPZ29:MPZ38 MGD29:MGD38 LWH29:LWH38 LML29:LML38 LCP29:LCP38 KST29:KST38 KIX29:KIX38 JZB29:JZB38 JPF29:JPF38 JFJ29:JFJ38 IVN29:IVN38 ILR29:ILR38 IBV29:IBV38 HRZ29:HRZ38 HID29:HID38 GYH29:GYH38 GOL29:GOL38 GEP29:GEP38 FUT29:FUT38 FKX29:FKX38 FBB29:FBB38 ERF29:ERF38 EHJ29:EHJ38 DXN29:DXN38 DNR29:DNR38 DDV29:DDV38 CTZ29:CTZ38 CKD29:CKD38 CAH29:CAH38 BQL29:BQL38 BGP29:BGP38 AWT29:AWT38 AMX29:AMX38 ADB29:ADB38 TF29:TF38 JJ29:JJ38 WLY5:WLY38 I65524:I65533 I131060:I131069 I196596:I196605 I262132:I262141 I327668:I327677 I393204:I393213 I458740:I458749 I524276:I524285 I589812:I589821 I655348:I655357 I720884:I720893 I786420:I786429 I851956:I851965 I917492:I917501 I983028:I983037 H65499:H65533 H131035:H131069 H196571:H196605 H262107:H262141 H327643:H327677 H393179:H393213 H458715:H458749 H524251:H524285 H589787:H589821 H655323:H655357 H720859:H720893 H786395:H786429 H851931:H851965 H917467:H917501 H983003:H983037 I29:I38"/>
    <dataValidation type="list" allowBlank="1" showDropDown="0" showInputMessage="1" showErrorMessage="1" sqref="WVS5:WVS21 WLW5:WLW21 WCA5:WCA21 VSE5:VSE21 VII5:VII21 UYM5:UYM21 UOQ5:UOQ21 UEU5:UEU21 TUY5:TUY21 TLC5:TLC21 TBG5:TBG21 SRK5:SRK21 SHO5:SHO21 RXS5:RXS21 RNW5:RNW21 REA5:REA21 QUE5:QUE21 QKI5:QKI21 QAM5:QAM21 PQQ5:PQQ21 PGU5:PGU21 OWY5:OWY21 ONC5:ONC21 ODG5:ODG21 NTK5:NTK21 NJO5:NJO21 MZS5:MZS21 MPW5:MPW21 MGA5:MGA21 LWE5:LWE21 LMI5:LMI21 LCM5:LCM21 KSQ5:KSQ21 KIU5:KIU21 JYY5:JYY21 JPC5:JPC21 JFG5:JFG21 IVK5:IVK21 ILO5:ILO21 IBS5:IBS21 HRW5:HRW21 HIA5:HIA21 GYE5:GYE21 GOI5:GOI21 GEM5:GEM21 FUQ5:FUQ21 FKU5:FKU21 FAY5:FAY21 ERC5:ERC21 EHG5:EHG21 DXK5:DXK21 DNO5:DNO21 DDS5:DDS21 CTW5:CTW21 CKA5:CKA21 CAE5:CAE21 BQI5:BQI21 BGM5:BGM21 AWQ5:AWQ21 AMU5:AMU21 ACY5:ACY21 TC5:TC21 JG5:JG21 JG65499:JG65516 TC65499:TC65516 ACY65499:ACY65516 AMU65499:AMU65516 AWQ65499:AWQ65516 BGM65499:BGM65516 BQI65499:BQI65516 CAE65499:CAE65516 CKA65499:CKA65516 CTW65499:CTW65516 DDS65499:DDS65516 DNO65499:DNO65516 DXK65499:DXK65516 EHG65499:EHG65516 ERC65499:ERC65516 FAY65499:FAY65516 FKU65499:FKU65516 FUQ65499:FUQ65516 GEM65499:GEM65516 GOI65499:GOI65516 GYE65499:GYE65516 HIA65499:HIA65516 HRW65499:HRW65516 IBS65499:IBS65516 ILO65499:ILO65516 IVK65499:IVK65516 JFG65499:JFG65516 JPC65499:JPC65516 JYY65499:JYY65516 KIU65499:KIU65516 KSQ65499:KSQ65516 LCM65499:LCM65516 LMI65499:LMI65516 LWE65499:LWE65516 MGA65499:MGA65516 MPW65499:MPW65516 MZS65499:MZS65516 NJO65499:NJO65516 NTK65499:NTK65516 ODG65499:ODG65516 ONC65499:ONC65516 OWY65499:OWY65516 PGU65499:PGU65516 PQQ65499:PQQ65516 QAM65499:QAM65516 QKI65499:QKI65516 QUE65499:QUE65516 REA65499:REA65516 RNW65499:RNW65516 RXS65499:RXS65516 SHO65499:SHO65516 SRK65499:SRK65516 TBG65499:TBG65516 TLC65499:TLC65516 TUY65499:TUY65516 UEU65499:UEU65516 UOQ65499:UOQ65516 UYM65499:UYM65516 VII65499:VII65516 VSE65499:VSE65516 WCA65499:WCA65516 WLW65499:WLW65516 WVS65499:WVS65516 JG131035:JG131052 TC131035:TC131052 ACY131035:ACY131052 AMU131035:AMU131052 AWQ131035:AWQ131052 BGM131035:BGM131052 BQI131035:BQI131052 CAE131035:CAE131052 CKA131035:CKA131052 CTW131035:CTW131052 DDS131035:DDS131052 DNO131035:DNO131052 DXK131035:DXK131052 EHG131035:EHG131052 ERC131035:ERC131052 FAY131035:FAY131052 FKU131035:FKU131052 FUQ131035:FUQ131052 GEM131035:GEM131052 GOI131035:GOI131052 GYE131035:GYE131052 HIA131035:HIA131052 HRW131035:HRW131052 IBS131035:IBS131052 ILO131035:ILO131052 IVK131035:IVK131052 JFG131035:JFG131052 JPC131035:JPC131052 JYY131035:JYY131052 KIU131035:KIU131052 KSQ131035:KSQ131052 LCM131035:LCM131052 LMI131035:LMI131052 LWE131035:LWE131052 MGA131035:MGA131052 MPW131035:MPW131052 MZS131035:MZS131052 NJO131035:NJO131052 NTK131035:NTK131052 ODG131035:ODG131052 ONC131035:ONC131052 OWY131035:OWY131052 PGU131035:PGU131052 PQQ131035:PQQ131052 QAM131035:QAM131052 QKI131035:QKI131052 QUE131035:QUE131052 REA131035:REA131052 RNW131035:RNW131052 RXS131035:RXS131052 SHO131035:SHO131052 SRK131035:SRK131052 TBG131035:TBG131052 TLC131035:TLC131052 TUY131035:TUY131052 UEU131035:UEU131052 UOQ131035:UOQ131052 UYM131035:UYM131052 VII131035:VII131052 VSE131035:VSE131052 WCA131035:WCA131052 WLW131035:WLW131052 WVS131035:WVS131052 JG196571:JG196588 TC196571:TC196588 ACY196571:ACY196588 AMU196571:AMU196588 AWQ196571:AWQ196588 BGM196571:BGM196588 BQI196571:BQI196588 CAE196571:CAE196588 CKA196571:CKA196588 CTW196571:CTW196588 DDS196571:DDS196588 DNO196571:DNO196588 DXK196571:DXK196588 EHG196571:EHG196588 ERC196571:ERC196588 FAY196571:FAY196588 FKU196571:FKU196588 FUQ196571:FUQ196588 GEM196571:GEM196588 GOI196571:GOI196588 GYE196571:GYE196588 HIA196571:HIA196588 HRW196571:HRW196588 IBS196571:IBS196588 ILO196571:ILO196588 IVK196571:IVK196588 JFG196571:JFG196588 JPC196571:JPC196588 JYY196571:JYY196588 KIU196571:KIU196588 KSQ196571:KSQ196588 LCM196571:LCM196588 LMI196571:LMI196588 LWE196571:LWE196588 MGA196571:MGA196588 MPW196571:MPW196588 MZS196571:MZS196588 NJO196571:NJO196588 NTK196571:NTK196588 ODG196571:ODG196588 ONC196571:ONC196588 OWY196571:OWY196588 PGU196571:PGU196588 PQQ196571:PQQ196588 QAM196571:QAM196588 QKI196571:QKI196588 QUE196571:QUE196588 REA196571:REA196588 RNW196571:RNW196588 RXS196571:RXS196588 SHO196571:SHO196588 SRK196571:SRK196588 TBG196571:TBG196588 TLC196571:TLC196588 TUY196571:TUY196588 UEU196571:UEU196588 UOQ196571:UOQ196588 UYM196571:UYM196588 VII196571:VII196588 VSE196571:VSE196588 WCA196571:WCA196588 WLW196571:WLW196588 WVS196571:WVS196588 JG262107:JG262124 TC262107:TC262124 ACY262107:ACY262124 AMU262107:AMU262124 AWQ262107:AWQ262124 BGM262107:BGM262124 BQI262107:BQI262124 CAE262107:CAE262124 CKA262107:CKA262124 CTW262107:CTW262124 DDS262107:DDS262124 DNO262107:DNO262124 DXK262107:DXK262124 EHG262107:EHG262124 ERC262107:ERC262124 FAY262107:FAY262124 FKU262107:FKU262124 FUQ262107:FUQ262124 GEM262107:GEM262124 GOI262107:GOI262124 GYE262107:GYE262124 HIA262107:HIA262124 HRW262107:HRW262124 IBS262107:IBS262124 ILO262107:ILO262124 IVK262107:IVK262124 JFG262107:JFG262124 JPC262107:JPC262124 JYY262107:JYY262124 KIU262107:KIU262124 KSQ262107:KSQ262124 LCM262107:LCM262124 LMI262107:LMI262124 LWE262107:LWE262124 MGA262107:MGA262124 MPW262107:MPW262124 MZS262107:MZS262124 NJO262107:NJO262124 NTK262107:NTK262124 ODG262107:ODG262124 ONC262107:ONC262124 OWY262107:OWY262124 PGU262107:PGU262124 PQQ262107:PQQ262124 QAM262107:QAM262124 QKI262107:QKI262124 QUE262107:QUE262124 REA262107:REA262124 RNW262107:RNW262124 RXS262107:RXS262124 SHO262107:SHO262124 SRK262107:SRK262124 TBG262107:TBG262124 TLC262107:TLC262124 TUY262107:TUY262124 UEU262107:UEU262124 UOQ262107:UOQ262124 UYM262107:UYM262124 VII262107:VII262124 VSE262107:VSE262124 WCA262107:WCA262124 WLW262107:WLW262124 WVS262107:WVS262124 JG327643:JG327660 TC327643:TC327660 ACY327643:ACY327660 AMU327643:AMU327660 AWQ327643:AWQ327660 BGM327643:BGM327660 BQI327643:BQI327660 CAE327643:CAE327660 CKA327643:CKA327660 CTW327643:CTW327660 DDS327643:DDS327660 DNO327643:DNO327660 DXK327643:DXK327660 EHG327643:EHG327660 ERC327643:ERC327660 FAY327643:FAY327660 FKU327643:FKU327660 FUQ327643:FUQ327660 GEM327643:GEM327660 GOI327643:GOI327660 GYE327643:GYE327660 HIA327643:HIA327660 HRW327643:HRW327660 IBS327643:IBS327660 ILO327643:ILO327660 IVK327643:IVK327660 JFG327643:JFG327660 JPC327643:JPC327660 JYY327643:JYY327660 KIU327643:KIU327660 KSQ327643:KSQ327660 LCM327643:LCM327660 LMI327643:LMI327660 LWE327643:LWE327660 MGA327643:MGA327660 MPW327643:MPW327660 MZS327643:MZS327660 NJO327643:NJO327660 NTK327643:NTK327660 ODG327643:ODG327660 ONC327643:ONC327660 OWY327643:OWY327660 PGU327643:PGU327660 PQQ327643:PQQ327660 QAM327643:QAM327660 QKI327643:QKI327660 QUE327643:QUE327660 REA327643:REA327660 RNW327643:RNW327660 RXS327643:RXS327660 SHO327643:SHO327660 SRK327643:SRK327660 TBG327643:TBG327660 TLC327643:TLC327660 TUY327643:TUY327660 UEU327643:UEU327660 UOQ327643:UOQ327660 UYM327643:UYM327660 VII327643:VII327660 VSE327643:VSE327660 WCA327643:WCA327660 WLW327643:WLW327660 WVS327643:WVS327660 JG393179:JG393196 TC393179:TC393196 ACY393179:ACY393196 AMU393179:AMU393196 AWQ393179:AWQ393196 BGM393179:BGM393196 BQI393179:BQI393196 CAE393179:CAE393196 CKA393179:CKA393196 CTW393179:CTW393196 DDS393179:DDS393196 DNO393179:DNO393196 DXK393179:DXK393196 EHG393179:EHG393196 ERC393179:ERC393196 FAY393179:FAY393196 FKU393179:FKU393196 FUQ393179:FUQ393196 GEM393179:GEM393196 GOI393179:GOI393196 GYE393179:GYE393196 HIA393179:HIA393196 HRW393179:HRW393196 IBS393179:IBS393196 ILO393179:ILO393196 IVK393179:IVK393196 JFG393179:JFG393196 JPC393179:JPC393196 JYY393179:JYY393196 KIU393179:KIU393196 KSQ393179:KSQ393196 LCM393179:LCM393196 LMI393179:LMI393196 LWE393179:LWE393196 MGA393179:MGA393196 MPW393179:MPW393196 MZS393179:MZS393196 NJO393179:NJO393196 NTK393179:NTK393196 ODG393179:ODG393196 ONC393179:ONC393196 OWY393179:OWY393196 PGU393179:PGU393196 PQQ393179:PQQ393196 QAM393179:QAM393196 QKI393179:QKI393196 QUE393179:QUE393196 REA393179:REA393196 RNW393179:RNW393196 RXS393179:RXS393196 SHO393179:SHO393196 SRK393179:SRK393196 TBG393179:TBG393196 TLC393179:TLC393196 TUY393179:TUY393196 UEU393179:UEU393196 UOQ393179:UOQ393196 UYM393179:UYM393196 VII393179:VII393196 VSE393179:VSE393196 WCA393179:WCA393196 WLW393179:WLW393196 WVS393179:WVS393196 JG458715:JG458732 TC458715:TC458732 ACY458715:ACY458732 AMU458715:AMU458732 AWQ458715:AWQ458732 BGM458715:BGM458732 BQI458715:BQI458732 CAE458715:CAE458732 CKA458715:CKA458732 CTW458715:CTW458732 DDS458715:DDS458732 DNO458715:DNO458732 DXK458715:DXK458732 EHG458715:EHG458732 ERC458715:ERC458732 FAY458715:FAY458732 FKU458715:FKU458732 FUQ458715:FUQ458732 GEM458715:GEM458732 GOI458715:GOI458732 GYE458715:GYE458732 HIA458715:HIA458732 HRW458715:HRW458732 IBS458715:IBS458732 ILO458715:ILO458732 IVK458715:IVK458732 JFG458715:JFG458732 JPC458715:JPC458732 JYY458715:JYY458732 KIU458715:KIU458732 KSQ458715:KSQ458732 LCM458715:LCM458732 LMI458715:LMI458732 LWE458715:LWE458732 MGA458715:MGA458732 MPW458715:MPW458732 MZS458715:MZS458732 NJO458715:NJO458732 NTK458715:NTK458732 ODG458715:ODG458732 ONC458715:ONC458732 OWY458715:OWY458732 PGU458715:PGU458732 PQQ458715:PQQ458732 QAM458715:QAM458732 QKI458715:QKI458732 QUE458715:QUE458732 REA458715:REA458732 RNW458715:RNW458732 RXS458715:RXS458732 SHO458715:SHO458732 SRK458715:SRK458732 TBG458715:TBG458732 TLC458715:TLC458732 TUY458715:TUY458732 UEU458715:UEU458732 UOQ458715:UOQ458732 UYM458715:UYM458732 VII458715:VII458732 VSE458715:VSE458732 WCA458715:WCA458732 WLW458715:WLW458732 WVS458715:WVS458732 JG524251:JG524268 TC524251:TC524268 ACY524251:ACY524268 AMU524251:AMU524268 AWQ524251:AWQ524268 BGM524251:BGM524268 BQI524251:BQI524268 CAE524251:CAE524268 CKA524251:CKA524268 CTW524251:CTW524268 DDS524251:DDS524268 DNO524251:DNO524268 DXK524251:DXK524268 EHG524251:EHG524268 ERC524251:ERC524268 FAY524251:FAY524268 FKU524251:FKU524268 FUQ524251:FUQ524268 GEM524251:GEM524268 GOI524251:GOI524268 GYE524251:GYE524268 HIA524251:HIA524268 HRW524251:HRW524268 IBS524251:IBS524268 ILO524251:ILO524268 IVK524251:IVK524268 JFG524251:JFG524268 JPC524251:JPC524268 JYY524251:JYY524268 KIU524251:KIU524268 KSQ524251:KSQ524268 LCM524251:LCM524268 LMI524251:LMI524268 LWE524251:LWE524268 MGA524251:MGA524268 MPW524251:MPW524268 MZS524251:MZS524268 NJO524251:NJO524268 NTK524251:NTK524268 ODG524251:ODG524268 ONC524251:ONC524268 OWY524251:OWY524268 PGU524251:PGU524268 PQQ524251:PQQ524268 QAM524251:QAM524268 QKI524251:QKI524268 QUE524251:QUE524268 REA524251:REA524268 RNW524251:RNW524268 RXS524251:RXS524268 SHO524251:SHO524268 SRK524251:SRK524268 TBG524251:TBG524268 TLC524251:TLC524268 TUY524251:TUY524268 UEU524251:UEU524268 UOQ524251:UOQ524268 UYM524251:UYM524268 VII524251:VII524268 VSE524251:VSE524268 WCA524251:WCA524268 WLW524251:WLW524268 WVS524251:WVS524268 JG589787:JG589804 TC589787:TC589804 ACY589787:ACY589804 AMU589787:AMU589804 AWQ589787:AWQ589804 BGM589787:BGM589804 BQI589787:BQI589804 CAE589787:CAE589804 CKA589787:CKA589804 CTW589787:CTW589804 DDS589787:DDS589804 DNO589787:DNO589804 DXK589787:DXK589804 EHG589787:EHG589804 ERC589787:ERC589804 FAY589787:FAY589804 FKU589787:FKU589804 FUQ589787:FUQ589804 GEM589787:GEM589804 GOI589787:GOI589804 GYE589787:GYE589804 HIA589787:HIA589804 HRW589787:HRW589804 IBS589787:IBS589804 ILO589787:ILO589804 IVK589787:IVK589804 JFG589787:JFG589804 JPC589787:JPC589804 JYY589787:JYY589804 KIU589787:KIU589804 KSQ589787:KSQ589804 LCM589787:LCM589804 LMI589787:LMI589804 LWE589787:LWE589804 MGA589787:MGA589804 MPW589787:MPW589804 MZS589787:MZS589804 NJO589787:NJO589804 NTK589787:NTK589804 ODG589787:ODG589804 ONC589787:ONC589804 OWY589787:OWY589804 PGU589787:PGU589804 PQQ589787:PQQ589804 QAM589787:QAM589804 QKI589787:QKI589804 QUE589787:QUE589804 REA589787:REA589804 RNW589787:RNW589804 RXS589787:RXS589804 SHO589787:SHO589804 SRK589787:SRK589804 TBG589787:TBG589804 TLC589787:TLC589804 TUY589787:TUY589804 UEU589787:UEU589804 UOQ589787:UOQ589804 UYM589787:UYM589804 VII589787:VII589804 VSE589787:VSE589804 WCA589787:WCA589804 WLW589787:WLW589804 WVS589787:WVS589804 JG655323:JG655340 TC655323:TC655340 ACY655323:ACY655340 AMU655323:AMU655340 AWQ655323:AWQ655340 BGM655323:BGM655340 BQI655323:BQI655340 CAE655323:CAE655340 CKA655323:CKA655340 CTW655323:CTW655340 DDS655323:DDS655340 DNO655323:DNO655340 DXK655323:DXK655340 EHG655323:EHG655340 ERC655323:ERC655340 FAY655323:FAY655340 FKU655323:FKU655340 FUQ655323:FUQ655340 GEM655323:GEM655340 GOI655323:GOI655340 GYE655323:GYE655340 HIA655323:HIA655340 HRW655323:HRW655340 IBS655323:IBS655340 ILO655323:ILO655340 IVK655323:IVK655340 JFG655323:JFG655340 JPC655323:JPC655340 JYY655323:JYY655340 KIU655323:KIU655340 KSQ655323:KSQ655340 LCM655323:LCM655340 LMI655323:LMI655340 LWE655323:LWE655340 MGA655323:MGA655340 MPW655323:MPW655340 MZS655323:MZS655340 NJO655323:NJO655340 NTK655323:NTK655340 ODG655323:ODG655340 ONC655323:ONC655340 OWY655323:OWY655340 PGU655323:PGU655340 PQQ655323:PQQ655340 QAM655323:QAM655340 QKI655323:QKI655340 QUE655323:QUE655340 REA655323:REA655340 RNW655323:RNW655340 RXS655323:RXS655340 SHO655323:SHO655340 SRK655323:SRK655340 TBG655323:TBG655340 TLC655323:TLC655340 TUY655323:TUY655340 UEU655323:UEU655340 UOQ655323:UOQ655340 UYM655323:UYM655340 VII655323:VII655340 VSE655323:VSE655340 WCA655323:WCA655340 WLW655323:WLW655340 WVS655323:WVS655340 JG720859:JG720876 TC720859:TC720876 ACY720859:ACY720876 AMU720859:AMU720876 AWQ720859:AWQ720876 BGM720859:BGM720876 BQI720859:BQI720876 CAE720859:CAE720876 CKA720859:CKA720876 CTW720859:CTW720876 DDS720859:DDS720876 DNO720859:DNO720876 DXK720859:DXK720876 EHG720859:EHG720876 ERC720859:ERC720876 FAY720859:FAY720876 FKU720859:FKU720876 FUQ720859:FUQ720876 GEM720859:GEM720876 GOI720859:GOI720876 GYE720859:GYE720876 HIA720859:HIA720876 HRW720859:HRW720876 IBS720859:IBS720876 ILO720859:ILO720876 IVK720859:IVK720876 JFG720859:JFG720876 JPC720859:JPC720876 JYY720859:JYY720876 KIU720859:KIU720876 KSQ720859:KSQ720876 LCM720859:LCM720876 LMI720859:LMI720876 LWE720859:LWE720876 MGA720859:MGA720876 MPW720859:MPW720876 MZS720859:MZS720876 NJO720859:NJO720876 NTK720859:NTK720876 ODG720859:ODG720876 ONC720859:ONC720876 OWY720859:OWY720876 PGU720859:PGU720876 PQQ720859:PQQ720876 QAM720859:QAM720876 QKI720859:QKI720876 QUE720859:QUE720876 REA720859:REA720876 RNW720859:RNW720876 RXS720859:RXS720876 SHO720859:SHO720876 SRK720859:SRK720876 TBG720859:TBG720876 TLC720859:TLC720876 TUY720859:TUY720876 UEU720859:UEU720876 UOQ720859:UOQ720876 UYM720859:UYM720876 VII720859:VII720876 VSE720859:VSE720876 WCA720859:WCA720876 WLW720859:WLW720876 WVS720859:WVS720876 JG786395:JG786412 TC786395:TC786412 ACY786395:ACY786412 AMU786395:AMU786412 AWQ786395:AWQ786412 BGM786395:BGM786412 BQI786395:BQI786412 CAE786395:CAE786412 CKA786395:CKA786412 CTW786395:CTW786412 DDS786395:DDS786412 DNO786395:DNO786412 DXK786395:DXK786412 EHG786395:EHG786412 ERC786395:ERC786412 FAY786395:FAY786412 FKU786395:FKU786412 FUQ786395:FUQ786412 GEM786395:GEM786412 GOI786395:GOI786412 GYE786395:GYE786412 HIA786395:HIA786412 HRW786395:HRW786412 IBS786395:IBS786412 ILO786395:ILO786412 IVK786395:IVK786412 JFG786395:JFG786412 JPC786395:JPC786412 JYY786395:JYY786412 KIU786395:KIU786412 KSQ786395:KSQ786412 LCM786395:LCM786412 LMI786395:LMI786412 LWE786395:LWE786412 MGA786395:MGA786412 MPW786395:MPW786412 MZS786395:MZS786412 NJO786395:NJO786412 NTK786395:NTK786412 ODG786395:ODG786412 ONC786395:ONC786412 OWY786395:OWY786412 PGU786395:PGU786412 PQQ786395:PQQ786412 QAM786395:QAM786412 QKI786395:QKI786412 QUE786395:QUE786412 REA786395:REA786412 RNW786395:RNW786412 RXS786395:RXS786412 SHO786395:SHO786412 SRK786395:SRK786412 TBG786395:TBG786412 TLC786395:TLC786412 TUY786395:TUY786412 UEU786395:UEU786412 UOQ786395:UOQ786412 UYM786395:UYM786412 VII786395:VII786412 VSE786395:VSE786412 WCA786395:WCA786412 WLW786395:WLW786412 WVS786395:WVS786412 JG851931:JG851948 TC851931:TC851948 ACY851931:ACY851948 AMU851931:AMU851948 AWQ851931:AWQ851948 BGM851931:BGM851948 BQI851931:BQI851948 CAE851931:CAE851948 CKA851931:CKA851948 CTW851931:CTW851948 DDS851931:DDS851948 DNO851931:DNO851948 DXK851931:DXK851948 EHG851931:EHG851948 ERC851931:ERC851948 FAY851931:FAY851948 FKU851931:FKU851948 FUQ851931:FUQ851948 GEM851931:GEM851948 GOI851931:GOI851948 GYE851931:GYE851948 HIA851931:HIA851948 HRW851931:HRW851948 IBS851931:IBS851948 ILO851931:ILO851948 IVK851931:IVK851948 JFG851931:JFG851948 JPC851931:JPC851948 JYY851931:JYY851948 KIU851931:KIU851948 KSQ851931:KSQ851948 LCM851931:LCM851948 LMI851931:LMI851948 LWE851931:LWE851948 MGA851931:MGA851948 MPW851931:MPW851948 MZS851931:MZS851948 NJO851931:NJO851948 NTK851931:NTK851948 ODG851931:ODG851948 ONC851931:ONC851948 OWY851931:OWY851948 PGU851931:PGU851948 PQQ851931:PQQ851948 QAM851931:QAM851948 QKI851931:QKI851948 QUE851931:QUE851948 REA851931:REA851948 RNW851931:RNW851948 RXS851931:RXS851948 SHO851931:SHO851948 SRK851931:SRK851948 TBG851931:TBG851948 TLC851931:TLC851948 TUY851931:TUY851948 UEU851931:UEU851948 UOQ851931:UOQ851948 UYM851931:UYM851948 VII851931:VII851948 VSE851931:VSE851948 WCA851931:WCA851948 WLW851931:WLW851948 WVS851931:WVS851948 JG917467:JG917484 TC917467:TC917484 ACY917467:ACY917484 AMU917467:AMU917484 AWQ917467:AWQ917484 BGM917467:BGM917484 BQI917467:BQI917484 CAE917467:CAE917484 CKA917467:CKA917484 CTW917467:CTW917484 DDS917467:DDS917484 DNO917467:DNO917484 DXK917467:DXK917484 EHG917467:EHG917484 ERC917467:ERC917484 FAY917467:FAY917484 FKU917467:FKU917484 FUQ917467:FUQ917484 GEM917467:GEM917484 GOI917467:GOI917484 GYE917467:GYE917484 HIA917467:HIA917484 HRW917467:HRW917484 IBS917467:IBS917484 ILO917467:ILO917484 IVK917467:IVK917484 JFG917467:JFG917484 JPC917467:JPC917484 JYY917467:JYY917484 KIU917467:KIU917484 KSQ917467:KSQ917484 LCM917467:LCM917484 LMI917467:LMI917484 LWE917467:LWE917484 MGA917467:MGA917484 MPW917467:MPW917484 MZS917467:MZS917484 NJO917467:NJO917484 NTK917467:NTK917484 ODG917467:ODG917484 ONC917467:ONC917484 OWY917467:OWY917484 PGU917467:PGU917484 PQQ917467:PQQ917484 QAM917467:QAM917484 QKI917467:QKI917484 QUE917467:QUE917484 REA917467:REA917484 RNW917467:RNW917484 RXS917467:RXS917484 SHO917467:SHO917484 SRK917467:SRK917484 TBG917467:TBG917484 TLC917467:TLC917484 TUY917467:TUY917484 UEU917467:UEU917484 UOQ917467:UOQ917484 UYM917467:UYM917484 VII917467:VII917484 VSE917467:VSE917484 WCA917467:WCA917484 WLW917467:WLW917484 WVS917467:WVS917484 JG983003:JG983020 TC983003:TC983020 ACY983003:ACY983020 AMU983003:AMU983020 AWQ983003:AWQ983020 BGM983003:BGM983020 BQI983003:BQI983020 CAE983003:CAE983020 CKA983003:CKA983020 CTW983003:CTW983020 DDS983003:DDS983020 DNO983003:DNO983020 DXK983003:DXK983020 EHG983003:EHG983020 ERC983003:ERC983020 FAY983003:FAY983020 FKU983003:FKU983020 FUQ983003:FUQ983020 GEM983003:GEM983020 GOI983003:GOI983020 GYE983003:GYE983020 HIA983003:HIA983020 HRW983003:HRW983020 IBS983003:IBS983020 ILO983003:ILO983020 IVK983003:IVK983020 JFG983003:JFG983020 JPC983003:JPC983020 JYY983003:JYY983020 KIU983003:KIU983020 KSQ983003:KSQ983020 LCM983003:LCM983020 LMI983003:LMI983020 LWE983003:LWE983020 MGA983003:MGA983020 MPW983003:MPW983020 MZS983003:MZS983020 NJO983003:NJO983020 NTK983003:NTK983020 ODG983003:ODG983020 ONC983003:ONC983020 OWY983003:OWY983020 PGU983003:PGU983020 PQQ983003:PQQ983020 QAM983003:QAM983020 QKI983003:QKI983020 QUE983003:QUE983020 REA983003:REA983020 RNW983003:RNW983020 RXS983003:RXS983020 SHO983003:SHO983020 SRK983003:SRK983020 TBG983003:TBG983020 TLC983003:TLC983020 TUY983003:TUY983020 UEU983003:UEU983020 UOQ983003:UOQ983020 UYM983003:UYM983020 VII983003:VII983020 VSE983003:VSE983020 WCA983003:WCA983020 WLW983003:WLW983020 WVS983003:WVS983020 F983003:F983020 F917467:F917484 F851931:F851948 F786395:F786412 F720859:F720876 F655323:F655340 F589787:F589804 F524251:F524268 F458715:F458732 F393179:F393196 F327643:F327660 F262107:F262124 F196571:F196588 F131035:F131052 F65499:F65516">
      <formula1>#REF!</formula1>
    </dataValidation>
    <dataValidation type="list" imeMode="on" allowBlank="1" showDropDown="0" showInputMessage="1" showErrorMessage="0" sqref="G29:G38">
      <formula1>単位</formula1>
    </dataValidation>
  </dataValidations>
  <pageMargins left="0.7" right="0.7" top="0.75" bottom="0.75" header="0.3" footer="0.3"/>
  <pageSetup paperSize="9"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CK54"/>
  <sheetViews>
    <sheetView topLeftCell="AG1" zoomScaleSheetLayoutView="90" workbookViewId="0">
      <selection activeCell="BJ12" sqref="BJ12:BR13"/>
    </sheetView>
  </sheetViews>
  <sheetFormatPr defaultColWidth="2.625" defaultRowHeight="14" customHeight="1"/>
  <cols>
    <col min="1" max="1" width="10.69921875" style="207" hidden="1" customWidth="1"/>
    <col min="2" max="2" width="10.69921875" style="208" hidden="1" customWidth="1"/>
    <col min="3" max="4" width="2.69921875" style="209" customWidth="1"/>
    <col min="5" max="19" width="2.69921875" style="208" customWidth="1"/>
    <col min="20" max="21" width="2.69921875" style="209" customWidth="1"/>
    <col min="22" max="24" width="2.69921875" style="208" customWidth="1"/>
    <col min="25" max="28" width="2.69921875" style="210" customWidth="1"/>
    <col min="29" max="33" width="2.69921875" style="211" customWidth="1"/>
    <col min="34" max="16383" width="2.69921875" style="212" customWidth="1"/>
    <col min="16384" max="16384" width="2.625" style="212"/>
  </cols>
  <sheetData>
    <row r="1" spans="1:89" ht="14" customHeight="1">
      <c r="A1" s="207" t="s">
        <v>672</v>
      </c>
      <c r="B1" s="213" t="s">
        <v>673</v>
      </c>
      <c r="C1" s="214" t="s">
        <v>155</v>
      </c>
      <c r="D1" s="219"/>
      <c r="E1" s="223" t="s">
        <v>515</v>
      </c>
      <c r="F1" s="230"/>
      <c r="G1" s="230"/>
      <c r="H1" s="230"/>
      <c r="I1" s="230"/>
      <c r="J1" s="230"/>
      <c r="K1" s="230"/>
      <c r="L1" s="230"/>
      <c r="M1" s="230"/>
      <c r="N1" s="230"/>
      <c r="O1" s="240" t="str">
        <f>単価!$D$1</f>
        <v>令和6年度単価</v>
      </c>
      <c r="P1" s="240"/>
      <c r="Q1" s="240"/>
      <c r="R1" s="240"/>
      <c r="S1" s="241"/>
      <c r="T1" s="219" t="s">
        <v>516</v>
      </c>
      <c r="U1" s="219"/>
      <c r="V1" s="219" t="s">
        <v>517</v>
      </c>
      <c r="W1" s="219"/>
      <c r="X1" s="219"/>
      <c r="Y1" s="250" t="s">
        <v>177</v>
      </c>
      <c r="Z1" s="250"/>
      <c r="AA1" s="250"/>
      <c r="AB1" s="250"/>
      <c r="AC1" s="254" t="s">
        <v>520</v>
      </c>
      <c r="AD1" s="254"/>
      <c r="AE1" s="254"/>
      <c r="AF1" s="254"/>
      <c r="AG1" s="263"/>
      <c r="AJ1" s="269"/>
      <c r="AN1" s="270" t="s">
        <v>346</v>
      </c>
      <c r="AO1" s="270"/>
      <c r="AP1" s="270"/>
      <c r="AQ1" s="270" t="s">
        <v>347</v>
      </c>
      <c r="AR1" s="270"/>
      <c r="AS1" s="270"/>
      <c r="AT1" s="270" t="s">
        <v>284</v>
      </c>
      <c r="AU1" s="270"/>
      <c r="AV1" s="270"/>
      <c r="AW1" s="270" t="s">
        <v>348</v>
      </c>
      <c r="AX1" s="270"/>
      <c r="AY1" s="270"/>
      <c r="AZ1" s="270" t="s">
        <v>196</v>
      </c>
      <c r="BA1" s="270"/>
      <c r="BB1" s="270"/>
      <c r="BC1" s="339" t="s">
        <v>287</v>
      </c>
      <c r="BD1" s="348"/>
      <c r="BE1" s="348"/>
      <c r="BF1" s="348"/>
      <c r="BG1" s="348"/>
      <c r="BH1" s="348"/>
      <c r="BI1" s="362"/>
      <c r="BK1" s="369" t="s">
        <v>583</v>
      </c>
      <c r="BL1" s="373"/>
      <c r="BM1" s="378"/>
      <c r="BN1" s="369" t="s">
        <v>674</v>
      </c>
      <c r="BO1" s="373"/>
      <c r="BP1" s="373"/>
      <c r="BQ1" s="373"/>
      <c r="BR1" s="378"/>
    </row>
    <row r="2" spans="1:89" ht="14" customHeight="1">
      <c r="A2" s="69" t="e">
        <f>VLOOKUP(T2,環境設定!$B$7:$C$16,2,0)</f>
        <v>#N/A</v>
      </c>
      <c r="B2" s="208">
        <v>1</v>
      </c>
      <c r="C2" s="215" t="str">
        <f>IF(ISERROR(VLOOKUP($B2,積算集約!$C:$J,3,0)),"",VLOOKUP($B2,積算集約!$C:$J,3,0))</f>
        <v xml:space="preserve"> </v>
      </c>
      <c r="D2" s="220"/>
      <c r="E2" s="224" t="str">
        <f>IF(ISERROR(VLOOKUP($B2,積算集約!$C:$J,4,0)),"",VLOOKUP($B2,積算集約!$C:$J,4,0))</f>
        <v>[内管工事]</v>
      </c>
      <c r="F2" s="224"/>
      <c r="G2" s="224"/>
      <c r="H2" s="224"/>
      <c r="I2" s="224"/>
      <c r="J2" s="224"/>
      <c r="K2" s="224"/>
      <c r="L2" s="224"/>
      <c r="M2" s="224"/>
      <c r="N2" s="224"/>
      <c r="O2" s="224"/>
      <c r="P2" s="224"/>
      <c r="Q2" s="224"/>
      <c r="R2" s="224"/>
      <c r="S2" s="224"/>
      <c r="T2" s="220" t="str">
        <f>IF(ISERROR(VLOOKUP($B2,積算集約!$C:$J,5,0)),"",VLOOKUP($B2,積算集約!$C:$J,5,0))</f>
        <v xml:space="preserve"> </v>
      </c>
      <c r="U2" s="220"/>
      <c r="V2" s="247" t="str">
        <f>IF(ISERROR(VLOOKUP($B2,積算集約!$C:$J,6,0)),"",VLOOKUP($B2,積算集約!$C:$J,6,0))</f>
        <v xml:space="preserve"> </v>
      </c>
      <c r="W2" s="247"/>
      <c r="X2" s="247"/>
      <c r="Y2" s="251" t="str">
        <f>IF(ISERROR(VLOOKUP($B2,積算集約!$C:$J,7,0)),"",VLOOKUP($B2,積算集約!$C:$J,7,0))</f>
        <v/>
      </c>
      <c r="Z2" s="251"/>
      <c r="AA2" s="251"/>
      <c r="AB2" s="251"/>
      <c r="AC2" s="260" t="str">
        <f>IF(ISERROR(VLOOKUP($B2,積算集約!$C:$J,8,0)),"",VLOOKUP($B2,積算集約!$C:$J,8,0))</f>
        <v xml:space="preserve"> </v>
      </c>
      <c r="AD2" s="260"/>
      <c r="AE2" s="260"/>
      <c r="AF2" s="260"/>
      <c r="AG2" s="264"/>
      <c r="AJ2" s="269"/>
      <c r="AN2" s="271"/>
      <c r="AO2" s="271"/>
      <c r="AP2" s="271"/>
      <c r="AQ2" s="305"/>
      <c r="AR2" s="305"/>
      <c r="AS2" s="305"/>
      <c r="AT2" s="305"/>
      <c r="AU2" s="305"/>
      <c r="AV2" s="305"/>
      <c r="AW2" s="305"/>
      <c r="AX2" s="305"/>
      <c r="AY2" s="305"/>
      <c r="AZ2" s="305"/>
      <c r="BA2" s="305"/>
      <c r="BB2" s="305"/>
      <c r="BC2" s="340"/>
      <c r="BD2" s="349"/>
      <c r="BE2" s="349"/>
      <c r="BF2" s="349"/>
      <c r="BG2" s="349"/>
      <c r="BH2" s="349"/>
      <c r="BI2" s="363"/>
      <c r="BK2" s="370"/>
      <c r="BL2" s="374"/>
      <c r="BM2" s="379"/>
      <c r="BN2" s="370"/>
      <c r="BO2" s="374"/>
      <c r="BP2" s="374"/>
      <c r="BQ2" s="374"/>
      <c r="BR2" s="379"/>
      <c r="BU2" s="399" t="s">
        <v>617</v>
      </c>
      <c r="BV2" s="399"/>
      <c r="BW2" s="399"/>
      <c r="BX2" s="399"/>
      <c r="BY2" s="399"/>
      <c r="BZ2" s="399"/>
      <c r="CA2" s="399"/>
      <c r="CB2" s="399"/>
      <c r="CC2" s="399"/>
      <c r="CD2" s="399"/>
      <c r="CE2" s="399"/>
      <c r="CF2" s="399"/>
      <c r="CG2" s="399"/>
      <c r="CH2" s="399"/>
      <c r="CI2" s="399"/>
      <c r="CJ2" s="399"/>
      <c r="CK2" s="399"/>
    </row>
    <row r="3" spans="1:89" ht="14" customHeight="1">
      <c r="A3" s="69" t="e">
        <f>VLOOKUP(T3,環境設定!$B$7:$C$16,2,0)</f>
        <v>#N/A</v>
      </c>
      <c r="B3" s="208">
        <f t="shared" ref="B3:B49" si="0">B2+1</f>
        <v>2</v>
      </c>
      <c r="C3" s="215" t="str">
        <f>IF(ISERROR(VLOOKUP($B3,積算集約!$C:$J,3,0)),"",VLOOKUP($B3,積算集約!$C:$J,3,0))</f>
        <v/>
      </c>
      <c r="D3" s="220"/>
      <c r="E3" s="224" t="str">
        <f>IF(ISERROR(VLOOKUP($B3,積算集約!$C:$J,4,0)),"",VLOOKUP($B3,積算集約!$C:$J,4,0))</f>
        <v/>
      </c>
      <c r="F3" s="224"/>
      <c r="G3" s="224"/>
      <c r="H3" s="224"/>
      <c r="I3" s="224"/>
      <c r="J3" s="224"/>
      <c r="K3" s="224"/>
      <c r="L3" s="224"/>
      <c r="M3" s="224"/>
      <c r="N3" s="224"/>
      <c r="O3" s="224"/>
      <c r="P3" s="224"/>
      <c r="Q3" s="224"/>
      <c r="R3" s="224"/>
      <c r="S3" s="224"/>
      <c r="T3" s="220" t="str">
        <f>IF(ISERROR(VLOOKUP($B3,積算集約!$C:$J,5,0)),"",VLOOKUP($B3,積算集約!$C:$J,5,0))</f>
        <v/>
      </c>
      <c r="U3" s="220"/>
      <c r="V3" s="247" t="str">
        <f>IF(ISERROR(VLOOKUP($B3,積算集約!$C:$J,6,0)),"",VLOOKUP($B3,積算集約!$C:$J,6,0))</f>
        <v/>
      </c>
      <c r="W3" s="247"/>
      <c r="X3" s="247"/>
      <c r="Y3" s="251" t="str">
        <f>IF(ISERROR(VLOOKUP($B3,積算集約!$C:$J,7,0)),"",VLOOKUP($B3,積算集約!$C:$J,7,0))</f>
        <v/>
      </c>
      <c r="Z3" s="251"/>
      <c r="AA3" s="251"/>
      <c r="AB3" s="251"/>
      <c r="AC3" s="260" t="str">
        <f>IF(ISERROR(VLOOKUP($B3,積算集約!$C:$J,8,0)),"",VLOOKUP($B3,積算集約!$C:$J,8,0))</f>
        <v/>
      </c>
      <c r="AD3" s="260"/>
      <c r="AE3" s="260"/>
      <c r="AF3" s="260"/>
      <c r="AG3" s="264"/>
      <c r="AJ3" s="269"/>
      <c r="AN3" s="271"/>
      <c r="AO3" s="271"/>
      <c r="AP3" s="271"/>
      <c r="AQ3" s="305"/>
      <c r="AR3" s="305"/>
      <c r="AS3" s="305"/>
      <c r="AT3" s="305"/>
      <c r="AU3" s="305"/>
      <c r="AV3" s="305"/>
      <c r="AW3" s="305"/>
      <c r="AX3" s="305"/>
      <c r="AY3" s="305"/>
      <c r="AZ3" s="305"/>
      <c r="BA3" s="305"/>
      <c r="BB3" s="305"/>
      <c r="BC3" s="341"/>
      <c r="BD3" s="350"/>
      <c r="BE3" s="350"/>
      <c r="BF3" s="350"/>
      <c r="BG3" s="350"/>
      <c r="BH3" s="350"/>
      <c r="BI3" s="364"/>
      <c r="BK3" s="371" t="s">
        <v>586</v>
      </c>
      <c r="BL3" s="373"/>
      <c r="BM3" s="378"/>
      <c r="BN3" s="369"/>
      <c r="BO3" s="373"/>
      <c r="BP3" s="373"/>
      <c r="BQ3" s="373"/>
      <c r="BR3" s="378"/>
      <c r="BU3" s="399"/>
      <c r="BV3" s="400" t="s">
        <v>680</v>
      </c>
      <c r="BW3" s="400"/>
      <c r="BX3" s="400"/>
      <c r="BY3" s="400"/>
      <c r="BZ3" s="400"/>
      <c r="CA3" s="400"/>
      <c r="CB3" s="400"/>
      <c r="CC3" s="400"/>
      <c r="CD3" s="400"/>
      <c r="CE3" s="400"/>
      <c r="CF3" s="400"/>
      <c r="CG3" s="400"/>
      <c r="CH3" s="400"/>
      <c r="CI3" s="400"/>
      <c r="CJ3" s="400"/>
      <c r="CK3" s="400"/>
    </row>
    <row r="4" spans="1:89" ht="14" customHeight="1">
      <c r="A4" s="69" t="e">
        <f>VLOOKUP(T4,環境設定!$B$7:$C$16,2,0)</f>
        <v>#N/A</v>
      </c>
      <c r="B4" s="208">
        <f t="shared" si="0"/>
        <v>3</v>
      </c>
      <c r="C4" s="215" t="str">
        <f>IF(ISERROR(VLOOKUP($B4,積算集約!$C:$J,3,0)),"",VLOOKUP($B4,積算集約!$C:$J,3,0))</f>
        <v/>
      </c>
      <c r="D4" s="220"/>
      <c r="E4" s="224" t="str">
        <f>IF(ISERROR(VLOOKUP($B4,積算集約!$C:$J,4,0)),"",VLOOKUP($B4,積算集約!$C:$J,4,0))</f>
        <v/>
      </c>
      <c r="F4" s="224"/>
      <c r="G4" s="224"/>
      <c r="H4" s="224"/>
      <c r="I4" s="224"/>
      <c r="J4" s="224"/>
      <c r="K4" s="224"/>
      <c r="L4" s="224"/>
      <c r="M4" s="224"/>
      <c r="N4" s="224"/>
      <c r="O4" s="224"/>
      <c r="P4" s="224"/>
      <c r="Q4" s="224"/>
      <c r="R4" s="224"/>
      <c r="S4" s="224"/>
      <c r="T4" s="220" t="str">
        <f>IF(ISERROR(VLOOKUP($B4,積算集約!$C:$J,5,0)),"",VLOOKUP($B4,積算集約!$C:$J,5,0))</f>
        <v/>
      </c>
      <c r="U4" s="220"/>
      <c r="V4" s="247" t="str">
        <f>IF(ISERROR(VLOOKUP($B4,積算集約!$C:$J,6,0)),"",VLOOKUP($B4,積算集約!$C:$J,6,0))</f>
        <v/>
      </c>
      <c r="W4" s="247"/>
      <c r="X4" s="247"/>
      <c r="Y4" s="251" t="str">
        <f>IF(ISERROR(VLOOKUP($B4,積算集約!$C:$J,7,0)),"",VLOOKUP($B4,積算集約!$C:$J,7,0))</f>
        <v/>
      </c>
      <c r="Z4" s="251"/>
      <c r="AA4" s="251"/>
      <c r="AB4" s="251"/>
      <c r="AC4" s="260" t="str">
        <f>IF(ISERROR(VLOOKUP($B4,積算集約!$C:$J,8,0)),"",VLOOKUP($B4,積算集約!$C:$J,8,0))</f>
        <v/>
      </c>
      <c r="AD4" s="260"/>
      <c r="AE4" s="260"/>
      <c r="AF4" s="260"/>
      <c r="AG4" s="264"/>
      <c r="AJ4" s="269"/>
      <c r="AN4" s="271"/>
      <c r="AO4" s="271"/>
      <c r="AP4" s="271"/>
      <c r="AQ4" s="305"/>
      <c r="AR4" s="305"/>
      <c r="AS4" s="305"/>
      <c r="AT4" s="305"/>
      <c r="AU4" s="305"/>
      <c r="AV4" s="305"/>
      <c r="AW4" s="305"/>
      <c r="AX4" s="305"/>
      <c r="AY4" s="305"/>
      <c r="AZ4" s="305"/>
      <c r="BA4" s="305"/>
      <c r="BB4" s="305"/>
      <c r="BC4" s="342"/>
      <c r="BD4" s="351"/>
      <c r="BE4" s="351"/>
      <c r="BF4" s="351"/>
      <c r="BG4" s="351"/>
      <c r="BH4" s="351"/>
      <c r="BI4" s="365"/>
      <c r="BK4" s="370"/>
      <c r="BL4" s="374"/>
      <c r="BM4" s="379"/>
      <c r="BN4" s="370"/>
      <c r="BO4" s="374"/>
      <c r="BP4" s="374"/>
      <c r="BQ4" s="374"/>
      <c r="BR4" s="379"/>
      <c r="BU4" s="399"/>
      <c r="BV4" s="400"/>
      <c r="BW4" s="400"/>
      <c r="BX4" s="400"/>
      <c r="BY4" s="400"/>
      <c r="BZ4" s="400"/>
      <c r="CA4" s="400"/>
      <c r="CB4" s="400"/>
      <c r="CC4" s="400"/>
      <c r="CD4" s="400"/>
      <c r="CE4" s="400"/>
      <c r="CF4" s="400"/>
      <c r="CG4" s="400"/>
      <c r="CH4" s="400"/>
      <c r="CI4" s="400"/>
      <c r="CJ4" s="400"/>
      <c r="CK4" s="400"/>
    </row>
    <row r="5" spans="1:89" ht="14" customHeight="1">
      <c r="A5" s="69" t="e">
        <f>VLOOKUP(T5,環境設定!$B$7:$C$16,2,0)</f>
        <v>#N/A</v>
      </c>
      <c r="B5" s="208">
        <f t="shared" si="0"/>
        <v>4</v>
      </c>
      <c r="C5" s="215" t="str">
        <f>IF(ISERROR(VLOOKUP($B5,積算集約!$C:$J,3,0)),"",VLOOKUP($B5,積算集約!$C:$J,3,0))</f>
        <v/>
      </c>
      <c r="D5" s="220"/>
      <c r="E5" s="224" t="str">
        <f>IF(ISERROR(VLOOKUP($B5,積算集約!$C:$J,4,0)),"",VLOOKUP($B5,積算集約!$C:$J,4,0))</f>
        <v/>
      </c>
      <c r="F5" s="224"/>
      <c r="G5" s="224"/>
      <c r="H5" s="224"/>
      <c r="I5" s="224"/>
      <c r="J5" s="224"/>
      <c r="K5" s="224"/>
      <c r="L5" s="224"/>
      <c r="M5" s="224"/>
      <c r="N5" s="224"/>
      <c r="O5" s="224"/>
      <c r="P5" s="224"/>
      <c r="Q5" s="224"/>
      <c r="R5" s="224"/>
      <c r="S5" s="224"/>
      <c r="T5" s="220" t="str">
        <f>IF(ISERROR(VLOOKUP($B5,積算集約!$C:$J,5,0)),"",VLOOKUP($B5,積算集約!$C:$J,5,0))</f>
        <v/>
      </c>
      <c r="U5" s="220"/>
      <c r="V5" s="247" t="str">
        <f>IF(ISERROR(VLOOKUP($B5,積算集約!$C:$J,6,0)),"",VLOOKUP($B5,積算集約!$C:$J,6,0))</f>
        <v/>
      </c>
      <c r="W5" s="247"/>
      <c r="X5" s="247"/>
      <c r="Y5" s="251" t="str">
        <f>IF(ISERROR(VLOOKUP($B5,積算集約!$C:$J,7,0)),"",VLOOKUP($B5,積算集約!$C:$J,7,0))</f>
        <v/>
      </c>
      <c r="Z5" s="251"/>
      <c r="AA5" s="251"/>
      <c r="AB5" s="251"/>
      <c r="AC5" s="260" t="str">
        <f>IF(ISERROR(VLOOKUP($B5,積算集約!$C:$J,8,0)),"",VLOOKUP($B5,積算集約!$C:$J,8,0))</f>
        <v/>
      </c>
      <c r="AD5" s="260"/>
      <c r="AE5" s="260"/>
      <c r="AF5" s="260"/>
      <c r="AG5" s="264"/>
      <c r="AJ5" s="269"/>
      <c r="BR5" s="387" t="str">
        <f>環境設定!$C$3</f>
        <v>Ver.4.00</v>
      </c>
      <c r="BU5" s="399"/>
      <c r="BV5" s="401" t="s">
        <v>606</v>
      </c>
      <c r="BW5" s="401"/>
      <c r="BX5" s="401"/>
      <c r="BY5" s="401"/>
      <c r="BZ5" s="401"/>
      <c r="CA5" s="401"/>
      <c r="CB5" s="401"/>
      <c r="CC5" s="401"/>
      <c r="CD5" s="401"/>
      <c r="CE5" s="401"/>
      <c r="CF5" s="401"/>
      <c r="CG5" s="401"/>
      <c r="CH5" s="401"/>
      <c r="CI5" s="401"/>
      <c r="CJ5" s="401"/>
      <c r="CK5" s="401"/>
    </row>
    <row r="6" spans="1:89" ht="14" customHeight="1">
      <c r="A6" s="69" t="e">
        <f>VLOOKUP(T6,環境設定!$B$7:$C$16,2,0)</f>
        <v>#N/A</v>
      </c>
      <c r="B6" s="208">
        <f t="shared" si="0"/>
        <v>5</v>
      </c>
      <c r="C6" s="215" t="str">
        <f>IF(ISERROR(VLOOKUP($B6,積算集約!$C:$J,3,0)),"",VLOOKUP($B6,積算集約!$C:$J,3,0))</f>
        <v/>
      </c>
      <c r="D6" s="220"/>
      <c r="E6" s="224" t="str">
        <f>IF(ISERROR(VLOOKUP($B6,積算集約!$C:$J,4,0)),"",VLOOKUP($B6,積算集約!$C:$J,4,0))</f>
        <v/>
      </c>
      <c r="F6" s="224"/>
      <c r="G6" s="224"/>
      <c r="H6" s="224"/>
      <c r="I6" s="224"/>
      <c r="J6" s="224"/>
      <c r="K6" s="224"/>
      <c r="L6" s="224"/>
      <c r="M6" s="224"/>
      <c r="N6" s="224"/>
      <c r="O6" s="224"/>
      <c r="P6" s="224"/>
      <c r="Q6" s="224"/>
      <c r="R6" s="224"/>
      <c r="S6" s="224"/>
      <c r="T6" s="220" t="str">
        <f>IF(ISERROR(VLOOKUP($B6,積算集約!$C:$J,5,0)),"",VLOOKUP($B6,積算集約!$C:$J,5,0))</f>
        <v/>
      </c>
      <c r="U6" s="220"/>
      <c r="V6" s="247" t="str">
        <f>IF(ISERROR(VLOOKUP($B6,積算集約!$C:$J,6,0)),"",VLOOKUP($B6,積算集約!$C:$J,6,0))</f>
        <v/>
      </c>
      <c r="W6" s="247"/>
      <c r="X6" s="247"/>
      <c r="Y6" s="251" t="str">
        <f>IF(ISERROR(VLOOKUP($B6,積算集約!$C:$J,7,0)),"",VLOOKUP($B6,積算集約!$C:$J,7,0))</f>
        <v/>
      </c>
      <c r="Z6" s="251"/>
      <c r="AA6" s="251"/>
      <c r="AB6" s="251"/>
      <c r="AC6" s="260" t="str">
        <f>IF(ISERROR(VLOOKUP($B6,積算集約!$C:$J,8,0)),"",VLOOKUP($B6,積算集約!$C:$J,8,0))</f>
        <v/>
      </c>
      <c r="AD6" s="260"/>
      <c r="AE6" s="260"/>
      <c r="AF6" s="260"/>
      <c r="AG6" s="264"/>
      <c r="AJ6" s="269"/>
      <c r="BF6" s="286" t="s">
        <v>350</v>
      </c>
      <c r="BG6" s="311"/>
      <c r="BH6" s="311"/>
      <c r="BI6" s="311"/>
      <c r="BJ6" s="311"/>
      <c r="BK6" s="311"/>
      <c r="BL6" s="311"/>
      <c r="BM6" s="311"/>
      <c r="BN6" s="311"/>
      <c r="BO6" s="311"/>
      <c r="BP6" s="311"/>
      <c r="BQ6" s="311"/>
      <c r="BR6" s="388"/>
      <c r="BU6" s="399"/>
      <c r="BV6" s="402" t="str">
        <f>IF(AND($CD$22&lt;&gt;0,CB24=0)," 提出日の入力がありません","")</f>
        <v/>
      </c>
      <c r="BW6" s="402"/>
      <c r="BX6" s="402"/>
      <c r="BY6" s="402"/>
      <c r="BZ6" s="402"/>
      <c r="CA6" s="402"/>
      <c r="CB6" s="402"/>
      <c r="CC6" s="402"/>
      <c r="CD6" s="402"/>
      <c r="CE6" s="402"/>
      <c r="CF6" s="402"/>
      <c r="CG6" s="402"/>
      <c r="CH6" s="402"/>
      <c r="CI6" s="402"/>
      <c r="CJ6" s="402"/>
      <c r="CK6" s="402"/>
    </row>
    <row r="7" spans="1:89" ht="14" customHeight="1">
      <c r="A7" s="69" t="e">
        <f>VLOOKUP(T7,環境設定!$B$7:$C$16,2,0)</f>
        <v>#N/A</v>
      </c>
      <c r="B7" s="208">
        <f t="shared" si="0"/>
        <v>6</v>
      </c>
      <c r="C7" s="215" t="str">
        <f>IF(ISERROR(VLOOKUP($B7,積算集約!$C:$J,3,0)),"",VLOOKUP($B7,積算集約!$C:$J,3,0))</f>
        <v/>
      </c>
      <c r="D7" s="220"/>
      <c r="E7" s="224" t="str">
        <f>IF(ISERROR(VLOOKUP($B7,積算集約!$C:$J,4,0)),"",VLOOKUP($B7,積算集約!$C:$J,4,0))</f>
        <v/>
      </c>
      <c r="F7" s="224"/>
      <c r="G7" s="224"/>
      <c r="H7" s="224"/>
      <c r="I7" s="224"/>
      <c r="J7" s="224"/>
      <c r="K7" s="224"/>
      <c r="L7" s="224"/>
      <c r="M7" s="224"/>
      <c r="N7" s="224"/>
      <c r="O7" s="224"/>
      <c r="P7" s="224"/>
      <c r="Q7" s="224"/>
      <c r="R7" s="224"/>
      <c r="S7" s="224"/>
      <c r="T7" s="220" t="str">
        <f>IF(ISERROR(VLOOKUP($B7,積算集約!$C:$J,5,0)),"",VLOOKUP($B7,積算集約!$C:$J,5,0))</f>
        <v/>
      </c>
      <c r="U7" s="220"/>
      <c r="V7" s="247" t="str">
        <f>IF(ISERROR(VLOOKUP($B7,積算集約!$C:$J,6,0)),"",VLOOKUP($B7,積算集約!$C:$J,6,0))</f>
        <v/>
      </c>
      <c r="W7" s="247"/>
      <c r="X7" s="247"/>
      <c r="Y7" s="251" t="str">
        <f>IF(ISERROR(VLOOKUP($B7,積算集約!$C:$J,7,0)),"",VLOOKUP($B7,積算集約!$C:$J,7,0))</f>
        <v/>
      </c>
      <c r="Z7" s="251"/>
      <c r="AA7" s="251"/>
      <c r="AB7" s="251"/>
      <c r="AC7" s="260" t="str">
        <f>IF(ISERROR(VLOOKUP($B7,積算集約!$C:$J,8,0)),"",VLOOKUP($B7,積算集約!$C:$J,8,0))</f>
        <v/>
      </c>
      <c r="AD7" s="260"/>
      <c r="AE7" s="260"/>
      <c r="AF7" s="260"/>
      <c r="AG7" s="264"/>
      <c r="AJ7" s="269"/>
      <c r="AN7" s="272" t="s">
        <v>159</v>
      </c>
      <c r="AO7" s="272"/>
      <c r="AP7" s="272"/>
      <c r="AQ7" s="272"/>
      <c r="AR7" s="272"/>
      <c r="AS7" s="272"/>
      <c r="AT7" s="272"/>
      <c r="AU7" s="272"/>
      <c r="AV7" s="272"/>
      <c r="AW7" s="272"/>
      <c r="AX7" s="272"/>
      <c r="AY7" s="272"/>
      <c r="AZ7" s="272"/>
      <c r="BA7" s="272"/>
      <c r="BB7" s="272"/>
      <c r="BC7" s="343"/>
      <c r="BD7" s="343"/>
      <c r="BF7" s="356" t="str">
        <f>IF(共通情報!D4=0,"",共通情報!D4)</f>
        <v/>
      </c>
      <c r="BG7" s="359"/>
      <c r="BH7" s="359"/>
      <c r="BI7" s="359"/>
      <c r="BJ7" s="359"/>
      <c r="BK7" s="359"/>
      <c r="BL7" s="359"/>
      <c r="BM7" s="359"/>
      <c r="BN7" s="359"/>
      <c r="BO7" s="359"/>
      <c r="BP7" s="359"/>
      <c r="BQ7" s="359"/>
      <c r="BR7" s="389"/>
      <c r="BU7" s="399"/>
      <c r="BV7" s="402" t="str">
        <f>IF(AND($CD$22&lt;&gt;0,CB25=0)," 設計年月日の入力がありません","")</f>
        <v/>
      </c>
      <c r="BW7" s="402"/>
      <c r="BX7" s="402"/>
      <c r="BY7" s="402"/>
      <c r="BZ7" s="402"/>
      <c r="CA7" s="402"/>
      <c r="CB7" s="402"/>
      <c r="CC7" s="402"/>
      <c r="CD7" s="402"/>
      <c r="CE7" s="402"/>
      <c r="CF7" s="402"/>
      <c r="CG7" s="402"/>
      <c r="CH7" s="402"/>
      <c r="CI7" s="402"/>
      <c r="CJ7" s="402"/>
      <c r="CK7" s="402"/>
    </row>
    <row r="8" spans="1:89" ht="14" customHeight="1">
      <c r="A8" s="69" t="e">
        <f>VLOOKUP(T8,環境設定!$B$7:$C$16,2,0)</f>
        <v>#N/A</v>
      </c>
      <c r="B8" s="208">
        <f t="shared" si="0"/>
        <v>7</v>
      </c>
      <c r="C8" s="215" t="str">
        <f>IF(ISERROR(VLOOKUP($B8,積算集約!$C:$J,3,0)),"",VLOOKUP($B8,積算集約!$C:$J,3,0))</f>
        <v/>
      </c>
      <c r="D8" s="220"/>
      <c r="E8" s="224" t="str">
        <f>IF(ISERROR(VLOOKUP($B8,積算集約!$C:$J,4,0)),"",VLOOKUP($B8,積算集約!$C:$J,4,0))</f>
        <v/>
      </c>
      <c r="F8" s="224"/>
      <c r="G8" s="224"/>
      <c r="H8" s="224"/>
      <c r="I8" s="224"/>
      <c r="J8" s="224"/>
      <c r="K8" s="224"/>
      <c r="L8" s="224"/>
      <c r="M8" s="224"/>
      <c r="N8" s="224"/>
      <c r="O8" s="224"/>
      <c r="P8" s="224"/>
      <c r="Q8" s="224"/>
      <c r="R8" s="224"/>
      <c r="S8" s="224"/>
      <c r="T8" s="220" t="str">
        <f>IF(ISERROR(VLOOKUP($B8,積算集約!$C:$J,5,0)),"",VLOOKUP($B8,積算集約!$C:$J,5,0))</f>
        <v/>
      </c>
      <c r="U8" s="220"/>
      <c r="V8" s="247" t="str">
        <f>IF(ISERROR(VLOOKUP($B8,積算集約!$C:$J,6,0)),"",VLOOKUP($B8,積算集約!$C:$J,6,0))</f>
        <v/>
      </c>
      <c r="W8" s="247"/>
      <c r="X8" s="247"/>
      <c r="Y8" s="251" t="str">
        <f>IF(ISERROR(VLOOKUP($B8,積算集約!$C:$J,7,0)),"",VLOOKUP($B8,積算集約!$C:$J,7,0))</f>
        <v/>
      </c>
      <c r="Z8" s="251"/>
      <c r="AA8" s="251"/>
      <c r="AB8" s="251"/>
      <c r="AC8" s="260" t="str">
        <f>IF(ISERROR(VLOOKUP($B8,積算集約!$C:$J,8,0)),"",VLOOKUP($B8,積算集約!$C:$J,8,0))</f>
        <v/>
      </c>
      <c r="AD8" s="260"/>
      <c r="AE8" s="260"/>
      <c r="AF8" s="260"/>
      <c r="AG8" s="264"/>
      <c r="AJ8" s="269"/>
      <c r="AN8" s="272"/>
      <c r="AO8" s="272"/>
      <c r="AP8" s="272"/>
      <c r="AQ8" s="272"/>
      <c r="AR8" s="272"/>
      <c r="AS8" s="272"/>
      <c r="AT8" s="272"/>
      <c r="AU8" s="272"/>
      <c r="AV8" s="272"/>
      <c r="AW8" s="272"/>
      <c r="AX8" s="272"/>
      <c r="AY8" s="272"/>
      <c r="AZ8" s="272"/>
      <c r="BA8" s="272"/>
      <c r="BB8" s="272"/>
      <c r="BC8" s="343"/>
      <c r="BD8" s="343"/>
      <c r="BE8" s="352"/>
      <c r="BF8" s="356"/>
      <c r="BG8" s="359"/>
      <c r="BH8" s="359"/>
      <c r="BI8" s="359"/>
      <c r="BJ8" s="359"/>
      <c r="BK8" s="359"/>
      <c r="BL8" s="359"/>
      <c r="BM8" s="359"/>
      <c r="BN8" s="359"/>
      <c r="BO8" s="359"/>
      <c r="BP8" s="359"/>
      <c r="BQ8" s="359"/>
      <c r="BR8" s="389"/>
      <c r="BU8" s="399"/>
      <c r="BV8" s="402"/>
      <c r="BW8" s="402"/>
      <c r="BX8" s="402"/>
      <c r="BY8" s="402"/>
      <c r="BZ8" s="402"/>
      <c r="CA8" s="402"/>
      <c r="CB8" s="402"/>
      <c r="CC8" s="402"/>
      <c r="CD8" s="402"/>
      <c r="CE8" s="402"/>
      <c r="CF8" s="402"/>
      <c r="CG8" s="402"/>
      <c r="CH8" s="402"/>
      <c r="CI8" s="402"/>
      <c r="CJ8" s="402"/>
      <c r="CK8" s="402"/>
    </row>
    <row r="9" spans="1:89" ht="14" customHeight="1">
      <c r="A9" s="69" t="e">
        <f>VLOOKUP(T9,環境設定!$B$7:$C$16,2,0)</f>
        <v>#N/A</v>
      </c>
      <c r="B9" s="208">
        <f t="shared" si="0"/>
        <v>8</v>
      </c>
      <c r="C9" s="215" t="str">
        <f>IF(ISERROR(VLOOKUP($B9,積算集約!$C:$J,3,0)),"",VLOOKUP($B9,積算集約!$C:$J,3,0))</f>
        <v/>
      </c>
      <c r="D9" s="220"/>
      <c r="E9" s="224" t="str">
        <f>IF(ISERROR(VLOOKUP($B9,積算集約!$C:$J,4,0)),"",VLOOKUP($B9,積算集約!$C:$J,4,0))</f>
        <v/>
      </c>
      <c r="F9" s="224"/>
      <c r="G9" s="224"/>
      <c r="H9" s="224"/>
      <c r="I9" s="224"/>
      <c r="J9" s="224"/>
      <c r="K9" s="224"/>
      <c r="L9" s="224"/>
      <c r="M9" s="224"/>
      <c r="N9" s="224"/>
      <c r="O9" s="224"/>
      <c r="P9" s="224"/>
      <c r="Q9" s="224"/>
      <c r="R9" s="224"/>
      <c r="S9" s="224"/>
      <c r="T9" s="220" t="str">
        <f>IF(ISERROR(VLOOKUP($B9,積算集約!$C:$J,5,0)),"",VLOOKUP($B9,積算集約!$C:$J,5,0))</f>
        <v/>
      </c>
      <c r="U9" s="220"/>
      <c r="V9" s="247" t="str">
        <f>IF(ISERROR(VLOOKUP($B9,積算集約!$C:$J,6,0)),"",VLOOKUP($B9,積算集約!$C:$J,6,0))</f>
        <v/>
      </c>
      <c r="W9" s="247"/>
      <c r="X9" s="247"/>
      <c r="Y9" s="251" t="str">
        <f>IF(ISERROR(VLOOKUP($B9,積算集約!$C:$J,7,0)),"",VLOOKUP($B9,積算集約!$C:$J,7,0))</f>
        <v/>
      </c>
      <c r="Z9" s="251"/>
      <c r="AA9" s="251"/>
      <c r="AB9" s="251"/>
      <c r="AC9" s="260" t="str">
        <f>IF(ISERROR(VLOOKUP($B9,積算集約!$C:$J,8,0)),"",VLOOKUP($B9,積算集約!$C:$J,8,0))</f>
        <v/>
      </c>
      <c r="AD9" s="260"/>
      <c r="AE9" s="260"/>
      <c r="AF9" s="260"/>
      <c r="AG9" s="264"/>
      <c r="AJ9" s="269"/>
      <c r="BF9" s="357" t="str">
        <f>IF(共通情報!D6=0,"",共通情報!D6)</f>
        <v/>
      </c>
      <c r="BG9" s="360"/>
      <c r="BH9" s="360"/>
      <c r="BI9" s="360"/>
      <c r="BJ9" s="360"/>
      <c r="BK9" s="360"/>
      <c r="BL9" s="360"/>
      <c r="BM9" s="360"/>
      <c r="BN9" s="360"/>
      <c r="BO9" s="360"/>
      <c r="BP9" s="360"/>
      <c r="BQ9" s="360"/>
      <c r="BR9" s="390"/>
      <c r="BU9" s="399"/>
      <c r="BV9" s="402"/>
      <c r="BW9" s="402"/>
      <c r="BX9" s="402"/>
      <c r="BY9" s="402"/>
      <c r="BZ9" s="402"/>
      <c r="CA9" s="402"/>
      <c r="CB9" s="402"/>
      <c r="CC9" s="402"/>
      <c r="CD9" s="402"/>
      <c r="CE9" s="402"/>
      <c r="CF9" s="402"/>
      <c r="CG9" s="402"/>
      <c r="CH9" s="402"/>
      <c r="CI9" s="402"/>
      <c r="CJ9" s="402"/>
      <c r="CK9" s="402"/>
    </row>
    <row r="10" spans="1:89" ht="14" customHeight="1">
      <c r="A10" s="69" t="e">
        <f>VLOOKUP(T10,環境設定!$B$7:$C$16,2,0)</f>
        <v>#N/A</v>
      </c>
      <c r="B10" s="208">
        <f t="shared" si="0"/>
        <v>9</v>
      </c>
      <c r="C10" s="215" t="str">
        <f>IF(ISERROR(VLOOKUP($B10,積算集約!$C:$J,3,0)),"",VLOOKUP($B10,積算集約!$C:$J,3,0))</f>
        <v/>
      </c>
      <c r="D10" s="220"/>
      <c r="E10" s="224" t="str">
        <f>IF(ISERROR(VLOOKUP($B10,積算集約!$C:$J,4,0)),"",VLOOKUP($B10,積算集約!$C:$J,4,0))</f>
        <v/>
      </c>
      <c r="F10" s="224"/>
      <c r="G10" s="224"/>
      <c r="H10" s="224"/>
      <c r="I10" s="224"/>
      <c r="J10" s="224"/>
      <c r="K10" s="224"/>
      <c r="L10" s="224"/>
      <c r="M10" s="224"/>
      <c r="N10" s="224"/>
      <c r="O10" s="224"/>
      <c r="P10" s="224"/>
      <c r="Q10" s="224"/>
      <c r="R10" s="224"/>
      <c r="S10" s="224"/>
      <c r="T10" s="220" t="str">
        <f>IF(ISERROR(VLOOKUP($B10,積算集約!$C:$J,5,0)),"",VLOOKUP($B10,積算集約!$C:$J,5,0))</f>
        <v/>
      </c>
      <c r="U10" s="220"/>
      <c r="V10" s="247" t="str">
        <f>IF(ISERROR(VLOOKUP($B10,積算集約!$C:$J,6,0)),"",VLOOKUP($B10,積算集約!$C:$J,6,0))</f>
        <v/>
      </c>
      <c r="W10" s="247"/>
      <c r="X10" s="247"/>
      <c r="Y10" s="251" t="str">
        <f>IF(ISERROR(VLOOKUP($B10,積算集約!$C:$J,7,0)),"",VLOOKUP($B10,積算集約!$C:$J,7,0))</f>
        <v/>
      </c>
      <c r="Z10" s="251"/>
      <c r="AA10" s="251"/>
      <c r="AB10" s="251"/>
      <c r="AC10" s="260" t="str">
        <f>IF(ISERROR(VLOOKUP($B10,積算集約!$C:$J,8,0)),"",VLOOKUP($B10,積算集約!$C:$J,8,0))</f>
        <v/>
      </c>
      <c r="AD10" s="260"/>
      <c r="AE10" s="260"/>
      <c r="AF10" s="260"/>
      <c r="AG10" s="264"/>
      <c r="AJ10" s="269"/>
      <c r="AN10" s="273" t="s">
        <v>352</v>
      </c>
      <c r="AO10" s="273"/>
      <c r="AP10" s="273"/>
      <c r="AQ10" s="273"/>
      <c r="AR10" s="273"/>
      <c r="AS10" s="273"/>
      <c r="AT10" s="273"/>
      <c r="AU10" s="212" t="s">
        <v>354</v>
      </c>
      <c r="BF10" s="358" t="str">
        <f>IF(共通情報!D7=0,"",共通情報!D7)</f>
        <v/>
      </c>
      <c r="BG10" s="361"/>
      <c r="BH10" s="361"/>
      <c r="BI10" s="361"/>
      <c r="BJ10" s="361"/>
      <c r="BK10" s="361"/>
      <c r="BL10" s="361"/>
      <c r="BM10" s="361"/>
      <c r="BN10" s="361"/>
      <c r="BO10" s="361"/>
      <c r="BP10" s="361"/>
      <c r="BQ10" s="361"/>
      <c r="BR10" s="391"/>
      <c r="BV10" s="403" t="s">
        <v>614</v>
      </c>
      <c r="BW10" s="403"/>
      <c r="BX10" s="403"/>
      <c r="BY10" s="403"/>
      <c r="BZ10" s="403"/>
      <c r="CA10" s="403"/>
      <c r="CB10" s="403"/>
      <c r="CC10" s="403"/>
      <c r="CD10" s="403"/>
      <c r="CE10" s="403"/>
      <c r="CF10" s="403"/>
      <c r="CG10" s="403"/>
      <c r="CH10" s="403"/>
      <c r="CI10" s="403"/>
      <c r="CJ10" s="403"/>
      <c r="CK10" s="403"/>
    </row>
    <row r="11" spans="1:89" ht="14" customHeight="1">
      <c r="A11" s="69" t="e">
        <f>VLOOKUP(T11,環境設定!$B$7:$C$16,2,0)</f>
        <v>#N/A</v>
      </c>
      <c r="B11" s="208">
        <f t="shared" si="0"/>
        <v>10</v>
      </c>
      <c r="C11" s="215" t="str">
        <f>IF(ISERROR(VLOOKUP($B11,積算集約!$C:$J,3,0)),"",VLOOKUP($B11,積算集約!$C:$J,3,0))</f>
        <v/>
      </c>
      <c r="D11" s="220"/>
      <c r="E11" s="224" t="str">
        <f>IF(ISERROR(VLOOKUP($B11,積算集約!$C:$J,4,0)),"",VLOOKUP($B11,積算集約!$C:$J,4,0))</f>
        <v/>
      </c>
      <c r="F11" s="224"/>
      <c r="G11" s="224"/>
      <c r="H11" s="224"/>
      <c r="I11" s="224"/>
      <c r="J11" s="224"/>
      <c r="K11" s="224"/>
      <c r="L11" s="224"/>
      <c r="M11" s="224"/>
      <c r="N11" s="224"/>
      <c r="O11" s="224"/>
      <c r="P11" s="224"/>
      <c r="Q11" s="224"/>
      <c r="R11" s="224"/>
      <c r="S11" s="224"/>
      <c r="T11" s="220" t="str">
        <f>IF(ISERROR(VLOOKUP($B11,積算集約!$C:$J,5,0)),"",VLOOKUP($B11,積算集約!$C:$J,5,0))</f>
        <v/>
      </c>
      <c r="U11" s="220"/>
      <c r="V11" s="247" t="str">
        <f>IF(ISERROR(VLOOKUP($B11,積算集約!$C:$J,6,0)),"",VLOOKUP($B11,積算集約!$C:$J,6,0))</f>
        <v/>
      </c>
      <c r="W11" s="247"/>
      <c r="X11" s="247"/>
      <c r="Y11" s="251" t="str">
        <f>IF(ISERROR(VLOOKUP($B11,積算集約!$C:$J,7,0)),"",VLOOKUP($B11,積算集約!$C:$J,7,0))</f>
        <v/>
      </c>
      <c r="Z11" s="251"/>
      <c r="AA11" s="251"/>
      <c r="AB11" s="251"/>
      <c r="AC11" s="260" t="str">
        <f>IF(ISERROR(VLOOKUP($B11,積算集約!$C:$J,8,0)),"",VLOOKUP($B11,積算集約!$C:$J,8,0))</f>
        <v/>
      </c>
      <c r="AD11" s="260"/>
      <c r="AE11" s="260"/>
      <c r="AF11" s="260"/>
      <c r="AG11" s="264"/>
      <c r="AJ11" s="269"/>
      <c r="BV11" s="402" t="str">
        <f>IF(AND($CD$22&lt;&gt;0,CB21=0)," 工事内容の入力がありません","")</f>
        <v/>
      </c>
      <c r="BW11" s="402"/>
      <c r="BX11" s="402"/>
      <c r="BY11" s="402"/>
      <c r="BZ11" s="402"/>
      <c r="CA11" s="402"/>
      <c r="CB11" s="402"/>
      <c r="CC11" s="402"/>
      <c r="CD11" s="402"/>
      <c r="CE11" s="402"/>
      <c r="CF11" s="402"/>
      <c r="CG11" s="402"/>
      <c r="CH11" s="402"/>
      <c r="CI11" s="402"/>
      <c r="CJ11" s="402"/>
      <c r="CK11" s="402"/>
    </row>
    <row r="12" spans="1:89" ht="14" customHeight="1">
      <c r="A12" s="69" t="e">
        <f>VLOOKUP(T12,環境設定!$B$7:$C$16,2,0)</f>
        <v>#N/A</v>
      </c>
      <c r="B12" s="208">
        <f t="shared" si="0"/>
        <v>11</v>
      </c>
      <c r="C12" s="215" t="str">
        <f>IF(ISERROR(VLOOKUP($B12,積算集約!$C:$J,3,0)),"",VLOOKUP($B12,積算集約!$C:$J,3,0))</f>
        <v/>
      </c>
      <c r="D12" s="220"/>
      <c r="E12" s="224" t="str">
        <f>IF(ISERROR(VLOOKUP($B12,積算集約!$C:$J,4,0)),"",VLOOKUP($B12,積算集約!$C:$J,4,0))</f>
        <v/>
      </c>
      <c r="F12" s="224"/>
      <c r="G12" s="224"/>
      <c r="H12" s="224"/>
      <c r="I12" s="224"/>
      <c r="J12" s="224"/>
      <c r="K12" s="224"/>
      <c r="L12" s="224"/>
      <c r="M12" s="224"/>
      <c r="N12" s="224"/>
      <c r="O12" s="224"/>
      <c r="P12" s="224"/>
      <c r="Q12" s="224"/>
      <c r="R12" s="224"/>
      <c r="S12" s="224"/>
      <c r="T12" s="220" t="str">
        <f>IF(ISERROR(VLOOKUP($B12,積算集約!$C:$J,5,0)),"",VLOOKUP($B12,積算集約!$C:$J,5,0))</f>
        <v/>
      </c>
      <c r="U12" s="220"/>
      <c r="V12" s="247" t="str">
        <f>IF(ISERROR(VLOOKUP($B12,積算集約!$C:$J,6,0)),"",VLOOKUP($B12,積算集約!$C:$J,6,0))</f>
        <v/>
      </c>
      <c r="W12" s="247"/>
      <c r="X12" s="247"/>
      <c r="Y12" s="251" t="str">
        <f>IF(ISERROR(VLOOKUP($B12,積算集約!$C:$J,7,0)),"",VLOOKUP($B12,積算集約!$C:$J,7,0))</f>
        <v/>
      </c>
      <c r="Z12" s="251"/>
      <c r="AA12" s="251"/>
      <c r="AB12" s="251"/>
      <c r="AC12" s="260" t="str">
        <f>IF(ISERROR(VLOOKUP($B12,積算集約!$C:$J,8,0)),"",VLOOKUP($B12,積算集約!$C:$J,8,0))</f>
        <v/>
      </c>
      <c r="AD12" s="260"/>
      <c r="AE12" s="260"/>
      <c r="AF12" s="260"/>
      <c r="AG12" s="264"/>
      <c r="AJ12" s="269"/>
      <c r="BJ12" s="366" t="s">
        <v>587</v>
      </c>
      <c r="BK12" s="366"/>
      <c r="BL12" s="366"/>
      <c r="BM12" s="366"/>
      <c r="BN12" s="366"/>
      <c r="BO12" s="366"/>
      <c r="BP12" s="366"/>
      <c r="BQ12" s="366"/>
      <c r="BR12" s="366"/>
      <c r="BU12" s="399" t="s">
        <v>678</v>
      </c>
    </row>
    <row r="13" spans="1:89" ht="14" customHeight="1">
      <c r="A13" s="69" t="e">
        <f>VLOOKUP(T13,環境設定!$B$7:$C$16,2,0)</f>
        <v>#N/A</v>
      </c>
      <c r="B13" s="208">
        <f t="shared" si="0"/>
        <v>12</v>
      </c>
      <c r="C13" s="215" t="str">
        <f>IF(ISERROR(VLOOKUP($B13,積算集約!$C:$J,3,0)),"",VLOOKUP($B13,積算集約!$C:$J,3,0))</f>
        <v/>
      </c>
      <c r="D13" s="220"/>
      <c r="E13" s="224" t="str">
        <f>IF(ISERROR(VLOOKUP($B13,積算集約!$C:$J,4,0)),"",VLOOKUP($B13,積算集約!$C:$J,4,0))</f>
        <v/>
      </c>
      <c r="F13" s="224"/>
      <c r="G13" s="224"/>
      <c r="H13" s="224"/>
      <c r="I13" s="224"/>
      <c r="J13" s="224"/>
      <c r="K13" s="224"/>
      <c r="L13" s="224"/>
      <c r="M13" s="224"/>
      <c r="N13" s="224"/>
      <c r="O13" s="224"/>
      <c r="P13" s="224"/>
      <c r="Q13" s="224"/>
      <c r="R13" s="224"/>
      <c r="S13" s="224"/>
      <c r="T13" s="220" t="str">
        <f>IF(ISERROR(VLOOKUP($B13,積算集約!$C:$J,5,0)),"",VLOOKUP($B13,積算集約!$C:$J,5,0))</f>
        <v/>
      </c>
      <c r="U13" s="220"/>
      <c r="V13" s="247" t="str">
        <f>IF(ISERROR(VLOOKUP($B13,積算集約!$C:$J,6,0)),"",VLOOKUP($B13,積算集約!$C:$J,6,0))</f>
        <v/>
      </c>
      <c r="W13" s="247"/>
      <c r="X13" s="247"/>
      <c r="Y13" s="251" t="str">
        <f>IF(ISERROR(VLOOKUP($B13,積算集約!$C:$J,7,0)),"",VLOOKUP($B13,積算集約!$C:$J,7,0))</f>
        <v/>
      </c>
      <c r="Z13" s="251"/>
      <c r="AA13" s="251"/>
      <c r="AB13" s="251"/>
      <c r="AC13" s="260" t="str">
        <f>IF(ISERROR(VLOOKUP($B13,積算集約!$C:$J,8,0)),"",VLOOKUP($B13,積算集約!$C:$J,8,0))</f>
        <v/>
      </c>
      <c r="AD13" s="260"/>
      <c r="AE13" s="260"/>
      <c r="AF13" s="260"/>
      <c r="AG13" s="264"/>
      <c r="AJ13" s="269"/>
      <c r="BJ13" s="367"/>
      <c r="BK13" s="367"/>
      <c r="BL13" s="367"/>
      <c r="BM13" s="367"/>
      <c r="BN13" s="367"/>
      <c r="BO13" s="367"/>
      <c r="BP13" s="367"/>
      <c r="BQ13" s="367"/>
      <c r="BR13" s="367"/>
      <c r="BV13" s="401" t="s">
        <v>596</v>
      </c>
      <c r="BW13" s="401"/>
      <c r="BX13" s="401"/>
      <c r="BY13" s="401"/>
      <c r="BZ13" s="401"/>
      <c r="CA13" s="401"/>
      <c r="CB13" s="401"/>
      <c r="CC13" s="401"/>
      <c r="CD13" s="401"/>
      <c r="CE13" s="401"/>
      <c r="CF13" s="401"/>
      <c r="CG13" s="401"/>
      <c r="CH13" s="401"/>
      <c r="CI13" s="401"/>
      <c r="CJ13" s="401"/>
      <c r="CK13" s="401"/>
    </row>
    <row r="14" spans="1:89" ht="14" customHeight="1">
      <c r="A14" s="69" t="e">
        <f>VLOOKUP(T14,環境設定!$B$7:$C$16,2,0)</f>
        <v>#N/A</v>
      </c>
      <c r="B14" s="208">
        <f t="shared" si="0"/>
        <v>13</v>
      </c>
      <c r="C14" s="215" t="str">
        <f>IF(ISERROR(VLOOKUP($B14,積算集約!$C:$J,3,0)),"",VLOOKUP($B14,積算集約!$C:$J,3,0))</f>
        <v/>
      </c>
      <c r="D14" s="220"/>
      <c r="E14" s="224" t="str">
        <f>IF(ISERROR(VLOOKUP($B14,積算集約!$C:$J,4,0)),"",VLOOKUP($B14,積算集約!$C:$J,4,0))</f>
        <v/>
      </c>
      <c r="F14" s="224"/>
      <c r="G14" s="224"/>
      <c r="H14" s="224"/>
      <c r="I14" s="224"/>
      <c r="J14" s="224"/>
      <c r="K14" s="224"/>
      <c r="L14" s="224"/>
      <c r="M14" s="224"/>
      <c r="N14" s="224"/>
      <c r="O14" s="224"/>
      <c r="P14" s="224"/>
      <c r="Q14" s="224"/>
      <c r="R14" s="224"/>
      <c r="S14" s="224"/>
      <c r="T14" s="220" t="str">
        <f>IF(ISERROR(VLOOKUP($B14,積算集約!$C:$J,5,0)),"",VLOOKUP($B14,積算集約!$C:$J,5,0))</f>
        <v/>
      </c>
      <c r="U14" s="220"/>
      <c r="V14" s="247" t="str">
        <f>IF(ISERROR(VLOOKUP($B14,積算集約!$C:$J,6,0)),"",VLOOKUP($B14,積算集約!$C:$J,6,0))</f>
        <v/>
      </c>
      <c r="W14" s="247"/>
      <c r="X14" s="247"/>
      <c r="Y14" s="251" t="str">
        <f>IF(ISERROR(VLOOKUP($B14,積算集約!$C:$J,7,0)),"",VLOOKUP($B14,積算集約!$C:$J,7,0))</f>
        <v/>
      </c>
      <c r="Z14" s="251"/>
      <c r="AA14" s="251"/>
      <c r="AB14" s="251"/>
      <c r="AC14" s="260" t="str">
        <f>IF(ISERROR(VLOOKUP($B14,積算集約!$C:$J,8,0)),"",VLOOKUP($B14,積算集約!$C:$J,8,0))</f>
        <v/>
      </c>
      <c r="AD14" s="260"/>
      <c r="AE14" s="260"/>
      <c r="AF14" s="260"/>
      <c r="AG14" s="264"/>
      <c r="AJ14" s="269"/>
      <c r="AN14" s="274" t="s">
        <v>356</v>
      </c>
      <c r="AO14" s="289"/>
      <c r="AP14" s="289"/>
      <c r="AQ14" s="289"/>
      <c r="AR14" s="289"/>
      <c r="AS14" s="289"/>
      <c r="AT14" s="313"/>
      <c r="AU14" s="311" t="s">
        <v>572</v>
      </c>
      <c r="AV14" s="311"/>
      <c r="AW14" s="326" t="str">
        <f>IF(共通情報!D14=0,"",共通情報!D14)</f>
        <v/>
      </c>
      <c r="AX14" s="326"/>
      <c r="AY14" s="326"/>
      <c r="AZ14" s="326"/>
      <c r="BA14" s="326"/>
      <c r="BB14" s="326"/>
      <c r="BC14" s="326"/>
      <c r="BD14" s="326"/>
      <c r="BE14" s="326"/>
      <c r="BF14" s="326"/>
      <c r="BG14" s="326"/>
      <c r="BH14" s="326"/>
      <c r="BI14" s="326"/>
      <c r="BJ14" s="326"/>
      <c r="BK14" s="326"/>
      <c r="BL14" s="375" t="s">
        <v>189</v>
      </c>
      <c r="BM14" s="375"/>
      <c r="BN14" s="375"/>
      <c r="BO14" s="375"/>
      <c r="BP14" s="375"/>
      <c r="BQ14" s="375"/>
      <c r="BR14" s="392"/>
      <c r="BV14" s="401"/>
      <c r="BW14" s="401"/>
      <c r="BX14" s="401"/>
      <c r="BY14" s="401"/>
      <c r="BZ14" s="401"/>
      <c r="CA14" s="401"/>
      <c r="CB14" s="401"/>
      <c r="CC14" s="401"/>
      <c r="CD14" s="401"/>
      <c r="CE14" s="401"/>
      <c r="CF14" s="401"/>
      <c r="CG14" s="401"/>
      <c r="CH14" s="401"/>
      <c r="CI14" s="401"/>
      <c r="CJ14" s="401"/>
      <c r="CK14" s="401"/>
    </row>
    <row r="15" spans="1:89" ht="14" customHeight="1">
      <c r="A15" s="69" t="e">
        <f>VLOOKUP(T15,環境設定!$B$7:$C$16,2,0)</f>
        <v>#N/A</v>
      </c>
      <c r="B15" s="208">
        <f t="shared" si="0"/>
        <v>14</v>
      </c>
      <c r="C15" s="215" t="str">
        <f>IF(ISERROR(VLOOKUP($B15,積算集約!$C:$J,3,0)),"",VLOOKUP($B15,積算集約!$C:$J,3,0))</f>
        <v/>
      </c>
      <c r="D15" s="220"/>
      <c r="E15" s="224" t="str">
        <f>IF(ISERROR(VLOOKUP($B15,積算集約!$C:$J,4,0)),"",VLOOKUP($B15,積算集約!$C:$J,4,0))</f>
        <v/>
      </c>
      <c r="F15" s="224"/>
      <c r="G15" s="224"/>
      <c r="H15" s="224"/>
      <c r="I15" s="224"/>
      <c r="J15" s="224"/>
      <c r="K15" s="224"/>
      <c r="L15" s="224"/>
      <c r="M15" s="224"/>
      <c r="N15" s="224"/>
      <c r="O15" s="224"/>
      <c r="P15" s="224"/>
      <c r="Q15" s="224"/>
      <c r="R15" s="224"/>
      <c r="S15" s="224"/>
      <c r="T15" s="220" t="str">
        <f>IF(ISERROR(VLOOKUP($B15,積算集約!$C:$J,5,0)),"",VLOOKUP($B15,積算集約!$C:$J,5,0))</f>
        <v/>
      </c>
      <c r="U15" s="220"/>
      <c r="V15" s="247" t="str">
        <f>IF(ISERROR(VLOOKUP($B15,積算集約!$C:$J,6,0)),"",VLOOKUP($B15,積算集約!$C:$J,6,0))</f>
        <v/>
      </c>
      <c r="W15" s="247"/>
      <c r="X15" s="247"/>
      <c r="Y15" s="251" t="str">
        <f>IF(ISERROR(VLOOKUP($B15,積算集約!$C:$J,7,0)),"",VLOOKUP($B15,積算集約!$C:$J,7,0))</f>
        <v/>
      </c>
      <c r="Z15" s="251"/>
      <c r="AA15" s="251"/>
      <c r="AB15" s="251"/>
      <c r="AC15" s="260" t="str">
        <f>IF(ISERROR(VLOOKUP($B15,積算集約!$C:$J,8,0)),"",VLOOKUP($B15,積算集約!$C:$J,8,0))</f>
        <v/>
      </c>
      <c r="AD15" s="260"/>
      <c r="AE15" s="260"/>
      <c r="AF15" s="260"/>
      <c r="AG15" s="264"/>
      <c r="AJ15" s="269"/>
      <c r="AN15" s="275"/>
      <c r="AO15" s="290"/>
      <c r="AP15" s="290"/>
      <c r="AQ15" s="290"/>
      <c r="AR15" s="290"/>
      <c r="AS15" s="290"/>
      <c r="AT15" s="314"/>
      <c r="AU15" s="273"/>
      <c r="AV15" s="273"/>
      <c r="AW15" s="330"/>
      <c r="AX15" s="330"/>
      <c r="AY15" s="330"/>
      <c r="AZ15" s="330"/>
      <c r="BA15" s="330"/>
      <c r="BB15" s="330"/>
      <c r="BC15" s="330"/>
      <c r="BD15" s="330"/>
      <c r="BE15" s="330"/>
      <c r="BF15" s="330"/>
      <c r="BG15" s="330"/>
      <c r="BH15" s="330"/>
      <c r="BI15" s="330"/>
      <c r="BJ15" s="330"/>
      <c r="BK15" s="330"/>
      <c r="BL15" s="376"/>
      <c r="BM15" s="376"/>
      <c r="BN15" s="376"/>
      <c r="BO15" s="376"/>
      <c r="BP15" s="376"/>
      <c r="BQ15" s="376"/>
      <c r="BR15" s="393"/>
      <c r="BU15" s="399"/>
    </row>
    <row r="16" spans="1:89" ht="14" customHeight="1">
      <c r="A16" s="69" t="e">
        <f>VLOOKUP(T16,環境設定!$B$7:$C$16,2,0)</f>
        <v>#N/A</v>
      </c>
      <c r="B16" s="208">
        <f t="shared" si="0"/>
        <v>15</v>
      </c>
      <c r="C16" s="215" t="str">
        <f>IF(ISERROR(VLOOKUP($B16,積算集約!$C:$J,3,0)),"",VLOOKUP($B16,積算集約!$C:$J,3,0))</f>
        <v/>
      </c>
      <c r="D16" s="220"/>
      <c r="E16" s="224" t="str">
        <f>IF(ISERROR(VLOOKUP($B16,積算集約!$C:$J,4,0)),"",VLOOKUP($B16,積算集約!$C:$J,4,0))</f>
        <v/>
      </c>
      <c r="F16" s="224"/>
      <c r="G16" s="224"/>
      <c r="H16" s="224"/>
      <c r="I16" s="224"/>
      <c r="J16" s="224"/>
      <c r="K16" s="224"/>
      <c r="L16" s="224"/>
      <c r="M16" s="224"/>
      <c r="N16" s="224"/>
      <c r="O16" s="224"/>
      <c r="P16" s="224"/>
      <c r="Q16" s="224"/>
      <c r="R16" s="224"/>
      <c r="S16" s="224"/>
      <c r="T16" s="220" t="str">
        <f>IF(ISERROR(VLOOKUP($B16,積算集約!$C:$J,5,0)),"",VLOOKUP($B16,積算集約!$C:$J,5,0))</f>
        <v/>
      </c>
      <c r="U16" s="220"/>
      <c r="V16" s="247" t="str">
        <f>IF(ISERROR(VLOOKUP($B16,積算集約!$C:$J,6,0)),"",VLOOKUP($B16,積算集約!$C:$J,6,0))</f>
        <v/>
      </c>
      <c r="W16" s="247"/>
      <c r="X16" s="247"/>
      <c r="Y16" s="251" t="str">
        <f>IF(ISERROR(VLOOKUP($B16,積算集約!$C:$J,7,0)),"",VLOOKUP($B16,積算集約!$C:$J,7,0))</f>
        <v/>
      </c>
      <c r="Z16" s="251"/>
      <c r="AA16" s="251"/>
      <c r="AB16" s="251"/>
      <c r="AC16" s="260" t="str">
        <f>IF(ISERROR(VLOOKUP($B16,積算集約!$C:$J,8,0)),"",VLOOKUP($B16,積算集約!$C:$J,8,0))</f>
        <v/>
      </c>
      <c r="AD16" s="260"/>
      <c r="AE16" s="260"/>
      <c r="AF16" s="260"/>
      <c r="AG16" s="264"/>
      <c r="AJ16" s="269"/>
      <c r="AN16" s="275"/>
      <c r="AO16" s="290"/>
      <c r="AP16" s="290"/>
      <c r="AQ16" s="290"/>
      <c r="AR16" s="290"/>
      <c r="AS16" s="290"/>
      <c r="AT16" s="314"/>
      <c r="AU16" s="273" t="s">
        <v>577</v>
      </c>
      <c r="AV16" s="273"/>
      <c r="AW16" s="273"/>
      <c r="AX16" s="273"/>
      <c r="AY16" s="273"/>
      <c r="AZ16" s="273"/>
      <c r="BA16" s="273"/>
      <c r="BB16" s="273"/>
      <c r="BC16" s="273"/>
      <c r="BD16" s="273"/>
      <c r="BE16" s="273"/>
      <c r="BF16" s="273"/>
      <c r="BG16" s="273"/>
      <c r="BH16" s="273"/>
      <c r="BI16" s="273"/>
      <c r="BJ16" s="273" t="s">
        <v>361</v>
      </c>
      <c r="BK16" s="273"/>
      <c r="BL16" s="376"/>
      <c r="BM16" s="376"/>
      <c r="BN16" s="376"/>
      <c r="BO16" s="376"/>
      <c r="BP16" s="376"/>
      <c r="BQ16" s="376"/>
      <c r="BR16" s="393"/>
      <c r="BU16" s="399"/>
    </row>
    <row r="17" spans="1:89" ht="14" customHeight="1">
      <c r="A17" s="69" t="e">
        <f>VLOOKUP(T17,環境設定!$B$7:$C$16,2,0)</f>
        <v>#N/A</v>
      </c>
      <c r="B17" s="208">
        <f t="shared" si="0"/>
        <v>16</v>
      </c>
      <c r="C17" s="215" t="str">
        <f>IF(ISERROR(VLOOKUP($B17,積算集約!$C:$J,3,0)),"",VLOOKUP($B17,積算集約!$C:$J,3,0))</f>
        <v/>
      </c>
      <c r="D17" s="220"/>
      <c r="E17" s="224" t="str">
        <f>IF(ISERROR(VLOOKUP($B17,積算集約!$C:$J,4,0)),"",VLOOKUP($B17,積算集約!$C:$J,4,0))</f>
        <v/>
      </c>
      <c r="F17" s="224"/>
      <c r="G17" s="224"/>
      <c r="H17" s="224"/>
      <c r="I17" s="224"/>
      <c r="J17" s="224"/>
      <c r="K17" s="224"/>
      <c r="L17" s="224"/>
      <c r="M17" s="224"/>
      <c r="N17" s="224"/>
      <c r="O17" s="224"/>
      <c r="P17" s="224"/>
      <c r="Q17" s="224"/>
      <c r="R17" s="224"/>
      <c r="S17" s="224"/>
      <c r="T17" s="220" t="str">
        <f>IF(ISERROR(VLOOKUP($B17,積算集約!$C:$J,5,0)),"",VLOOKUP($B17,積算集約!$C:$J,5,0))</f>
        <v/>
      </c>
      <c r="U17" s="220"/>
      <c r="V17" s="247" t="str">
        <f>IF(ISERROR(VLOOKUP($B17,積算集約!$C:$J,6,0)),"",VLOOKUP($B17,積算集約!$C:$J,6,0))</f>
        <v/>
      </c>
      <c r="W17" s="247"/>
      <c r="X17" s="247"/>
      <c r="Y17" s="251" t="str">
        <f>IF(ISERROR(VLOOKUP($B17,積算集約!$C:$J,7,0)),"",VLOOKUP($B17,積算集約!$C:$J,7,0))</f>
        <v/>
      </c>
      <c r="Z17" s="251"/>
      <c r="AA17" s="251"/>
      <c r="AB17" s="251"/>
      <c r="AC17" s="260" t="str">
        <f>IF(ISERROR(VLOOKUP($B17,積算集約!$C:$J,8,0)),"",VLOOKUP($B17,積算集約!$C:$J,8,0))</f>
        <v/>
      </c>
      <c r="AD17" s="260"/>
      <c r="AE17" s="260"/>
      <c r="AF17" s="260"/>
      <c r="AG17" s="264"/>
      <c r="AJ17" s="269"/>
      <c r="AN17" s="275"/>
      <c r="AO17" s="290"/>
      <c r="AP17" s="290"/>
      <c r="AQ17" s="290"/>
      <c r="AR17" s="290"/>
      <c r="AS17" s="290"/>
      <c r="AT17" s="314"/>
      <c r="AU17" s="273"/>
      <c r="AV17" s="273"/>
      <c r="AW17" s="273"/>
      <c r="AX17" s="273"/>
      <c r="AY17" s="273"/>
      <c r="AZ17" s="273"/>
      <c r="BA17" s="273"/>
      <c r="BB17" s="273"/>
      <c r="BC17" s="273"/>
      <c r="BD17" s="273"/>
      <c r="BE17" s="273"/>
      <c r="BF17" s="273"/>
      <c r="BG17" s="273"/>
      <c r="BH17" s="273"/>
      <c r="BI17" s="273"/>
      <c r="BJ17" s="273"/>
      <c r="BK17" s="273"/>
      <c r="BL17" s="376"/>
      <c r="BM17" s="376"/>
      <c r="BN17" s="376"/>
      <c r="BO17" s="376"/>
      <c r="BP17" s="376"/>
      <c r="BQ17" s="376"/>
      <c r="BR17" s="393"/>
      <c r="BU17" s="399"/>
    </row>
    <row r="18" spans="1:89" ht="14" customHeight="1">
      <c r="A18" s="69" t="e">
        <f>VLOOKUP(T18,環境設定!$B$7:$C$16,2,0)</f>
        <v>#N/A</v>
      </c>
      <c r="B18" s="208">
        <f t="shared" si="0"/>
        <v>17</v>
      </c>
      <c r="C18" s="215" t="str">
        <f>IF(ISERROR(VLOOKUP($B18,積算集約!$C:$J,3,0)),"",VLOOKUP($B18,積算集約!$C:$J,3,0))</f>
        <v/>
      </c>
      <c r="D18" s="220"/>
      <c r="E18" s="224" t="str">
        <f>IF(ISERROR(VLOOKUP($B18,積算集約!$C:$J,4,0)),"",VLOOKUP($B18,積算集約!$C:$J,4,0))</f>
        <v/>
      </c>
      <c r="F18" s="224"/>
      <c r="G18" s="224"/>
      <c r="H18" s="224"/>
      <c r="I18" s="224"/>
      <c r="J18" s="224"/>
      <c r="K18" s="224"/>
      <c r="L18" s="224"/>
      <c r="M18" s="224"/>
      <c r="N18" s="224"/>
      <c r="O18" s="224"/>
      <c r="P18" s="224"/>
      <c r="Q18" s="224"/>
      <c r="R18" s="224"/>
      <c r="S18" s="224"/>
      <c r="T18" s="220" t="str">
        <f>IF(ISERROR(VLOOKUP($B18,積算集約!$C:$J,5,0)),"",VLOOKUP($B18,積算集約!$C:$J,5,0))</f>
        <v/>
      </c>
      <c r="U18" s="220"/>
      <c r="V18" s="247" t="str">
        <f>IF(ISERROR(VLOOKUP($B18,積算集約!$C:$J,6,0)),"",VLOOKUP($B18,積算集約!$C:$J,6,0))</f>
        <v/>
      </c>
      <c r="W18" s="247"/>
      <c r="X18" s="247"/>
      <c r="Y18" s="251" t="str">
        <f>IF(ISERROR(VLOOKUP($B18,積算集約!$C:$J,7,0)),"",VLOOKUP($B18,積算集約!$C:$J,7,0))</f>
        <v/>
      </c>
      <c r="Z18" s="251"/>
      <c r="AA18" s="251"/>
      <c r="AB18" s="251"/>
      <c r="AC18" s="260" t="str">
        <f>IF(ISERROR(VLOOKUP($B18,積算集約!$C:$J,8,0)),"",VLOOKUP($B18,積算集約!$C:$J,8,0))</f>
        <v/>
      </c>
      <c r="AD18" s="260"/>
      <c r="AE18" s="260"/>
      <c r="AF18" s="260"/>
      <c r="AG18" s="264"/>
      <c r="AJ18" s="269"/>
      <c r="AN18" s="276"/>
      <c r="AO18" s="291"/>
      <c r="AP18" s="291"/>
      <c r="AQ18" s="291"/>
      <c r="AR18" s="291"/>
      <c r="AS18" s="291"/>
      <c r="AT18" s="315"/>
      <c r="AU18" s="302" t="s">
        <v>366</v>
      </c>
      <c r="AV18" s="302"/>
      <c r="AW18" s="302"/>
      <c r="AX18" s="302"/>
      <c r="AY18" s="336" t="str">
        <f>IF(共通情報!D15=0,"",共通情報!D15)</f>
        <v/>
      </c>
      <c r="AZ18" s="336"/>
      <c r="BA18" s="336"/>
      <c r="BB18" s="336"/>
      <c r="BC18" s="336"/>
      <c r="BD18" s="336"/>
      <c r="BE18" s="336"/>
      <c r="BF18" s="336"/>
      <c r="BG18" s="336"/>
      <c r="BH18" s="336"/>
      <c r="BI18" s="336"/>
      <c r="BJ18" s="336"/>
      <c r="BK18" s="336"/>
      <c r="BL18" s="377"/>
      <c r="BM18" s="377"/>
      <c r="BN18" s="377"/>
      <c r="BO18" s="377"/>
      <c r="BP18" s="377"/>
      <c r="BQ18" s="377"/>
      <c r="BR18" s="394"/>
      <c r="BU18" s="399"/>
    </row>
    <row r="19" spans="1:89" ht="14" customHeight="1">
      <c r="A19" s="69" t="e">
        <f>VLOOKUP(T19,環境設定!$B$7:$C$16,2,0)</f>
        <v>#N/A</v>
      </c>
      <c r="B19" s="208">
        <f t="shared" si="0"/>
        <v>18</v>
      </c>
      <c r="C19" s="215" t="str">
        <f>IF(ISERROR(VLOOKUP($B19,積算集約!$C:$J,3,0)),"",VLOOKUP($B19,積算集約!$C:$J,3,0))</f>
        <v/>
      </c>
      <c r="D19" s="220"/>
      <c r="E19" s="224" t="str">
        <f>IF(ISERROR(VLOOKUP($B19,積算集約!$C:$J,4,0)),"",VLOOKUP($B19,積算集約!$C:$J,4,0))</f>
        <v/>
      </c>
      <c r="F19" s="224"/>
      <c r="G19" s="224"/>
      <c r="H19" s="224"/>
      <c r="I19" s="224"/>
      <c r="J19" s="224"/>
      <c r="K19" s="224"/>
      <c r="L19" s="224"/>
      <c r="M19" s="224"/>
      <c r="N19" s="224"/>
      <c r="O19" s="224"/>
      <c r="P19" s="224"/>
      <c r="Q19" s="224"/>
      <c r="R19" s="224"/>
      <c r="S19" s="224"/>
      <c r="T19" s="220" t="str">
        <f>IF(ISERROR(VLOOKUP($B19,積算集約!$C:$J,5,0)),"",VLOOKUP($B19,積算集約!$C:$J,5,0))</f>
        <v/>
      </c>
      <c r="U19" s="220"/>
      <c r="V19" s="247" t="str">
        <f>IF(ISERROR(VLOOKUP($B19,積算集約!$C:$J,6,0)),"",VLOOKUP($B19,積算集約!$C:$J,6,0))</f>
        <v/>
      </c>
      <c r="W19" s="247"/>
      <c r="X19" s="247"/>
      <c r="Y19" s="251" t="str">
        <f>IF(ISERROR(VLOOKUP($B19,積算集約!$C:$J,7,0)),"",VLOOKUP($B19,積算集約!$C:$J,7,0))</f>
        <v/>
      </c>
      <c r="Z19" s="251"/>
      <c r="AA19" s="251"/>
      <c r="AB19" s="251"/>
      <c r="AC19" s="260" t="str">
        <f>IF(ISERROR(VLOOKUP($B19,積算集約!$C:$J,8,0)),"",VLOOKUP($B19,積算集約!$C:$J,8,0))</f>
        <v/>
      </c>
      <c r="AD19" s="260"/>
      <c r="AE19" s="260"/>
      <c r="AF19" s="260"/>
      <c r="AG19" s="264"/>
      <c r="AJ19" s="269"/>
      <c r="AN19" s="277" t="s">
        <v>368</v>
      </c>
      <c r="AO19" s="277"/>
      <c r="AP19" s="277"/>
      <c r="AQ19" s="277"/>
      <c r="AR19" s="277"/>
      <c r="AS19" s="277"/>
      <c r="AT19" s="277"/>
      <c r="AU19" s="316" t="str">
        <f>IF(共通情報!D10=0,"",共通情報!D10)</f>
        <v/>
      </c>
      <c r="AV19" s="316"/>
      <c r="AW19" s="316"/>
      <c r="AX19" s="316"/>
      <c r="AY19" s="316"/>
      <c r="AZ19" s="316"/>
      <c r="BA19" s="316"/>
      <c r="BB19" s="316"/>
      <c r="BC19" s="316"/>
      <c r="BD19" s="316"/>
      <c r="BE19" s="316"/>
      <c r="BF19" s="316"/>
      <c r="BG19" s="316"/>
      <c r="BH19" s="316"/>
      <c r="BI19" s="316"/>
      <c r="BJ19" s="316"/>
      <c r="BK19" s="316"/>
      <c r="BL19" s="316"/>
      <c r="BM19" s="316"/>
      <c r="BN19" s="316"/>
      <c r="BO19" s="316"/>
      <c r="BP19" s="316"/>
      <c r="BQ19" s="316"/>
      <c r="BR19" s="316"/>
      <c r="BU19" s="399"/>
      <c r="BW19" s="399"/>
      <c r="BX19" s="399"/>
      <c r="BY19" s="399"/>
      <c r="BZ19" s="399"/>
      <c r="CA19" s="399"/>
      <c r="CB19" s="399"/>
      <c r="CC19" s="399"/>
      <c r="CD19" s="399"/>
      <c r="CE19" s="399"/>
      <c r="CF19" s="399"/>
      <c r="CG19" s="399"/>
      <c r="CH19" s="399"/>
      <c r="CI19" s="399"/>
      <c r="CJ19" s="399"/>
      <c r="CK19" s="399"/>
    </row>
    <row r="20" spans="1:89" ht="14" customHeight="1">
      <c r="A20" s="69" t="e">
        <f>VLOOKUP(T20,環境設定!$B$7:$C$16,2,0)</f>
        <v>#N/A</v>
      </c>
      <c r="B20" s="208">
        <f t="shared" si="0"/>
        <v>19</v>
      </c>
      <c r="C20" s="215" t="str">
        <f>IF(ISERROR(VLOOKUP($B20,積算集約!$C:$J,3,0)),"",VLOOKUP($B20,積算集約!$C:$J,3,0))</f>
        <v/>
      </c>
      <c r="D20" s="220"/>
      <c r="E20" s="224" t="str">
        <f>IF(ISERROR(VLOOKUP($B20,積算集約!$C:$J,4,0)),"",VLOOKUP($B20,積算集約!$C:$J,4,0))</f>
        <v/>
      </c>
      <c r="F20" s="224"/>
      <c r="G20" s="224"/>
      <c r="H20" s="224"/>
      <c r="I20" s="224"/>
      <c r="J20" s="224"/>
      <c r="K20" s="224"/>
      <c r="L20" s="224"/>
      <c r="M20" s="224"/>
      <c r="N20" s="224"/>
      <c r="O20" s="224"/>
      <c r="P20" s="224"/>
      <c r="Q20" s="224"/>
      <c r="R20" s="224"/>
      <c r="S20" s="224"/>
      <c r="T20" s="220" t="str">
        <f>IF(ISERROR(VLOOKUP($B20,積算集約!$C:$J,5,0)),"",VLOOKUP($B20,積算集約!$C:$J,5,0))</f>
        <v/>
      </c>
      <c r="U20" s="220"/>
      <c r="V20" s="247" t="str">
        <f>IF(ISERROR(VLOOKUP($B20,積算集約!$C:$J,6,0)),"",VLOOKUP($B20,積算集約!$C:$J,6,0))</f>
        <v/>
      </c>
      <c r="W20" s="247"/>
      <c r="X20" s="247"/>
      <c r="Y20" s="251" t="str">
        <f>IF(ISERROR(VLOOKUP($B20,積算集約!$C:$J,7,0)),"",VLOOKUP($B20,積算集約!$C:$J,7,0))</f>
        <v/>
      </c>
      <c r="Z20" s="251"/>
      <c r="AA20" s="251"/>
      <c r="AB20" s="251"/>
      <c r="AC20" s="260" t="str">
        <f>IF(ISERROR(VLOOKUP($B20,積算集約!$C:$J,8,0)),"",VLOOKUP($B20,積算集約!$C:$J,8,0))</f>
        <v/>
      </c>
      <c r="AD20" s="260"/>
      <c r="AE20" s="260"/>
      <c r="AF20" s="260"/>
      <c r="AG20" s="264"/>
      <c r="AJ20" s="269"/>
      <c r="AN20" s="277"/>
      <c r="AO20" s="277"/>
      <c r="AP20" s="277"/>
      <c r="AQ20" s="277"/>
      <c r="AR20" s="277"/>
      <c r="AS20" s="277"/>
      <c r="AT20" s="277"/>
      <c r="AU20" s="316"/>
      <c r="AV20" s="316"/>
      <c r="AW20" s="316"/>
      <c r="AX20" s="316"/>
      <c r="AY20" s="316"/>
      <c r="AZ20" s="316"/>
      <c r="BA20" s="316"/>
      <c r="BB20" s="316"/>
      <c r="BC20" s="316"/>
      <c r="BD20" s="316"/>
      <c r="BE20" s="316"/>
      <c r="BF20" s="316"/>
      <c r="BG20" s="316"/>
      <c r="BH20" s="316"/>
      <c r="BI20" s="316"/>
      <c r="BJ20" s="316"/>
      <c r="BK20" s="316"/>
      <c r="BL20" s="316"/>
      <c r="BM20" s="316"/>
      <c r="BN20" s="316"/>
      <c r="BO20" s="316"/>
      <c r="BP20" s="316"/>
      <c r="BQ20" s="316"/>
      <c r="BR20" s="316"/>
      <c r="BU20" s="399"/>
      <c r="BV20" s="399" t="s">
        <v>269</v>
      </c>
      <c r="BW20" s="399"/>
      <c r="BX20" s="399"/>
      <c r="BY20" s="399"/>
      <c r="BZ20" s="399"/>
      <c r="CA20" s="399"/>
      <c r="CB20" s="399"/>
      <c r="CC20" s="399"/>
      <c r="CD20" s="399"/>
      <c r="CE20" s="399"/>
      <c r="CF20" s="399"/>
      <c r="CG20" s="399"/>
      <c r="CH20" s="399"/>
      <c r="CI20" s="399"/>
      <c r="CJ20" s="399"/>
      <c r="CK20" s="399"/>
    </row>
    <row r="21" spans="1:89" ht="14" customHeight="1">
      <c r="A21" s="69" t="e">
        <f>VLOOKUP(T21,環境設定!$B$7:$C$16,2,0)</f>
        <v>#N/A</v>
      </c>
      <c r="B21" s="208">
        <f t="shared" si="0"/>
        <v>20</v>
      </c>
      <c r="C21" s="215" t="str">
        <f>IF(ISERROR(VLOOKUP($B21,積算集約!$C:$J,3,0)),"",VLOOKUP($B21,積算集約!$C:$J,3,0))</f>
        <v/>
      </c>
      <c r="D21" s="220"/>
      <c r="E21" s="224" t="str">
        <f>IF(ISERROR(VLOOKUP($B21,積算集約!$C:$J,4,0)),"",VLOOKUP($B21,積算集約!$C:$J,4,0))</f>
        <v/>
      </c>
      <c r="F21" s="224"/>
      <c r="G21" s="224"/>
      <c r="H21" s="224"/>
      <c r="I21" s="224"/>
      <c r="J21" s="224"/>
      <c r="K21" s="224"/>
      <c r="L21" s="224"/>
      <c r="M21" s="224"/>
      <c r="N21" s="224"/>
      <c r="O21" s="224"/>
      <c r="P21" s="224"/>
      <c r="Q21" s="224"/>
      <c r="R21" s="224"/>
      <c r="S21" s="224"/>
      <c r="T21" s="220" t="str">
        <f>IF(ISERROR(VLOOKUP($B21,積算集約!$C:$J,5,0)),"",VLOOKUP($B21,積算集約!$C:$J,5,0))</f>
        <v/>
      </c>
      <c r="U21" s="220"/>
      <c r="V21" s="247" t="str">
        <f>IF(ISERROR(VLOOKUP($B21,積算集約!$C:$J,6,0)),"",VLOOKUP($B21,積算集約!$C:$J,6,0))</f>
        <v/>
      </c>
      <c r="W21" s="247"/>
      <c r="X21" s="247"/>
      <c r="Y21" s="251" t="str">
        <f>IF(ISERROR(VLOOKUP($B21,積算集約!$C:$J,7,0)),"",VLOOKUP($B21,積算集約!$C:$J,7,0))</f>
        <v/>
      </c>
      <c r="Z21" s="251"/>
      <c r="AA21" s="251"/>
      <c r="AB21" s="251"/>
      <c r="AC21" s="260" t="str">
        <f>IF(ISERROR(VLOOKUP($B21,積算集約!$C:$J,8,0)),"",VLOOKUP($B21,積算集約!$C:$J,8,0))</f>
        <v/>
      </c>
      <c r="AD21" s="260"/>
      <c r="AE21" s="260"/>
      <c r="AF21" s="260"/>
      <c r="AG21" s="264"/>
      <c r="AJ21" s="269"/>
      <c r="AN21" s="277" t="s">
        <v>48</v>
      </c>
      <c r="AO21" s="277"/>
      <c r="AP21" s="277"/>
      <c r="AQ21" s="277"/>
      <c r="AR21" s="277"/>
      <c r="AS21" s="277"/>
      <c r="AT21" s="277"/>
      <c r="AU21" s="317"/>
      <c r="AV21" s="324"/>
      <c r="AW21" s="324"/>
      <c r="AX21" s="324"/>
      <c r="AY21" s="324"/>
      <c r="AZ21" s="324"/>
      <c r="BA21" s="324"/>
      <c r="BB21" s="324"/>
      <c r="BC21" s="324"/>
      <c r="BD21" s="324"/>
      <c r="BE21" s="324"/>
      <c r="BF21" s="324"/>
      <c r="BG21" s="324"/>
      <c r="BH21" s="324"/>
      <c r="BI21" s="324"/>
      <c r="BJ21" s="324"/>
      <c r="BK21" s="324"/>
      <c r="BL21" s="324"/>
      <c r="BM21" s="324"/>
      <c r="BN21" s="337" t="s">
        <v>361</v>
      </c>
      <c r="BO21" s="337"/>
      <c r="BP21" s="311"/>
      <c r="BQ21" s="311"/>
      <c r="BR21" s="388"/>
      <c r="BU21" s="399"/>
      <c r="BV21" s="399" t="s">
        <v>679</v>
      </c>
      <c r="BW21" s="399"/>
      <c r="BX21" s="399"/>
      <c r="BY21" s="399"/>
      <c r="BZ21" s="399"/>
      <c r="CA21" s="399"/>
      <c r="CB21" s="399">
        <f>IF(AU27="",0,1)</f>
        <v>0</v>
      </c>
      <c r="CC21" s="399"/>
      <c r="CD21" s="399"/>
      <c r="CE21" s="399"/>
      <c r="CF21" s="399"/>
      <c r="CG21" s="399"/>
      <c r="CH21" s="399"/>
      <c r="CI21" s="399"/>
      <c r="CJ21" s="399"/>
      <c r="CK21" s="399"/>
    </row>
    <row r="22" spans="1:89" ht="14" customHeight="1">
      <c r="A22" s="69" t="e">
        <f>VLOOKUP(T22,環境設定!$B$7:$C$16,2,0)</f>
        <v>#N/A</v>
      </c>
      <c r="B22" s="208">
        <f t="shared" si="0"/>
        <v>21</v>
      </c>
      <c r="C22" s="215" t="str">
        <f>IF(ISERROR(VLOOKUP($B22,積算集約!$C:$J,3,0)),"",VLOOKUP($B22,積算集約!$C:$J,3,0))</f>
        <v/>
      </c>
      <c r="D22" s="220"/>
      <c r="E22" s="224" t="str">
        <f>IF(ISERROR(VLOOKUP($B22,積算集約!$C:$J,4,0)),"",VLOOKUP($B22,積算集約!$C:$J,4,0))</f>
        <v/>
      </c>
      <c r="F22" s="224"/>
      <c r="G22" s="224"/>
      <c r="H22" s="224"/>
      <c r="I22" s="224"/>
      <c r="J22" s="224"/>
      <c r="K22" s="224"/>
      <c r="L22" s="224"/>
      <c r="M22" s="224"/>
      <c r="N22" s="224"/>
      <c r="O22" s="224"/>
      <c r="P22" s="224"/>
      <c r="Q22" s="224"/>
      <c r="R22" s="224"/>
      <c r="S22" s="224"/>
      <c r="T22" s="220" t="str">
        <f>IF(ISERROR(VLOOKUP($B22,積算集約!$C:$J,5,0)),"",VLOOKUP($B22,積算集約!$C:$J,5,0))</f>
        <v/>
      </c>
      <c r="U22" s="220"/>
      <c r="V22" s="247" t="str">
        <f>IF(ISERROR(VLOOKUP($B22,積算集約!$C:$J,6,0)),"",VLOOKUP($B22,積算集約!$C:$J,6,0))</f>
        <v/>
      </c>
      <c r="W22" s="247"/>
      <c r="X22" s="247"/>
      <c r="Y22" s="251" t="str">
        <f>IF(ISERROR(VLOOKUP($B22,積算集約!$C:$J,7,0)),"",VLOOKUP($B22,積算集約!$C:$J,7,0))</f>
        <v/>
      </c>
      <c r="Z22" s="251"/>
      <c r="AA22" s="251"/>
      <c r="AB22" s="251"/>
      <c r="AC22" s="260" t="str">
        <f>IF(ISERROR(VLOOKUP($B22,積算集約!$C:$J,8,0)),"",VLOOKUP($B22,積算集約!$C:$J,8,0))</f>
        <v/>
      </c>
      <c r="AD22" s="260"/>
      <c r="AE22" s="260"/>
      <c r="AF22" s="260"/>
      <c r="AG22" s="264"/>
      <c r="AJ22" s="269"/>
      <c r="AN22" s="277"/>
      <c r="AO22" s="277"/>
      <c r="AP22" s="277"/>
      <c r="AQ22" s="277"/>
      <c r="AR22" s="277"/>
      <c r="AS22" s="277"/>
      <c r="AT22" s="277"/>
      <c r="AU22" s="318"/>
      <c r="AV22" s="325"/>
      <c r="AW22" s="325"/>
      <c r="AX22" s="325"/>
      <c r="AY22" s="325"/>
      <c r="AZ22" s="325"/>
      <c r="BA22" s="325"/>
      <c r="BB22" s="325"/>
      <c r="BC22" s="325"/>
      <c r="BD22" s="325"/>
      <c r="BE22" s="325"/>
      <c r="BF22" s="325"/>
      <c r="BG22" s="325"/>
      <c r="BH22" s="325"/>
      <c r="BI22" s="325"/>
      <c r="BJ22" s="325"/>
      <c r="BK22" s="325"/>
      <c r="BL22" s="325"/>
      <c r="BM22" s="325"/>
      <c r="BN22" s="338"/>
      <c r="BO22" s="338"/>
      <c r="BP22" s="302"/>
      <c r="BQ22" s="302"/>
      <c r="BR22" s="344"/>
      <c r="BU22" s="399"/>
      <c r="BV22" s="399" t="s">
        <v>87</v>
      </c>
      <c r="BW22" s="399"/>
      <c r="BX22" s="399"/>
      <c r="BY22" s="399" t="s">
        <v>537</v>
      </c>
      <c r="BZ22" s="399"/>
      <c r="CA22" s="399"/>
      <c r="CB22" s="399">
        <f>IF(L54&lt;&gt;"",1,0)</f>
        <v>0</v>
      </c>
      <c r="CC22" s="399"/>
      <c r="CD22" s="403">
        <f>CB22+CB23</f>
        <v>0</v>
      </c>
      <c r="CE22" s="399"/>
      <c r="CF22" s="399"/>
      <c r="CG22" s="399"/>
      <c r="CH22" s="399"/>
      <c r="CI22" s="399"/>
      <c r="CJ22" s="399"/>
      <c r="CK22" s="399"/>
    </row>
    <row r="23" spans="1:89" ht="14" customHeight="1">
      <c r="A23" s="69" t="e">
        <f>VLOOKUP(T23,環境設定!$B$7:$C$16,2,0)</f>
        <v>#N/A</v>
      </c>
      <c r="B23" s="208">
        <f t="shared" si="0"/>
        <v>22</v>
      </c>
      <c r="C23" s="215" t="str">
        <f>IF(ISERROR(VLOOKUP($B23,積算集約!$C:$J,3,0)),"",VLOOKUP($B23,積算集約!$C:$J,3,0))</f>
        <v/>
      </c>
      <c r="D23" s="220"/>
      <c r="E23" s="224" t="str">
        <f>IF(ISERROR(VLOOKUP($B23,積算集約!$C:$J,4,0)),"",VLOOKUP($B23,積算集約!$C:$J,4,0))</f>
        <v/>
      </c>
      <c r="F23" s="224"/>
      <c r="G23" s="224"/>
      <c r="H23" s="224"/>
      <c r="I23" s="224"/>
      <c r="J23" s="224"/>
      <c r="K23" s="224"/>
      <c r="L23" s="224"/>
      <c r="M23" s="224"/>
      <c r="N23" s="224"/>
      <c r="O23" s="224"/>
      <c r="P23" s="224"/>
      <c r="Q23" s="224"/>
      <c r="R23" s="224"/>
      <c r="S23" s="224"/>
      <c r="T23" s="220" t="str">
        <f>IF(ISERROR(VLOOKUP($B23,積算集約!$C:$J,5,0)),"",VLOOKUP($B23,積算集約!$C:$J,5,0))</f>
        <v/>
      </c>
      <c r="U23" s="220"/>
      <c r="V23" s="247" t="str">
        <f>IF(ISERROR(VLOOKUP($B23,積算集約!$C:$J,6,0)),"",VLOOKUP($B23,積算集約!$C:$J,6,0))</f>
        <v/>
      </c>
      <c r="W23" s="247"/>
      <c r="X23" s="247"/>
      <c r="Y23" s="251" t="str">
        <f>IF(ISERROR(VLOOKUP($B23,積算集約!$C:$J,7,0)),"",VLOOKUP($B23,積算集約!$C:$J,7,0))</f>
        <v/>
      </c>
      <c r="Z23" s="251"/>
      <c r="AA23" s="251"/>
      <c r="AB23" s="251"/>
      <c r="AC23" s="260" t="str">
        <f>IF(ISERROR(VLOOKUP($B23,積算集約!$C:$J,8,0)),"",VLOOKUP($B23,積算集約!$C:$J,8,0))</f>
        <v/>
      </c>
      <c r="AD23" s="260"/>
      <c r="AE23" s="260"/>
      <c r="AF23" s="260"/>
      <c r="AG23" s="264"/>
      <c r="AJ23" s="269"/>
      <c r="AN23" s="277" t="s">
        <v>370</v>
      </c>
      <c r="AO23" s="277"/>
      <c r="AP23" s="277"/>
      <c r="AQ23" s="277"/>
      <c r="AR23" s="277"/>
      <c r="AS23" s="277"/>
      <c r="AT23" s="277"/>
      <c r="AU23" s="319" t="str">
        <f>IF(共通情報!D17=0,"",共通情報!D17)</f>
        <v/>
      </c>
      <c r="AV23" s="326"/>
      <c r="AW23" s="326"/>
      <c r="AX23" s="326"/>
      <c r="AY23" s="326"/>
      <c r="AZ23" s="326"/>
      <c r="BA23" s="326"/>
      <c r="BB23" s="326"/>
      <c r="BC23" s="326"/>
      <c r="BD23" s="326"/>
      <c r="BE23" s="326"/>
      <c r="BF23" s="326"/>
      <c r="BG23" s="326"/>
      <c r="BH23" s="326"/>
      <c r="BI23" s="326"/>
      <c r="BJ23" s="326"/>
      <c r="BK23" s="326"/>
      <c r="BL23" s="326"/>
      <c r="BM23" s="326"/>
      <c r="BN23" s="311" t="s">
        <v>361</v>
      </c>
      <c r="BO23" s="311"/>
      <c r="BP23" s="311"/>
      <c r="BQ23" s="311"/>
      <c r="BR23" s="388"/>
      <c r="BU23" s="399"/>
      <c r="BV23" s="399"/>
      <c r="BW23" s="399"/>
      <c r="BX23" s="399"/>
      <c r="BY23" s="399" t="s">
        <v>455</v>
      </c>
      <c r="BZ23" s="399"/>
      <c r="CA23" s="399"/>
      <c r="CB23" s="399">
        <f>IF(Z54&lt;&gt;"",1,0)</f>
        <v>0</v>
      </c>
      <c r="CC23" s="399"/>
      <c r="CD23" s="403"/>
      <c r="CE23" s="399"/>
      <c r="CF23" s="399"/>
      <c r="CG23" s="399"/>
      <c r="CH23" s="399"/>
      <c r="CI23" s="399"/>
      <c r="CJ23" s="399"/>
      <c r="CK23" s="399"/>
    </row>
    <row r="24" spans="1:89" ht="14" customHeight="1">
      <c r="A24" s="69" t="e">
        <f>VLOOKUP(T24,環境設定!$B$7:$C$16,2,0)</f>
        <v>#N/A</v>
      </c>
      <c r="B24" s="208">
        <f t="shared" si="0"/>
        <v>23</v>
      </c>
      <c r="C24" s="215" t="str">
        <f>IF(ISERROR(VLOOKUP($B24,積算集約!$C:$J,3,0)),"",VLOOKUP($B24,積算集約!$C:$J,3,0))</f>
        <v/>
      </c>
      <c r="D24" s="220"/>
      <c r="E24" s="224" t="str">
        <f>IF(ISERROR(VLOOKUP($B24,積算集約!$C:$J,4,0)),"",VLOOKUP($B24,積算集約!$C:$J,4,0))</f>
        <v/>
      </c>
      <c r="F24" s="224"/>
      <c r="G24" s="224"/>
      <c r="H24" s="224"/>
      <c r="I24" s="224"/>
      <c r="J24" s="224"/>
      <c r="K24" s="224"/>
      <c r="L24" s="224"/>
      <c r="M24" s="224"/>
      <c r="N24" s="224"/>
      <c r="O24" s="224"/>
      <c r="P24" s="224"/>
      <c r="Q24" s="224"/>
      <c r="R24" s="224"/>
      <c r="S24" s="224"/>
      <c r="T24" s="220" t="str">
        <f>IF(ISERROR(VLOOKUP($B24,積算集約!$C:$J,5,0)),"",VLOOKUP($B24,積算集約!$C:$J,5,0))</f>
        <v/>
      </c>
      <c r="U24" s="220"/>
      <c r="V24" s="247" t="str">
        <f>IF(ISERROR(VLOOKUP($B24,積算集約!$C:$J,6,0)),"",VLOOKUP($B24,積算集約!$C:$J,6,0))</f>
        <v/>
      </c>
      <c r="W24" s="247"/>
      <c r="X24" s="247"/>
      <c r="Y24" s="251" t="str">
        <f>IF(ISERROR(VLOOKUP($B24,積算集約!$C:$J,7,0)),"",VLOOKUP($B24,積算集約!$C:$J,7,0))</f>
        <v/>
      </c>
      <c r="Z24" s="251"/>
      <c r="AA24" s="251"/>
      <c r="AB24" s="251"/>
      <c r="AC24" s="260" t="str">
        <f>IF(ISERROR(VLOOKUP($B24,積算集約!$C:$J,8,0)),"",VLOOKUP($B24,積算集約!$C:$J,8,0))</f>
        <v/>
      </c>
      <c r="AD24" s="260"/>
      <c r="AE24" s="260"/>
      <c r="AF24" s="260"/>
      <c r="AG24" s="264"/>
      <c r="AJ24" s="269"/>
      <c r="AN24" s="277"/>
      <c r="AO24" s="277"/>
      <c r="AP24" s="277"/>
      <c r="AQ24" s="277"/>
      <c r="AR24" s="277"/>
      <c r="AS24" s="277"/>
      <c r="AT24" s="277"/>
      <c r="AU24" s="320"/>
      <c r="AV24" s="327"/>
      <c r="AW24" s="327"/>
      <c r="AX24" s="327"/>
      <c r="AY24" s="327"/>
      <c r="AZ24" s="327"/>
      <c r="BA24" s="327"/>
      <c r="BB24" s="327"/>
      <c r="BC24" s="327"/>
      <c r="BD24" s="327"/>
      <c r="BE24" s="327"/>
      <c r="BF24" s="327"/>
      <c r="BG24" s="327"/>
      <c r="BH24" s="327"/>
      <c r="BI24" s="327"/>
      <c r="BJ24" s="327"/>
      <c r="BK24" s="327"/>
      <c r="BL24" s="327"/>
      <c r="BM24" s="327"/>
      <c r="BN24" s="302"/>
      <c r="BO24" s="302"/>
      <c r="BP24" s="302"/>
      <c r="BQ24" s="302"/>
      <c r="BR24" s="344"/>
      <c r="BU24" s="399"/>
      <c r="BV24" s="399" t="s">
        <v>677</v>
      </c>
      <c r="BW24" s="399"/>
      <c r="BX24" s="399"/>
      <c r="BY24" s="399"/>
      <c r="BZ24" s="399"/>
      <c r="CA24" s="399"/>
      <c r="CB24" s="399">
        <f>IF(BJ12="",0,IF(BJ12="令和　　年　　月　　日",0,1))</f>
        <v>0</v>
      </c>
      <c r="CC24" s="399"/>
      <c r="CD24" s="399"/>
      <c r="CE24" s="399"/>
      <c r="CF24" s="399"/>
      <c r="CG24" s="399"/>
      <c r="CH24" s="399"/>
      <c r="CI24" s="399"/>
      <c r="CJ24" s="399"/>
      <c r="CK24" s="399"/>
    </row>
    <row r="25" spans="1:89" ht="14" customHeight="1">
      <c r="A25" s="69" t="e">
        <f>VLOOKUP(T25,環境設定!$B$7:$C$16,2,0)</f>
        <v>#N/A</v>
      </c>
      <c r="B25" s="208">
        <f t="shared" si="0"/>
        <v>24</v>
      </c>
      <c r="C25" s="215" t="str">
        <f>IF(ISERROR(VLOOKUP($B25,積算集約!$C:$J,3,0)),"",VLOOKUP($B25,積算集約!$C:$J,3,0))</f>
        <v/>
      </c>
      <c r="D25" s="220"/>
      <c r="E25" s="224" t="str">
        <f>IF(ISERROR(VLOOKUP($B25,積算集約!$C:$J,4,0)),"",VLOOKUP($B25,積算集約!$C:$J,4,0))</f>
        <v/>
      </c>
      <c r="F25" s="224"/>
      <c r="G25" s="224"/>
      <c r="H25" s="224"/>
      <c r="I25" s="224"/>
      <c r="J25" s="224"/>
      <c r="K25" s="224"/>
      <c r="L25" s="224"/>
      <c r="M25" s="224"/>
      <c r="N25" s="224"/>
      <c r="O25" s="224"/>
      <c r="P25" s="224"/>
      <c r="Q25" s="224"/>
      <c r="R25" s="224"/>
      <c r="S25" s="224"/>
      <c r="T25" s="220" t="str">
        <f>IF(ISERROR(VLOOKUP($B25,積算集約!$C:$J,5,0)),"",VLOOKUP($B25,積算集約!$C:$J,5,0))</f>
        <v/>
      </c>
      <c r="U25" s="220"/>
      <c r="V25" s="247" t="str">
        <f>IF(ISERROR(VLOOKUP($B25,積算集約!$C:$J,6,0)),"",VLOOKUP($B25,積算集約!$C:$J,6,0))</f>
        <v/>
      </c>
      <c r="W25" s="247"/>
      <c r="X25" s="247"/>
      <c r="Y25" s="251" t="str">
        <f>IF(ISERROR(VLOOKUP($B25,積算集約!$C:$J,7,0)),"",VLOOKUP($B25,積算集約!$C:$J,7,0))</f>
        <v/>
      </c>
      <c r="Z25" s="251"/>
      <c r="AA25" s="251"/>
      <c r="AB25" s="251"/>
      <c r="AC25" s="260" t="str">
        <f>IF(ISERROR(VLOOKUP($B25,積算集約!$C:$J,8,0)),"",VLOOKUP($B25,積算集約!$C:$J,8,0))</f>
        <v/>
      </c>
      <c r="AD25" s="260"/>
      <c r="AE25" s="260"/>
      <c r="AF25" s="260"/>
      <c r="AG25" s="264"/>
      <c r="AJ25" s="269"/>
      <c r="AN25" s="278" t="s">
        <v>578</v>
      </c>
      <c r="AO25" s="292"/>
      <c r="AP25" s="303"/>
      <c r="AQ25" s="306" t="s">
        <v>564</v>
      </c>
      <c r="AR25" s="311" t="s">
        <v>598</v>
      </c>
      <c r="AS25" s="311"/>
      <c r="AT25" s="306" t="s">
        <v>564</v>
      </c>
      <c r="AU25" s="311" t="s">
        <v>576</v>
      </c>
      <c r="AV25" s="311"/>
      <c r="AW25" s="306" t="s">
        <v>564</v>
      </c>
      <c r="AX25" s="311" t="s">
        <v>584</v>
      </c>
      <c r="AY25" s="311"/>
      <c r="AZ25" s="306" t="s">
        <v>564</v>
      </c>
      <c r="BA25" s="311" t="s">
        <v>204</v>
      </c>
      <c r="BB25" s="311"/>
      <c r="BC25" s="311"/>
      <c r="BD25" s="278" t="s">
        <v>281</v>
      </c>
      <c r="BE25" s="292"/>
      <c r="BF25" s="303"/>
      <c r="BG25" s="306" t="s">
        <v>564</v>
      </c>
      <c r="BH25" s="311" t="s">
        <v>600</v>
      </c>
      <c r="BI25" s="311"/>
      <c r="BJ25" s="311"/>
      <c r="BK25" s="306" t="s">
        <v>564</v>
      </c>
      <c r="BL25" s="311" t="s">
        <v>601</v>
      </c>
      <c r="BM25" s="311"/>
      <c r="BN25" s="311"/>
      <c r="BO25" s="306" t="s">
        <v>564</v>
      </c>
      <c r="BP25" s="311" t="s">
        <v>602</v>
      </c>
      <c r="BR25" s="388"/>
      <c r="BU25" s="399"/>
      <c r="BV25" s="399" t="s">
        <v>597</v>
      </c>
      <c r="BW25" s="399"/>
      <c r="BX25" s="399"/>
      <c r="BY25" s="399"/>
      <c r="BZ25" s="399"/>
      <c r="CA25" s="399"/>
      <c r="CB25" s="399">
        <f>IF(BJ32="",0,IF(BJ32="令和　　年　　月　　日",0,1))</f>
        <v>0</v>
      </c>
      <c r="CC25" s="399"/>
      <c r="CD25" s="403"/>
      <c r="CE25" s="399"/>
      <c r="CF25" s="399"/>
      <c r="CG25" s="399"/>
      <c r="CH25" s="399"/>
      <c r="CI25" s="399"/>
      <c r="CJ25" s="399"/>
      <c r="CK25" s="399"/>
    </row>
    <row r="26" spans="1:89" ht="14" customHeight="1">
      <c r="A26" s="69" t="e">
        <f>VLOOKUP(T26,環境設定!$B$7:$C$16,2,0)</f>
        <v>#N/A</v>
      </c>
      <c r="B26" s="208">
        <f t="shared" si="0"/>
        <v>25</v>
      </c>
      <c r="C26" s="215" t="str">
        <f>IF(ISERROR(VLOOKUP($B26,積算集約!$C:$J,3,0)),"",VLOOKUP($B26,積算集約!$C:$J,3,0))</f>
        <v/>
      </c>
      <c r="D26" s="220"/>
      <c r="E26" s="224" t="str">
        <f>IF(ISERROR(VLOOKUP($B26,積算集約!$C:$J,4,0)),"",VLOOKUP($B26,積算集約!$C:$J,4,0))</f>
        <v/>
      </c>
      <c r="F26" s="224"/>
      <c r="G26" s="224"/>
      <c r="H26" s="224"/>
      <c r="I26" s="224"/>
      <c r="J26" s="224"/>
      <c r="K26" s="224"/>
      <c r="L26" s="224"/>
      <c r="M26" s="224"/>
      <c r="N26" s="224"/>
      <c r="O26" s="224"/>
      <c r="P26" s="224"/>
      <c r="Q26" s="224"/>
      <c r="R26" s="224"/>
      <c r="S26" s="224"/>
      <c r="T26" s="220" t="str">
        <f>IF(ISERROR(VLOOKUP($B26,積算集約!$C:$J,5,0)),"",VLOOKUP($B26,積算集約!$C:$J,5,0))</f>
        <v/>
      </c>
      <c r="U26" s="220"/>
      <c r="V26" s="247" t="str">
        <f>IF(ISERROR(VLOOKUP($B26,積算集約!$C:$J,6,0)),"",VLOOKUP($B26,積算集約!$C:$J,6,0))</f>
        <v/>
      </c>
      <c r="W26" s="247"/>
      <c r="X26" s="247"/>
      <c r="Y26" s="251" t="str">
        <f>IF(ISERROR(VLOOKUP($B26,積算集約!$C:$J,7,0)),"",VLOOKUP($B26,積算集約!$C:$J,7,0))</f>
        <v/>
      </c>
      <c r="Z26" s="251"/>
      <c r="AA26" s="251"/>
      <c r="AB26" s="251"/>
      <c r="AC26" s="260" t="str">
        <f>IF(ISERROR(VLOOKUP($B26,積算集約!$C:$J,8,0)),"",VLOOKUP($B26,積算集約!$C:$J,8,0))</f>
        <v/>
      </c>
      <c r="AD26" s="260"/>
      <c r="AE26" s="260"/>
      <c r="AF26" s="260"/>
      <c r="AG26" s="264"/>
      <c r="AJ26" s="269"/>
      <c r="AN26" s="279"/>
      <c r="AO26" s="293"/>
      <c r="AP26" s="304"/>
      <c r="AQ26" s="307" t="s">
        <v>564</v>
      </c>
      <c r="AR26" s="302" t="s">
        <v>340</v>
      </c>
      <c r="AS26" s="302"/>
      <c r="AT26" s="307" t="s">
        <v>564</v>
      </c>
      <c r="AU26" s="302" t="s">
        <v>61</v>
      </c>
      <c r="AV26" s="302"/>
      <c r="AW26" s="302"/>
      <c r="AX26" s="332"/>
      <c r="AY26" s="332"/>
      <c r="AZ26" s="332"/>
      <c r="BA26" s="332"/>
      <c r="BB26" s="332"/>
      <c r="BC26" s="344" t="s">
        <v>603</v>
      </c>
      <c r="BD26" s="279"/>
      <c r="BE26" s="293"/>
      <c r="BF26" s="304"/>
      <c r="BG26" s="307" t="s">
        <v>564</v>
      </c>
      <c r="BH26" s="302" t="s">
        <v>61</v>
      </c>
      <c r="BI26" s="302"/>
      <c r="BJ26" s="302"/>
      <c r="BK26" s="372"/>
      <c r="BL26" s="372"/>
      <c r="BM26" s="372"/>
      <c r="BN26" s="372"/>
      <c r="BO26" s="372"/>
      <c r="BP26" s="372"/>
      <c r="BQ26" s="372"/>
      <c r="BR26" s="344" t="s">
        <v>599</v>
      </c>
      <c r="BU26" s="399"/>
      <c r="BV26" s="399"/>
      <c r="BW26" s="399"/>
      <c r="BX26" s="399"/>
      <c r="BY26" s="399"/>
      <c r="BZ26" s="399"/>
      <c r="CA26" s="399"/>
      <c r="CB26" s="399"/>
      <c r="CC26" s="399"/>
      <c r="CD26" s="403"/>
      <c r="CE26" s="399"/>
      <c r="CF26" s="399"/>
      <c r="CG26" s="399"/>
      <c r="CH26" s="399"/>
      <c r="CI26" s="399"/>
      <c r="CJ26" s="399"/>
      <c r="CK26" s="399"/>
    </row>
    <row r="27" spans="1:89" ht="14" customHeight="1">
      <c r="A27" s="69" t="e">
        <f>VLOOKUP(T27,環境設定!$B$7:$C$16,2,0)</f>
        <v>#N/A</v>
      </c>
      <c r="B27" s="208">
        <f t="shared" si="0"/>
        <v>26</v>
      </c>
      <c r="C27" s="215" t="str">
        <f>IF(ISERROR(VLOOKUP($B27,積算集約!$C:$J,3,0)),"",VLOOKUP($B27,積算集約!$C:$J,3,0))</f>
        <v/>
      </c>
      <c r="D27" s="220"/>
      <c r="E27" s="224" t="str">
        <f>IF(ISERROR(VLOOKUP($B27,積算集約!$C:$J,4,0)),"",VLOOKUP($B27,積算集約!$C:$J,4,0))</f>
        <v/>
      </c>
      <c r="F27" s="224"/>
      <c r="G27" s="224"/>
      <c r="H27" s="224"/>
      <c r="I27" s="224"/>
      <c r="J27" s="224"/>
      <c r="K27" s="224"/>
      <c r="L27" s="224"/>
      <c r="M27" s="224"/>
      <c r="N27" s="224"/>
      <c r="O27" s="224"/>
      <c r="P27" s="224"/>
      <c r="Q27" s="224"/>
      <c r="R27" s="224"/>
      <c r="S27" s="224"/>
      <c r="T27" s="220" t="str">
        <f>IF(ISERROR(VLOOKUP($B27,積算集約!$C:$J,5,0)),"",VLOOKUP($B27,積算集約!$C:$J,5,0))</f>
        <v/>
      </c>
      <c r="U27" s="220"/>
      <c r="V27" s="247" t="str">
        <f>IF(ISERROR(VLOOKUP($B27,積算集約!$C:$J,6,0)),"",VLOOKUP($B27,積算集約!$C:$J,6,0))</f>
        <v/>
      </c>
      <c r="W27" s="247"/>
      <c r="X27" s="247"/>
      <c r="Y27" s="251" t="str">
        <f>IF(ISERROR(VLOOKUP($B27,積算集約!$C:$J,7,0)),"",VLOOKUP($B27,積算集約!$C:$J,7,0))</f>
        <v/>
      </c>
      <c r="Z27" s="251"/>
      <c r="AA27" s="251"/>
      <c r="AB27" s="251"/>
      <c r="AC27" s="260" t="str">
        <f>IF(ISERROR(VLOOKUP($B27,積算集約!$C:$J,8,0)),"",VLOOKUP($B27,積算集約!$C:$J,8,0))</f>
        <v/>
      </c>
      <c r="AD27" s="260"/>
      <c r="AE27" s="260"/>
      <c r="AF27" s="260"/>
      <c r="AG27" s="264"/>
      <c r="AJ27" s="269"/>
      <c r="AN27" s="277" t="s">
        <v>608</v>
      </c>
      <c r="AO27" s="277"/>
      <c r="AP27" s="277"/>
      <c r="AQ27" s="277"/>
      <c r="AR27" s="277"/>
      <c r="AS27" s="277"/>
      <c r="AT27" s="277"/>
      <c r="AU27" s="321"/>
      <c r="AV27" s="321"/>
      <c r="AW27" s="321"/>
      <c r="AX27" s="321"/>
      <c r="AY27" s="321"/>
      <c r="AZ27" s="321"/>
      <c r="BA27" s="321"/>
      <c r="BB27" s="321"/>
      <c r="BC27" s="321"/>
      <c r="BD27" s="321"/>
      <c r="BE27" s="321"/>
      <c r="BF27" s="321"/>
      <c r="BG27" s="321"/>
      <c r="BH27" s="321"/>
      <c r="BI27" s="321"/>
      <c r="BJ27" s="321"/>
      <c r="BK27" s="321"/>
      <c r="BL27" s="321"/>
      <c r="BM27" s="321"/>
      <c r="BN27" s="321"/>
      <c r="BO27" s="321"/>
      <c r="BP27" s="321"/>
      <c r="BQ27" s="321"/>
      <c r="BR27" s="395"/>
      <c r="BU27" s="399"/>
      <c r="BV27" s="399"/>
      <c r="BW27" s="399"/>
      <c r="BX27" s="399"/>
      <c r="BY27" s="399"/>
      <c r="BZ27" s="399"/>
      <c r="CA27" s="399"/>
      <c r="CB27" s="399"/>
      <c r="CC27" s="399"/>
      <c r="CD27" s="403"/>
      <c r="CE27" s="399"/>
      <c r="CF27" s="399"/>
      <c r="CG27" s="399"/>
      <c r="CH27" s="399"/>
      <c r="CI27" s="399"/>
      <c r="CJ27" s="399"/>
      <c r="CK27" s="399"/>
    </row>
    <row r="28" spans="1:89" ht="14" customHeight="1">
      <c r="A28" s="69" t="e">
        <f>VLOOKUP(T28,環境設定!$B$7:$C$16,2,0)</f>
        <v>#N/A</v>
      </c>
      <c r="B28" s="208">
        <f t="shared" si="0"/>
        <v>27</v>
      </c>
      <c r="C28" s="215" t="str">
        <f>IF(ISERROR(VLOOKUP($B28,積算集約!$C:$J,3,0)),"",VLOOKUP($B28,積算集約!$C:$J,3,0))</f>
        <v/>
      </c>
      <c r="D28" s="220"/>
      <c r="E28" s="224" t="str">
        <f>IF(ISERROR(VLOOKUP($B28,積算集約!$C:$J,4,0)),"",VLOOKUP($B28,積算集約!$C:$J,4,0))</f>
        <v/>
      </c>
      <c r="F28" s="224"/>
      <c r="G28" s="224"/>
      <c r="H28" s="224"/>
      <c r="I28" s="224"/>
      <c r="J28" s="224"/>
      <c r="K28" s="224"/>
      <c r="L28" s="224"/>
      <c r="M28" s="224"/>
      <c r="N28" s="224"/>
      <c r="O28" s="224"/>
      <c r="P28" s="224"/>
      <c r="Q28" s="224"/>
      <c r="R28" s="224"/>
      <c r="S28" s="224"/>
      <c r="T28" s="220" t="str">
        <f>IF(ISERROR(VLOOKUP($B28,積算集約!$C:$J,5,0)),"",VLOOKUP($B28,積算集約!$C:$J,5,0))</f>
        <v/>
      </c>
      <c r="U28" s="220"/>
      <c r="V28" s="247" t="str">
        <f>IF(ISERROR(VLOOKUP($B28,積算集約!$C:$J,6,0)),"",VLOOKUP($B28,積算集約!$C:$J,6,0))</f>
        <v/>
      </c>
      <c r="W28" s="247"/>
      <c r="X28" s="247"/>
      <c r="Y28" s="251" t="str">
        <f>IF(ISERROR(VLOOKUP($B28,積算集約!$C:$J,7,0)),"",VLOOKUP($B28,積算集約!$C:$J,7,0))</f>
        <v/>
      </c>
      <c r="Z28" s="251"/>
      <c r="AA28" s="251"/>
      <c r="AB28" s="251"/>
      <c r="AC28" s="260" t="str">
        <f>IF(ISERROR(VLOOKUP($B28,積算集約!$C:$J,8,0)),"",VLOOKUP($B28,積算集約!$C:$J,8,0))</f>
        <v/>
      </c>
      <c r="AD28" s="260"/>
      <c r="AE28" s="260"/>
      <c r="AF28" s="260"/>
      <c r="AG28" s="264"/>
      <c r="AJ28" s="269"/>
      <c r="AN28" s="277"/>
      <c r="AO28" s="277"/>
      <c r="AP28" s="277"/>
      <c r="AQ28" s="277"/>
      <c r="AR28" s="277"/>
      <c r="AS28" s="277"/>
      <c r="AT28" s="277"/>
      <c r="AU28" s="322"/>
      <c r="AV28" s="322"/>
      <c r="AW28" s="322"/>
      <c r="AX28" s="322"/>
      <c r="AY28" s="322"/>
      <c r="AZ28" s="322"/>
      <c r="BA28" s="322"/>
      <c r="BB28" s="322"/>
      <c r="BC28" s="322"/>
      <c r="BD28" s="322"/>
      <c r="BE28" s="322"/>
      <c r="BF28" s="322"/>
      <c r="BG28" s="322"/>
      <c r="BH28" s="322"/>
      <c r="BI28" s="322"/>
      <c r="BJ28" s="322"/>
      <c r="BK28" s="322"/>
      <c r="BL28" s="322"/>
      <c r="BM28" s="322"/>
      <c r="BN28" s="322"/>
      <c r="BO28" s="322"/>
      <c r="BP28" s="322"/>
      <c r="BQ28" s="322"/>
      <c r="BR28" s="396"/>
      <c r="BU28" s="399"/>
      <c r="BV28" s="399"/>
      <c r="BW28" s="399"/>
      <c r="BX28" s="399"/>
      <c r="BY28" s="399"/>
      <c r="BZ28" s="399"/>
      <c r="CA28" s="399"/>
      <c r="CB28" s="399"/>
      <c r="CC28" s="399"/>
      <c r="CD28" s="403"/>
      <c r="CE28" s="399"/>
      <c r="CF28" s="399"/>
      <c r="CG28" s="399"/>
      <c r="CH28" s="399"/>
      <c r="CI28" s="399"/>
      <c r="CJ28" s="399"/>
      <c r="CK28" s="399"/>
    </row>
    <row r="29" spans="1:89" ht="14" customHeight="1">
      <c r="A29" s="69" t="e">
        <f>VLOOKUP(T29,環境設定!$B$7:$C$16,2,0)</f>
        <v>#N/A</v>
      </c>
      <c r="B29" s="208">
        <f t="shared" si="0"/>
        <v>28</v>
      </c>
      <c r="C29" s="215" t="str">
        <f>IF(ISERROR(VLOOKUP($B29,積算集約!$C:$J,3,0)),"",VLOOKUP($B29,積算集約!$C:$J,3,0))</f>
        <v/>
      </c>
      <c r="D29" s="220"/>
      <c r="E29" s="224" t="str">
        <f>IF(ISERROR(VLOOKUP($B29,積算集約!$C:$J,4,0)),"",VLOOKUP($B29,積算集約!$C:$J,4,0))</f>
        <v/>
      </c>
      <c r="F29" s="224"/>
      <c r="G29" s="224"/>
      <c r="H29" s="224"/>
      <c r="I29" s="224"/>
      <c r="J29" s="224"/>
      <c r="K29" s="224"/>
      <c r="L29" s="224"/>
      <c r="M29" s="224"/>
      <c r="N29" s="224"/>
      <c r="O29" s="224"/>
      <c r="P29" s="224"/>
      <c r="Q29" s="224"/>
      <c r="R29" s="224"/>
      <c r="S29" s="224"/>
      <c r="T29" s="220" t="str">
        <f>IF(ISERROR(VLOOKUP($B29,積算集約!$C:$J,5,0)),"",VLOOKUP($B29,積算集約!$C:$J,5,0))</f>
        <v/>
      </c>
      <c r="U29" s="220"/>
      <c r="V29" s="247" t="str">
        <f>IF(ISERROR(VLOOKUP($B29,積算集約!$C:$J,6,0)),"",VLOOKUP($B29,積算集約!$C:$J,6,0))</f>
        <v/>
      </c>
      <c r="W29" s="247"/>
      <c r="X29" s="247"/>
      <c r="Y29" s="251" t="str">
        <f>IF(ISERROR(VLOOKUP($B29,積算集約!$C:$J,7,0)),"",VLOOKUP($B29,積算集約!$C:$J,7,0))</f>
        <v/>
      </c>
      <c r="Z29" s="251"/>
      <c r="AA29" s="251"/>
      <c r="AB29" s="251"/>
      <c r="AC29" s="260" t="str">
        <f>IF(ISERROR(VLOOKUP($B29,積算集約!$C:$J,8,0)),"",VLOOKUP($B29,積算集約!$C:$J,8,0))</f>
        <v/>
      </c>
      <c r="AD29" s="260"/>
      <c r="AE29" s="260"/>
      <c r="AF29" s="260"/>
      <c r="AG29" s="264"/>
      <c r="AJ29" s="269"/>
      <c r="AN29" s="280" t="s">
        <v>378</v>
      </c>
      <c r="AO29" s="294"/>
      <c r="AP29" s="294"/>
      <c r="AQ29" s="308"/>
      <c r="AR29" s="306" t="s">
        <v>564</v>
      </c>
      <c r="AS29" s="311" t="s">
        <v>345</v>
      </c>
      <c r="AT29" s="311"/>
      <c r="AU29" s="306" t="s">
        <v>564</v>
      </c>
      <c r="AV29" s="311" t="s">
        <v>588</v>
      </c>
      <c r="AW29" s="331"/>
      <c r="AX29" s="331"/>
      <c r="AY29" s="331"/>
      <c r="AZ29" s="331"/>
      <c r="BA29" s="331"/>
      <c r="BB29" s="331"/>
      <c r="BC29" s="331"/>
      <c r="BD29" s="311"/>
      <c r="BE29" s="353" t="s">
        <v>40</v>
      </c>
      <c r="BF29" s="353"/>
      <c r="BG29" s="353"/>
      <c r="BH29" s="353"/>
      <c r="BI29" s="353"/>
      <c r="BJ29" s="353"/>
      <c r="BK29" s="353"/>
      <c r="BL29" s="353"/>
      <c r="BM29" s="380"/>
      <c r="BN29" s="383" t="s">
        <v>465</v>
      </c>
      <c r="BO29" s="386"/>
      <c r="BP29" s="311"/>
      <c r="BQ29" s="311"/>
      <c r="BR29" s="388"/>
    </row>
    <row r="30" spans="1:89" ht="14" customHeight="1">
      <c r="A30" s="69" t="e">
        <f>VLOOKUP(T30,環境設定!$B$7:$C$16,2,0)</f>
        <v>#N/A</v>
      </c>
      <c r="B30" s="208">
        <f t="shared" si="0"/>
        <v>29</v>
      </c>
      <c r="C30" s="215" t="str">
        <f>IF(ISERROR(VLOOKUP($B30,積算集約!$C:$J,3,0)),"",VLOOKUP($B30,積算集約!$C:$J,3,0))</f>
        <v/>
      </c>
      <c r="D30" s="220"/>
      <c r="E30" s="224" t="str">
        <f>IF(ISERROR(VLOOKUP($B30,積算集約!$C:$J,4,0)),"",VLOOKUP($B30,積算集約!$C:$J,4,0))</f>
        <v/>
      </c>
      <c r="F30" s="224"/>
      <c r="G30" s="224"/>
      <c r="H30" s="224"/>
      <c r="I30" s="224"/>
      <c r="J30" s="224"/>
      <c r="K30" s="224"/>
      <c r="L30" s="224"/>
      <c r="M30" s="224"/>
      <c r="N30" s="224"/>
      <c r="O30" s="224"/>
      <c r="P30" s="224"/>
      <c r="Q30" s="224"/>
      <c r="R30" s="224"/>
      <c r="S30" s="224"/>
      <c r="T30" s="220" t="str">
        <f>IF(ISERROR(VLOOKUP($B30,積算集約!$C:$J,5,0)),"",VLOOKUP($B30,積算集約!$C:$J,5,0))</f>
        <v/>
      </c>
      <c r="U30" s="220"/>
      <c r="V30" s="247" t="str">
        <f>IF(ISERROR(VLOOKUP($B30,積算集約!$C:$J,6,0)),"",VLOOKUP($B30,積算集約!$C:$J,6,0))</f>
        <v/>
      </c>
      <c r="W30" s="247"/>
      <c r="X30" s="247"/>
      <c r="Y30" s="251" t="str">
        <f>IF(ISERROR(VLOOKUP($B30,積算集約!$C:$J,7,0)),"",VLOOKUP($B30,積算集約!$C:$J,7,0))</f>
        <v/>
      </c>
      <c r="Z30" s="251"/>
      <c r="AA30" s="251"/>
      <c r="AB30" s="251"/>
      <c r="AC30" s="260" t="str">
        <f>IF(ISERROR(VLOOKUP($B30,積算集約!$C:$J,8,0)),"",VLOOKUP($B30,積算集約!$C:$J,8,0))</f>
        <v/>
      </c>
      <c r="AD30" s="260"/>
      <c r="AE30" s="260"/>
      <c r="AF30" s="260"/>
      <c r="AG30" s="264"/>
      <c r="AJ30" s="269"/>
      <c r="AN30" s="281"/>
      <c r="AO30" s="295"/>
      <c r="AP30" s="295"/>
      <c r="AQ30" s="309"/>
      <c r="AR30" s="312" t="s">
        <v>564</v>
      </c>
      <c r="AS30" s="273" t="s">
        <v>579</v>
      </c>
      <c r="AT30" s="273"/>
      <c r="AU30" s="323"/>
      <c r="AV30" s="323"/>
      <c r="AW30" s="323"/>
      <c r="AX30" s="323"/>
      <c r="AY30" s="323"/>
      <c r="AZ30" s="323"/>
      <c r="BA30" s="323"/>
      <c r="BB30" s="323"/>
      <c r="BC30" s="323"/>
      <c r="BD30" s="273" t="s">
        <v>233</v>
      </c>
      <c r="BE30" s="354"/>
      <c r="BF30" s="354"/>
      <c r="BG30" s="354"/>
      <c r="BH30" s="354"/>
      <c r="BI30" s="354"/>
      <c r="BJ30" s="354"/>
      <c r="BK30" s="354"/>
      <c r="BL30" s="354"/>
      <c r="BM30" s="381"/>
      <c r="BN30" s="384"/>
      <c r="BO30" s="384"/>
      <c r="BP30" s="273"/>
      <c r="BQ30" s="273"/>
      <c r="BR30" s="397"/>
    </row>
    <row r="31" spans="1:89" ht="14" customHeight="1">
      <c r="A31" s="69" t="e">
        <f>VLOOKUP(T31,環境設定!$B$7:$C$16,2,0)</f>
        <v>#N/A</v>
      </c>
      <c r="B31" s="208">
        <f t="shared" si="0"/>
        <v>30</v>
      </c>
      <c r="C31" s="215" t="str">
        <f>IF(ISERROR(VLOOKUP($B31,積算集約!$C:$J,3,0)),"",VLOOKUP($B31,積算集約!$C:$J,3,0))</f>
        <v/>
      </c>
      <c r="D31" s="220"/>
      <c r="E31" s="224" t="str">
        <f>IF(ISERROR(VLOOKUP($B31,積算集約!$C:$J,4,0)),"",VLOOKUP($B31,積算集約!$C:$J,4,0))</f>
        <v/>
      </c>
      <c r="F31" s="224"/>
      <c r="G31" s="224"/>
      <c r="H31" s="224"/>
      <c r="I31" s="224"/>
      <c r="J31" s="224"/>
      <c r="K31" s="224"/>
      <c r="L31" s="224"/>
      <c r="M31" s="224"/>
      <c r="N31" s="224"/>
      <c r="O31" s="224"/>
      <c r="P31" s="224"/>
      <c r="Q31" s="224"/>
      <c r="R31" s="224"/>
      <c r="S31" s="224"/>
      <c r="T31" s="220" t="str">
        <f>IF(ISERROR(VLOOKUP($B31,積算集約!$C:$J,5,0)),"",VLOOKUP($B31,積算集約!$C:$J,5,0))</f>
        <v/>
      </c>
      <c r="U31" s="220"/>
      <c r="V31" s="247" t="str">
        <f>IF(ISERROR(VLOOKUP($B31,積算集約!$C:$J,6,0)),"",VLOOKUP($B31,積算集約!$C:$J,6,0))</f>
        <v/>
      </c>
      <c r="W31" s="247"/>
      <c r="X31" s="247"/>
      <c r="Y31" s="251" t="str">
        <f>IF(ISERROR(VLOOKUP($B31,積算集約!$C:$J,7,0)),"",VLOOKUP($B31,積算集約!$C:$J,7,0))</f>
        <v/>
      </c>
      <c r="Z31" s="251"/>
      <c r="AA31" s="251"/>
      <c r="AB31" s="251"/>
      <c r="AC31" s="260" t="str">
        <f>IF(ISERROR(VLOOKUP($B31,積算集約!$C:$J,8,0)),"",VLOOKUP($B31,積算集約!$C:$J,8,0))</f>
        <v/>
      </c>
      <c r="AD31" s="260"/>
      <c r="AE31" s="260"/>
      <c r="AF31" s="260"/>
      <c r="AG31" s="264"/>
      <c r="AJ31" s="269"/>
      <c r="AN31" s="282"/>
      <c r="AO31" s="296"/>
      <c r="AP31" s="296"/>
      <c r="AQ31" s="310"/>
      <c r="AR31" s="307" t="s">
        <v>564</v>
      </c>
      <c r="AS31" s="302" t="s">
        <v>580</v>
      </c>
      <c r="AT31" s="302"/>
      <c r="AU31" s="323"/>
      <c r="AV31" s="323"/>
      <c r="AW31" s="323"/>
      <c r="AX31" s="323"/>
      <c r="AY31" s="323"/>
      <c r="AZ31" s="323"/>
      <c r="BA31" s="323"/>
      <c r="BB31" s="323"/>
      <c r="BC31" s="323"/>
      <c r="BD31" s="302"/>
      <c r="BE31" s="355"/>
      <c r="BF31" s="355"/>
      <c r="BG31" s="355"/>
      <c r="BH31" s="355"/>
      <c r="BI31" s="355"/>
      <c r="BJ31" s="355"/>
      <c r="BK31" s="355"/>
      <c r="BL31" s="355"/>
      <c r="BM31" s="382"/>
      <c r="BN31" s="385"/>
      <c r="BO31" s="385"/>
      <c r="BP31" s="302"/>
      <c r="BQ31" s="302"/>
      <c r="BR31" s="344"/>
    </row>
    <row r="32" spans="1:89" ht="14" customHeight="1">
      <c r="A32" s="69" t="e">
        <f>VLOOKUP(T32,環境設定!$B$7:$C$16,2,0)</f>
        <v>#N/A</v>
      </c>
      <c r="B32" s="208">
        <f t="shared" si="0"/>
        <v>31</v>
      </c>
      <c r="C32" s="215" t="str">
        <f>IF(ISERROR(VLOOKUP($B32,積算集約!$C:$J,3,0)),"",VLOOKUP($B32,積算集約!$C:$J,3,0))</f>
        <v xml:space="preserve"> </v>
      </c>
      <c r="D32" s="220"/>
      <c r="E32" s="224" t="str">
        <f>IF(ISERROR(VLOOKUP($B32,積算集約!$C:$J,4,0)),"",VLOOKUP($B32,積算集約!$C:$J,4,0))</f>
        <v>[供給管工事]</v>
      </c>
      <c r="F32" s="224"/>
      <c r="G32" s="224"/>
      <c r="H32" s="224"/>
      <c r="I32" s="224"/>
      <c r="J32" s="224"/>
      <c r="K32" s="224"/>
      <c r="L32" s="224"/>
      <c r="M32" s="224"/>
      <c r="N32" s="224"/>
      <c r="O32" s="224"/>
      <c r="P32" s="224"/>
      <c r="Q32" s="224"/>
      <c r="R32" s="224"/>
      <c r="S32" s="224"/>
      <c r="T32" s="220" t="str">
        <f>IF(ISERROR(VLOOKUP($B32,積算集約!$C:$J,5,0)),"",VLOOKUP($B32,積算集約!$C:$J,5,0))</f>
        <v xml:space="preserve"> </v>
      </c>
      <c r="U32" s="220"/>
      <c r="V32" s="247" t="str">
        <f>IF(ISERROR(VLOOKUP($B32,積算集約!$C:$J,6,0)),"",VLOOKUP($B32,積算集約!$C:$J,6,0))</f>
        <v xml:space="preserve"> </v>
      </c>
      <c r="W32" s="247"/>
      <c r="X32" s="247"/>
      <c r="Y32" s="251" t="str">
        <f>IF(ISERROR(VLOOKUP($B32,積算集約!$C:$J,7,0)),"",VLOOKUP($B32,積算集約!$C:$J,7,0))</f>
        <v/>
      </c>
      <c r="Z32" s="251"/>
      <c r="AA32" s="251"/>
      <c r="AB32" s="251"/>
      <c r="AC32" s="260" t="str">
        <f>IF(ISERROR(VLOOKUP($B32,積算集約!$C:$J,8,0)),"",VLOOKUP($B32,積算集約!$C:$J,8,0))</f>
        <v xml:space="preserve"> </v>
      </c>
      <c r="AD32" s="260"/>
      <c r="AE32" s="260"/>
      <c r="AF32" s="260"/>
      <c r="AG32" s="264"/>
      <c r="AJ32" s="269"/>
      <c r="AN32" s="277" t="s">
        <v>380</v>
      </c>
      <c r="AO32" s="277"/>
      <c r="AP32" s="277"/>
      <c r="AQ32" s="277"/>
      <c r="AR32" s="277"/>
      <c r="AS32" s="277"/>
      <c r="AT32" s="277"/>
      <c r="AU32" s="286"/>
      <c r="AV32" s="328" t="s">
        <v>564</v>
      </c>
      <c r="AW32" s="311" t="s">
        <v>134</v>
      </c>
      <c r="AX32" s="311"/>
      <c r="AY32" s="328" t="s">
        <v>564</v>
      </c>
      <c r="AZ32" s="337" t="s">
        <v>243</v>
      </c>
      <c r="BA32" s="337"/>
      <c r="BB32" s="337"/>
      <c r="BC32" s="345"/>
      <c r="BD32" s="280" t="s">
        <v>381</v>
      </c>
      <c r="BE32" s="294"/>
      <c r="BF32" s="294"/>
      <c r="BG32" s="294"/>
      <c r="BH32" s="294"/>
      <c r="BI32" s="308"/>
      <c r="BJ32" s="368" t="s">
        <v>587</v>
      </c>
      <c r="BK32" s="368"/>
      <c r="BL32" s="368"/>
      <c r="BM32" s="368"/>
      <c r="BN32" s="368"/>
      <c r="BO32" s="368"/>
      <c r="BP32" s="368"/>
      <c r="BQ32" s="368"/>
      <c r="BR32" s="398"/>
    </row>
    <row r="33" spans="1:70" ht="14" customHeight="1">
      <c r="A33" s="69" t="e">
        <f>VLOOKUP(T33,環境設定!$B$7:$C$16,2,0)</f>
        <v>#N/A</v>
      </c>
      <c r="B33" s="208">
        <f t="shared" si="0"/>
        <v>32</v>
      </c>
      <c r="C33" s="215" t="str">
        <f>IF(ISERROR(VLOOKUP($B33,積算集約!$C:$J,3,0)),"",VLOOKUP($B33,積算集約!$C:$J,3,0))</f>
        <v/>
      </c>
      <c r="D33" s="220"/>
      <c r="E33" s="224" t="str">
        <f>IF(ISERROR(VLOOKUP($B33,積算集約!$C:$J,4,0)),"",VLOOKUP($B33,積算集約!$C:$J,4,0))</f>
        <v/>
      </c>
      <c r="F33" s="224"/>
      <c r="G33" s="224"/>
      <c r="H33" s="224"/>
      <c r="I33" s="224"/>
      <c r="J33" s="224"/>
      <c r="K33" s="224"/>
      <c r="L33" s="224"/>
      <c r="M33" s="224"/>
      <c r="N33" s="224"/>
      <c r="O33" s="224"/>
      <c r="P33" s="224"/>
      <c r="Q33" s="224"/>
      <c r="R33" s="224"/>
      <c r="S33" s="224"/>
      <c r="T33" s="220" t="str">
        <f>IF(ISERROR(VLOOKUP($B33,積算集約!$C:$J,5,0)),"",VLOOKUP($B33,積算集約!$C:$J,5,0))</f>
        <v/>
      </c>
      <c r="U33" s="220"/>
      <c r="V33" s="247" t="str">
        <f>IF(ISERROR(VLOOKUP($B33,積算集約!$C:$J,6,0)),"",VLOOKUP($B33,積算集約!$C:$J,6,0))</f>
        <v/>
      </c>
      <c r="W33" s="247"/>
      <c r="X33" s="247"/>
      <c r="Y33" s="251" t="str">
        <f>IF(ISERROR(VLOOKUP($B33,積算集約!$C:$J,7,0)),"",VLOOKUP($B33,積算集約!$C:$J,7,0))</f>
        <v/>
      </c>
      <c r="Z33" s="251"/>
      <c r="AA33" s="251"/>
      <c r="AB33" s="251"/>
      <c r="AC33" s="260" t="str">
        <f>IF(ISERROR(VLOOKUP($B33,積算集約!$C:$J,8,0)),"",VLOOKUP($B33,積算集約!$C:$J,8,0))</f>
        <v/>
      </c>
      <c r="AD33" s="260"/>
      <c r="AE33" s="260"/>
      <c r="AF33" s="260"/>
      <c r="AG33" s="264"/>
      <c r="AJ33" s="269"/>
      <c r="AN33" s="277"/>
      <c r="AO33" s="277"/>
      <c r="AP33" s="277"/>
      <c r="AQ33" s="277"/>
      <c r="AR33" s="277"/>
      <c r="AS33" s="277"/>
      <c r="AT33" s="277"/>
      <c r="AU33" s="288"/>
      <c r="AV33" s="329"/>
      <c r="AW33" s="302"/>
      <c r="AX33" s="302"/>
      <c r="AY33" s="329"/>
      <c r="AZ33" s="338"/>
      <c r="BA33" s="338"/>
      <c r="BB33" s="338"/>
      <c r="BC33" s="346"/>
      <c r="BD33" s="282"/>
      <c r="BE33" s="296"/>
      <c r="BF33" s="296"/>
      <c r="BG33" s="296"/>
      <c r="BH33" s="296"/>
      <c r="BI33" s="310"/>
      <c r="BJ33" s="299"/>
      <c r="BK33" s="299"/>
      <c r="BL33" s="299"/>
      <c r="BM33" s="299"/>
      <c r="BN33" s="299"/>
      <c r="BO33" s="299"/>
      <c r="BP33" s="299"/>
      <c r="BQ33" s="299"/>
      <c r="BR33" s="335"/>
    </row>
    <row r="34" spans="1:70" ht="14" customHeight="1">
      <c r="A34" s="69" t="e">
        <f>VLOOKUP(T34,環境設定!$B$7:$C$16,2,0)</f>
        <v>#N/A</v>
      </c>
      <c r="B34" s="208">
        <f t="shared" si="0"/>
        <v>33</v>
      </c>
      <c r="C34" s="215" t="str">
        <f>IF(ISERROR(VLOOKUP($B34,積算集約!$C:$J,3,0)),"",VLOOKUP($B34,積算集約!$C:$J,3,0))</f>
        <v/>
      </c>
      <c r="D34" s="220"/>
      <c r="E34" s="224" t="str">
        <f>IF(ISERROR(VLOOKUP($B34,積算集約!$C:$J,4,0)),"",VLOOKUP($B34,積算集約!$C:$J,4,0))</f>
        <v/>
      </c>
      <c r="F34" s="224"/>
      <c r="G34" s="224"/>
      <c r="H34" s="224"/>
      <c r="I34" s="224"/>
      <c r="J34" s="224"/>
      <c r="K34" s="224"/>
      <c r="L34" s="224"/>
      <c r="M34" s="224"/>
      <c r="N34" s="224"/>
      <c r="O34" s="224"/>
      <c r="P34" s="224"/>
      <c r="Q34" s="224"/>
      <c r="R34" s="224"/>
      <c r="S34" s="224"/>
      <c r="T34" s="220" t="str">
        <f>IF(ISERROR(VLOOKUP($B34,積算集約!$C:$J,5,0)),"",VLOOKUP($B34,積算集約!$C:$J,5,0))</f>
        <v/>
      </c>
      <c r="U34" s="220"/>
      <c r="V34" s="247" t="str">
        <f>IF(ISERROR(VLOOKUP($B34,積算集約!$C:$J,6,0)),"",VLOOKUP($B34,積算集約!$C:$J,6,0))</f>
        <v/>
      </c>
      <c r="W34" s="247"/>
      <c r="X34" s="247"/>
      <c r="Y34" s="251" t="str">
        <f>IF(ISERROR(VLOOKUP($B34,積算集約!$C:$J,7,0)),"",VLOOKUP($B34,積算集約!$C:$J,7,0))</f>
        <v/>
      </c>
      <c r="Z34" s="251"/>
      <c r="AA34" s="251"/>
      <c r="AB34" s="251"/>
      <c r="AC34" s="260" t="str">
        <f>IF(ISERROR(VLOOKUP($B34,積算集約!$C:$J,8,0)),"",VLOOKUP($B34,積算集約!$C:$J,8,0))</f>
        <v/>
      </c>
      <c r="AD34" s="260"/>
      <c r="AE34" s="260"/>
      <c r="AF34" s="260"/>
      <c r="AG34" s="264"/>
      <c r="AJ34" s="269"/>
      <c r="AN34" s="278" t="s">
        <v>55</v>
      </c>
      <c r="AO34" s="292"/>
      <c r="AP34" s="292"/>
      <c r="AQ34" s="292"/>
      <c r="AR34" s="292"/>
      <c r="AS34" s="292"/>
      <c r="AT34" s="292"/>
      <c r="AU34" s="292"/>
      <c r="AV34" s="292"/>
      <c r="AW34" s="292"/>
      <c r="AX34" s="303"/>
      <c r="AY34" s="286" t="s">
        <v>307</v>
      </c>
      <c r="AZ34" s="311"/>
      <c r="BA34" s="311"/>
      <c r="BB34" s="311"/>
      <c r="BC34" s="311"/>
      <c r="BD34" s="311"/>
      <c r="BE34" s="311"/>
      <c r="BF34" s="311"/>
      <c r="BG34" s="311"/>
      <c r="BH34" s="311"/>
      <c r="BI34" s="311"/>
      <c r="BJ34" s="311" t="s">
        <v>585</v>
      </c>
      <c r="BK34" s="311"/>
      <c r="BL34" s="311"/>
      <c r="BM34" s="311"/>
      <c r="BN34" s="311"/>
      <c r="BO34" s="311"/>
      <c r="BP34" s="311"/>
      <c r="BQ34" s="311"/>
      <c r="BR34" s="388"/>
    </row>
    <row r="35" spans="1:70" ht="14" customHeight="1">
      <c r="A35" s="69" t="e">
        <f>VLOOKUP(T35,環境設定!$B$7:$C$16,2,0)</f>
        <v>#N/A</v>
      </c>
      <c r="B35" s="208">
        <f t="shared" si="0"/>
        <v>34</v>
      </c>
      <c r="C35" s="215" t="str">
        <f>IF(ISERROR(VLOOKUP($B35,積算集約!$C:$J,3,0)),"",VLOOKUP($B35,積算集約!$C:$J,3,0))</f>
        <v/>
      </c>
      <c r="D35" s="220"/>
      <c r="E35" s="224" t="str">
        <f>IF(ISERROR(VLOOKUP($B35,積算集約!$C:$J,4,0)),"",VLOOKUP($B35,積算集約!$C:$J,4,0))</f>
        <v/>
      </c>
      <c r="F35" s="224"/>
      <c r="G35" s="224"/>
      <c r="H35" s="224"/>
      <c r="I35" s="224"/>
      <c r="J35" s="224"/>
      <c r="K35" s="224"/>
      <c r="L35" s="224"/>
      <c r="M35" s="224"/>
      <c r="N35" s="224"/>
      <c r="O35" s="224"/>
      <c r="P35" s="224"/>
      <c r="Q35" s="224"/>
      <c r="R35" s="224"/>
      <c r="S35" s="224"/>
      <c r="T35" s="220" t="str">
        <f>IF(ISERROR(VLOOKUP($B35,積算集約!$C:$J,5,0)),"",VLOOKUP($B35,積算集約!$C:$J,5,0))</f>
        <v/>
      </c>
      <c r="U35" s="220"/>
      <c r="V35" s="247" t="str">
        <f>IF(ISERROR(VLOOKUP($B35,積算集約!$C:$J,6,0)),"",VLOOKUP($B35,積算集約!$C:$J,6,0))</f>
        <v/>
      </c>
      <c r="W35" s="247"/>
      <c r="X35" s="247"/>
      <c r="Y35" s="251" t="str">
        <f>IF(ISERROR(VLOOKUP($B35,積算集約!$C:$J,7,0)),"",VLOOKUP($B35,積算集約!$C:$J,7,0))</f>
        <v/>
      </c>
      <c r="Z35" s="251"/>
      <c r="AA35" s="251"/>
      <c r="AB35" s="251"/>
      <c r="AC35" s="260" t="str">
        <f>IF(ISERROR(VLOOKUP($B35,積算集約!$C:$J,8,0)),"",VLOOKUP($B35,積算集約!$C:$J,8,0))</f>
        <v/>
      </c>
      <c r="AD35" s="260"/>
      <c r="AE35" s="260"/>
      <c r="AF35" s="260"/>
      <c r="AG35" s="264"/>
      <c r="AJ35" s="269"/>
      <c r="AN35" s="283"/>
      <c r="AO35" s="297"/>
      <c r="AP35" s="297"/>
      <c r="AQ35" s="297"/>
      <c r="AR35" s="297"/>
      <c r="AS35" s="297"/>
      <c r="AT35" s="297"/>
      <c r="AU35" s="297"/>
      <c r="AV35" s="297"/>
      <c r="AW35" s="297"/>
      <c r="AX35" s="333"/>
      <c r="AY35" s="287"/>
      <c r="AZ35" s="273"/>
      <c r="BA35" s="273"/>
      <c r="BB35" s="273"/>
      <c r="BC35" s="273"/>
      <c r="BD35" s="273"/>
      <c r="BE35" s="273"/>
      <c r="BF35" s="273"/>
      <c r="BG35" s="273"/>
      <c r="BH35" s="273"/>
      <c r="BI35" s="273"/>
      <c r="BJ35" s="273"/>
      <c r="BK35" s="273"/>
      <c r="BL35" s="273"/>
      <c r="BM35" s="273"/>
      <c r="BN35" s="273"/>
      <c r="BO35" s="273"/>
      <c r="BP35" s="273"/>
      <c r="BQ35" s="273"/>
      <c r="BR35" s="397"/>
    </row>
    <row r="36" spans="1:70" ht="14" customHeight="1">
      <c r="A36" s="69" t="e">
        <f>VLOOKUP(T36,環境設定!$B$7:$C$16,2,0)</f>
        <v>#N/A</v>
      </c>
      <c r="B36" s="208">
        <f t="shared" si="0"/>
        <v>35</v>
      </c>
      <c r="C36" s="215" t="str">
        <f>IF(ISERROR(VLOOKUP($B36,積算集約!$C:$J,3,0)),"",VLOOKUP($B36,積算集約!$C:$J,3,0))</f>
        <v/>
      </c>
      <c r="D36" s="220"/>
      <c r="E36" s="224" t="str">
        <f>IF(ISERROR(VLOOKUP($B36,積算集約!$C:$J,4,0)),"",VLOOKUP($B36,積算集約!$C:$J,4,0))</f>
        <v/>
      </c>
      <c r="F36" s="224"/>
      <c r="G36" s="224"/>
      <c r="H36" s="224"/>
      <c r="I36" s="224"/>
      <c r="J36" s="224"/>
      <c r="K36" s="224"/>
      <c r="L36" s="224"/>
      <c r="M36" s="224"/>
      <c r="N36" s="224"/>
      <c r="O36" s="224"/>
      <c r="P36" s="224"/>
      <c r="Q36" s="224"/>
      <c r="R36" s="224"/>
      <c r="S36" s="224"/>
      <c r="T36" s="220" t="str">
        <f>IF(ISERROR(VLOOKUP($B36,積算集約!$C:$J,5,0)),"",VLOOKUP($B36,積算集約!$C:$J,5,0))</f>
        <v/>
      </c>
      <c r="U36" s="220"/>
      <c r="V36" s="247" t="str">
        <f>IF(ISERROR(VLOOKUP($B36,積算集約!$C:$J,6,0)),"",VLOOKUP($B36,積算集約!$C:$J,6,0))</f>
        <v/>
      </c>
      <c r="W36" s="247"/>
      <c r="X36" s="247"/>
      <c r="Y36" s="251" t="str">
        <f>IF(ISERROR(VLOOKUP($B36,積算集約!$C:$J,7,0)),"",VLOOKUP($B36,積算集約!$C:$J,7,0))</f>
        <v/>
      </c>
      <c r="Z36" s="251"/>
      <c r="AA36" s="251"/>
      <c r="AB36" s="251"/>
      <c r="AC36" s="260" t="str">
        <f>IF(ISERROR(VLOOKUP($B36,積算集約!$C:$J,8,0)),"",VLOOKUP($B36,積算集約!$C:$J,8,0))</f>
        <v/>
      </c>
      <c r="AD36" s="260"/>
      <c r="AE36" s="260"/>
      <c r="AF36" s="260"/>
      <c r="AG36" s="264"/>
      <c r="AJ36" s="269"/>
      <c r="AN36" s="283"/>
      <c r="AO36" s="297"/>
      <c r="AP36" s="297"/>
      <c r="AQ36" s="297"/>
      <c r="AR36" s="297"/>
      <c r="AS36" s="297"/>
      <c r="AT36" s="297"/>
      <c r="AU36" s="297"/>
      <c r="AV36" s="297"/>
      <c r="AW36" s="297"/>
      <c r="AX36" s="333"/>
      <c r="AY36" s="287"/>
      <c r="AZ36" s="273"/>
      <c r="BA36" s="273"/>
      <c r="BB36" s="273"/>
      <c r="BC36" s="273"/>
      <c r="BD36" s="273"/>
      <c r="BE36" s="273"/>
      <c r="BF36" s="273"/>
      <c r="BG36" s="273"/>
      <c r="BH36" s="273"/>
      <c r="BI36" s="273"/>
      <c r="BJ36" s="273"/>
      <c r="BK36" s="273"/>
      <c r="BL36" s="273"/>
      <c r="BM36" s="273"/>
      <c r="BN36" s="273"/>
      <c r="BO36" s="273"/>
      <c r="BP36" s="273"/>
      <c r="BQ36" s="273"/>
      <c r="BR36" s="397"/>
    </row>
    <row r="37" spans="1:70" ht="14" customHeight="1">
      <c r="A37" s="69" t="e">
        <f>VLOOKUP(T37,環境設定!$B$7:$C$16,2,0)</f>
        <v>#N/A</v>
      </c>
      <c r="B37" s="208">
        <f t="shared" si="0"/>
        <v>36</v>
      </c>
      <c r="C37" s="215" t="str">
        <f>IF(ISERROR(VLOOKUP($B37,積算集約!$C:$J,3,0)),"",VLOOKUP($B37,積算集約!$C:$J,3,0))</f>
        <v/>
      </c>
      <c r="D37" s="220"/>
      <c r="E37" s="224" t="str">
        <f>IF(ISERROR(VLOOKUP($B37,積算集約!$C:$J,4,0)),"",VLOOKUP($B37,積算集約!$C:$J,4,0))</f>
        <v/>
      </c>
      <c r="F37" s="224"/>
      <c r="G37" s="224"/>
      <c r="H37" s="224"/>
      <c r="I37" s="224"/>
      <c r="J37" s="224"/>
      <c r="K37" s="224"/>
      <c r="L37" s="224"/>
      <c r="M37" s="224"/>
      <c r="N37" s="224"/>
      <c r="O37" s="224"/>
      <c r="P37" s="224"/>
      <c r="Q37" s="224"/>
      <c r="R37" s="224"/>
      <c r="S37" s="224"/>
      <c r="T37" s="220" t="str">
        <f>IF(ISERROR(VLOOKUP($B37,積算集約!$C:$J,5,0)),"",VLOOKUP($B37,積算集約!$C:$J,5,0))</f>
        <v/>
      </c>
      <c r="U37" s="220"/>
      <c r="V37" s="247" t="str">
        <f>IF(ISERROR(VLOOKUP($B37,積算集約!$C:$J,6,0)),"",VLOOKUP($B37,積算集約!$C:$J,6,0))</f>
        <v/>
      </c>
      <c r="W37" s="247"/>
      <c r="X37" s="247"/>
      <c r="Y37" s="251" t="str">
        <f>IF(ISERROR(VLOOKUP($B37,積算集約!$C:$J,7,0)),"",VLOOKUP($B37,積算集約!$C:$J,7,0))</f>
        <v/>
      </c>
      <c r="Z37" s="251"/>
      <c r="AA37" s="251"/>
      <c r="AB37" s="251"/>
      <c r="AC37" s="260" t="str">
        <f>IF(ISERROR(VLOOKUP($B37,積算集約!$C:$J,8,0)),"",VLOOKUP($B37,積算集約!$C:$J,8,0))</f>
        <v/>
      </c>
      <c r="AD37" s="260"/>
      <c r="AE37" s="260"/>
      <c r="AF37" s="260"/>
      <c r="AG37" s="264"/>
      <c r="AJ37" s="269"/>
      <c r="AN37" s="284" t="s">
        <v>587</v>
      </c>
      <c r="AO37" s="298"/>
      <c r="AP37" s="298"/>
      <c r="AQ37" s="298"/>
      <c r="AR37" s="298"/>
      <c r="AS37" s="298"/>
      <c r="AT37" s="298"/>
      <c r="AU37" s="298"/>
      <c r="AV37" s="298"/>
      <c r="AW37" s="298"/>
      <c r="AX37" s="334"/>
      <c r="AY37" s="287"/>
      <c r="AZ37" s="273"/>
      <c r="BA37" s="273"/>
      <c r="BB37" s="273"/>
      <c r="BC37" s="273"/>
      <c r="BD37" s="273"/>
      <c r="BE37" s="273"/>
      <c r="BF37" s="273"/>
      <c r="BG37" s="273"/>
      <c r="BH37" s="273"/>
      <c r="BI37" s="273"/>
      <c r="BJ37" s="273"/>
      <c r="BK37" s="273"/>
      <c r="BL37" s="273"/>
      <c r="BM37" s="273"/>
      <c r="BN37" s="273"/>
      <c r="BO37" s="273"/>
      <c r="BP37" s="273"/>
      <c r="BQ37" s="273"/>
      <c r="BR37" s="397"/>
    </row>
    <row r="38" spans="1:70" ht="14" customHeight="1">
      <c r="A38" s="69" t="e">
        <f>VLOOKUP(T38,環境設定!$B$7:$C$16,2,0)</f>
        <v>#N/A</v>
      </c>
      <c r="B38" s="208">
        <f t="shared" si="0"/>
        <v>37</v>
      </c>
      <c r="C38" s="215" t="str">
        <f>IF(ISERROR(VLOOKUP($B38,積算集約!$C:$J,3,0)),"",VLOOKUP($B38,積算集約!$C:$J,3,0))</f>
        <v/>
      </c>
      <c r="D38" s="220"/>
      <c r="E38" s="224" t="str">
        <f>IF(ISERROR(VLOOKUP($B38,積算集約!$C:$J,4,0)),"",VLOOKUP($B38,積算集約!$C:$J,4,0))</f>
        <v/>
      </c>
      <c r="F38" s="224"/>
      <c r="G38" s="224"/>
      <c r="H38" s="224"/>
      <c r="I38" s="224"/>
      <c r="J38" s="224"/>
      <c r="K38" s="224"/>
      <c r="L38" s="224"/>
      <c r="M38" s="224"/>
      <c r="N38" s="224"/>
      <c r="O38" s="224"/>
      <c r="P38" s="224"/>
      <c r="Q38" s="224"/>
      <c r="R38" s="224"/>
      <c r="S38" s="224"/>
      <c r="T38" s="220" t="str">
        <f>IF(ISERROR(VLOOKUP($B38,積算集約!$C:$J,5,0)),"",VLOOKUP($B38,積算集約!$C:$J,5,0))</f>
        <v/>
      </c>
      <c r="U38" s="220"/>
      <c r="V38" s="247" t="str">
        <f>IF(ISERROR(VLOOKUP($B38,積算集約!$C:$J,6,0)),"",VLOOKUP($B38,積算集約!$C:$J,6,0))</f>
        <v/>
      </c>
      <c r="W38" s="247"/>
      <c r="X38" s="247"/>
      <c r="Y38" s="251" t="str">
        <f>IF(ISERROR(VLOOKUP($B38,積算集約!$C:$J,7,0)),"",VLOOKUP($B38,積算集約!$C:$J,7,0))</f>
        <v/>
      </c>
      <c r="Z38" s="251"/>
      <c r="AA38" s="251"/>
      <c r="AB38" s="251"/>
      <c r="AC38" s="260" t="str">
        <f>IF(ISERROR(VLOOKUP($B38,積算集約!$C:$J,8,0)),"",VLOOKUP($B38,積算集約!$C:$J,8,0))</f>
        <v/>
      </c>
      <c r="AD38" s="260"/>
      <c r="AE38" s="260"/>
      <c r="AF38" s="260"/>
      <c r="AG38" s="264"/>
      <c r="AJ38" s="269"/>
      <c r="AN38" s="285"/>
      <c r="AO38" s="299"/>
      <c r="AP38" s="299"/>
      <c r="AQ38" s="299"/>
      <c r="AR38" s="299"/>
      <c r="AS38" s="299"/>
      <c r="AT38" s="299"/>
      <c r="AU38" s="299"/>
      <c r="AV38" s="299"/>
      <c r="AW38" s="299"/>
      <c r="AX38" s="335"/>
      <c r="AY38" s="288"/>
      <c r="AZ38" s="302"/>
      <c r="BA38" s="302"/>
      <c r="BB38" s="302"/>
      <c r="BC38" s="302"/>
      <c r="BD38" s="302"/>
      <c r="BE38" s="302"/>
      <c r="BF38" s="302"/>
      <c r="BG38" s="302"/>
      <c r="BH38" s="302"/>
      <c r="BI38" s="302"/>
      <c r="BJ38" s="302"/>
      <c r="BK38" s="302"/>
      <c r="BL38" s="302"/>
      <c r="BM38" s="302"/>
      <c r="BN38" s="302"/>
      <c r="BO38" s="302"/>
      <c r="BP38" s="302"/>
      <c r="BQ38" s="302"/>
      <c r="BR38" s="344"/>
    </row>
    <row r="39" spans="1:70" ht="14" customHeight="1">
      <c r="A39" s="69" t="e">
        <f>VLOOKUP(T39,環境設定!$B$7:$C$16,2,0)</f>
        <v>#N/A</v>
      </c>
      <c r="B39" s="208">
        <f t="shared" si="0"/>
        <v>38</v>
      </c>
      <c r="C39" s="215" t="str">
        <f>IF(ISERROR(VLOOKUP($B39,積算集約!$C:$J,3,0)),"",VLOOKUP($B39,積算集約!$C:$J,3,0))</f>
        <v/>
      </c>
      <c r="D39" s="220"/>
      <c r="E39" s="224" t="str">
        <f>IF(ISERROR(VLOOKUP($B39,積算集約!$C:$J,4,0)),"",VLOOKUP($B39,積算集約!$C:$J,4,0))</f>
        <v/>
      </c>
      <c r="F39" s="224"/>
      <c r="G39" s="224"/>
      <c r="H39" s="224"/>
      <c r="I39" s="224"/>
      <c r="J39" s="224"/>
      <c r="K39" s="224"/>
      <c r="L39" s="224"/>
      <c r="M39" s="224"/>
      <c r="N39" s="224"/>
      <c r="O39" s="224"/>
      <c r="P39" s="224"/>
      <c r="Q39" s="224"/>
      <c r="R39" s="224"/>
      <c r="S39" s="224"/>
      <c r="T39" s="220" t="str">
        <f>IF(ISERROR(VLOOKUP($B39,積算集約!$C:$J,5,0)),"",VLOOKUP($B39,積算集約!$C:$J,5,0))</f>
        <v/>
      </c>
      <c r="U39" s="220"/>
      <c r="V39" s="247" t="str">
        <f>IF(ISERROR(VLOOKUP($B39,積算集約!$C:$J,6,0)),"",VLOOKUP($B39,積算集約!$C:$J,6,0))</f>
        <v/>
      </c>
      <c r="W39" s="247"/>
      <c r="X39" s="247"/>
      <c r="Y39" s="251" t="str">
        <f>IF(ISERROR(VLOOKUP($B39,積算集約!$C:$J,7,0)),"",VLOOKUP($B39,積算集約!$C:$J,7,0))</f>
        <v/>
      </c>
      <c r="Z39" s="251"/>
      <c r="AA39" s="251"/>
      <c r="AB39" s="251"/>
      <c r="AC39" s="260" t="str">
        <f>IF(ISERROR(VLOOKUP($B39,積算集約!$C:$J,8,0)),"",VLOOKUP($B39,積算集約!$C:$J,8,0))</f>
        <v/>
      </c>
      <c r="AD39" s="260"/>
      <c r="AE39" s="260"/>
      <c r="AF39" s="260"/>
      <c r="AG39" s="264"/>
      <c r="AJ39" s="269"/>
    </row>
    <row r="40" spans="1:70" ht="14" customHeight="1">
      <c r="A40" s="69" t="e">
        <f>VLOOKUP(T40,環境設定!$B$7:$C$16,2,0)</f>
        <v>#N/A</v>
      </c>
      <c r="B40" s="208">
        <f t="shared" si="0"/>
        <v>39</v>
      </c>
      <c r="C40" s="215" t="str">
        <f>IF(ISERROR(VLOOKUP($B40,積算集約!$C:$J,3,0)),"",VLOOKUP($B40,積算集約!$C:$J,3,0))</f>
        <v/>
      </c>
      <c r="D40" s="220"/>
      <c r="E40" s="224" t="str">
        <f>IF(ISERROR(VLOOKUP($B40,積算集約!$C:$J,4,0)),"",VLOOKUP($B40,積算集約!$C:$J,4,0))</f>
        <v/>
      </c>
      <c r="F40" s="224"/>
      <c r="G40" s="224"/>
      <c r="H40" s="224"/>
      <c r="I40" s="224"/>
      <c r="J40" s="224"/>
      <c r="K40" s="224"/>
      <c r="L40" s="224"/>
      <c r="M40" s="224"/>
      <c r="N40" s="224"/>
      <c r="O40" s="224"/>
      <c r="P40" s="224"/>
      <c r="Q40" s="224"/>
      <c r="R40" s="224"/>
      <c r="S40" s="224"/>
      <c r="T40" s="220" t="str">
        <f>IF(ISERROR(VLOOKUP($B40,積算集約!$C:$J,5,0)),"",VLOOKUP($B40,積算集約!$C:$J,5,0))</f>
        <v/>
      </c>
      <c r="U40" s="220"/>
      <c r="V40" s="247" t="str">
        <f>IF(ISERROR(VLOOKUP($B40,積算集約!$C:$J,6,0)),"",VLOOKUP($B40,積算集約!$C:$J,6,0))</f>
        <v/>
      </c>
      <c r="W40" s="247"/>
      <c r="X40" s="247"/>
      <c r="Y40" s="251" t="str">
        <f>IF(ISERROR(VLOOKUP($B40,積算集約!$C:$J,7,0)),"",VLOOKUP($B40,積算集約!$C:$J,7,0))</f>
        <v/>
      </c>
      <c r="Z40" s="251"/>
      <c r="AA40" s="251"/>
      <c r="AB40" s="251"/>
      <c r="AC40" s="260" t="str">
        <f>IF(ISERROR(VLOOKUP($B40,積算集約!$C:$J,8,0)),"",VLOOKUP($B40,積算集約!$C:$J,8,0))</f>
        <v/>
      </c>
      <c r="AD40" s="260"/>
      <c r="AE40" s="260"/>
      <c r="AF40" s="260"/>
      <c r="AG40" s="264"/>
      <c r="AJ40" s="269"/>
      <c r="AN40" s="286"/>
      <c r="AO40" s="300" t="s">
        <v>236</v>
      </c>
      <c r="AP40" s="300"/>
      <c r="AQ40" s="300"/>
      <c r="AR40" s="300"/>
      <c r="AS40" s="300"/>
      <c r="AT40" s="300"/>
      <c r="AU40" s="300"/>
      <c r="AV40" s="300"/>
      <c r="AW40" s="300"/>
      <c r="AX40" s="311"/>
      <c r="AY40" s="311" t="s">
        <v>581</v>
      </c>
      <c r="AZ40" s="311"/>
      <c r="BA40" s="311"/>
      <c r="BB40" s="311"/>
      <c r="BC40" s="311"/>
      <c r="BD40" s="311"/>
      <c r="BE40" s="311"/>
      <c r="BF40" s="311"/>
      <c r="BG40" s="311"/>
      <c r="BH40" s="311"/>
      <c r="BI40" s="311"/>
      <c r="BJ40" s="311"/>
      <c r="BK40" s="311"/>
      <c r="BL40" s="311"/>
      <c r="BM40" s="311"/>
      <c r="BN40" s="311"/>
      <c r="BO40" s="311"/>
      <c r="BP40" s="311"/>
      <c r="BQ40" s="311"/>
      <c r="BR40" s="388"/>
    </row>
    <row r="41" spans="1:70" ht="14" customHeight="1">
      <c r="A41" s="69" t="e">
        <f>VLOOKUP(T41,環境設定!$B$7:$C$16,2,0)</f>
        <v>#N/A</v>
      </c>
      <c r="B41" s="208">
        <f t="shared" si="0"/>
        <v>40</v>
      </c>
      <c r="C41" s="215" t="str">
        <f>IF(ISERROR(VLOOKUP($B41,積算集約!$C:$J,3,0)),"",VLOOKUP($B41,積算集約!$C:$J,3,0))</f>
        <v/>
      </c>
      <c r="D41" s="220"/>
      <c r="E41" s="224" t="str">
        <f>IF(ISERROR(VLOOKUP($B41,積算集約!$C:$J,4,0)),"",VLOOKUP($B41,積算集約!$C:$J,4,0))</f>
        <v/>
      </c>
      <c r="F41" s="224"/>
      <c r="G41" s="224"/>
      <c r="H41" s="224"/>
      <c r="I41" s="224"/>
      <c r="J41" s="224"/>
      <c r="K41" s="224"/>
      <c r="L41" s="224"/>
      <c r="M41" s="224"/>
      <c r="N41" s="224"/>
      <c r="O41" s="224"/>
      <c r="P41" s="224"/>
      <c r="Q41" s="224"/>
      <c r="R41" s="224"/>
      <c r="S41" s="224"/>
      <c r="T41" s="220" t="str">
        <f>IF(ISERROR(VLOOKUP($B41,積算集約!$C:$J,5,0)),"",VLOOKUP($B41,積算集約!$C:$J,5,0))</f>
        <v/>
      </c>
      <c r="U41" s="220"/>
      <c r="V41" s="247" t="str">
        <f>IF(ISERROR(VLOOKUP($B41,積算集約!$C:$J,6,0)),"",VLOOKUP($B41,積算集約!$C:$J,6,0))</f>
        <v/>
      </c>
      <c r="W41" s="247"/>
      <c r="X41" s="247"/>
      <c r="Y41" s="251" t="str">
        <f>IF(ISERROR(VLOOKUP($B41,積算集約!$C:$J,7,0)),"",VLOOKUP($B41,積算集約!$C:$J,7,0))</f>
        <v/>
      </c>
      <c r="Z41" s="251"/>
      <c r="AA41" s="251"/>
      <c r="AB41" s="251"/>
      <c r="AC41" s="260" t="str">
        <f>IF(ISERROR(VLOOKUP($B41,積算集約!$C:$J,8,0)),"",VLOOKUP($B41,積算集約!$C:$J,8,0))</f>
        <v/>
      </c>
      <c r="AD41" s="260"/>
      <c r="AE41" s="260"/>
      <c r="AF41" s="260"/>
      <c r="AG41" s="264"/>
      <c r="AJ41" s="269"/>
      <c r="AN41" s="287"/>
      <c r="AO41" s="301"/>
      <c r="AP41" s="301"/>
      <c r="AQ41" s="301"/>
      <c r="AR41" s="301"/>
      <c r="AS41" s="301"/>
      <c r="AT41" s="301"/>
      <c r="AU41" s="301"/>
      <c r="AV41" s="301"/>
      <c r="AW41" s="301"/>
      <c r="AX41" s="273"/>
      <c r="AY41" s="273"/>
      <c r="AZ41" s="273"/>
      <c r="BA41" s="273"/>
      <c r="BB41" s="273"/>
      <c r="BC41" s="273"/>
      <c r="BD41" s="273"/>
      <c r="BE41" s="273"/>
      <c r="BF41" s="273"/>
      <c r="BG41" s="273"/>
      <c r="BH41" s="273"/>
      <c r="BI41" s="273"/>
      <c r="BJ41" s="273"/>
      <c r="BK41" s="273"/>
      <c r="BL41" s="273"/>
      <c r="BM41" s="273"/>
      <c r="BN41" s="273"/>
      <c r="BO41" s="273"/>
      <c r="BP41" s="273"/>
      <c r="BQ41" s="273"/>
      <c r="BR41" s="397"/>
    </row>
    <row r="42" spans="1:70" ht="14" customHeight="1">
      <c r="A42" s="69" t="e">
        <f>VLOOKUP(T42,環境設定!$B$7:$C$16,2,0)</f>
        <v>#N/A</v>
      </c>
      <c r="B42" s="208">
        <f t="shared" si="0"/>
        <v>41</v>
      </c>
      <c r="C42" s="215" t="str">
        <f>IF(ISERROR(VLOOKUP($B42,積算集約!$C:$J,3,0)),"",VLOOKUP($B42,積算集約!$C:$J,3,0))</f>
        <v/>
      </c>
      <c r="D42" s="220"/>
      <c r="E42" s="224" t="str">
        <f>IF(ISERROR(VLOOKUP($B42,積算集約!$C:$J,4,0)),"",VLOOKUP($B42,積算集約!$C:$J,4,0))</f>
        <v/>
      </c>
      <c r="F42" s="224"/>
      <c r="G42" s="224"/>
      <c r="H42" s="224"/>
      <c r="I42" s="224"/>
      <c r="J42" s="224"/>
      <c r="K42" s="224"/>
      <c r="L42" s="224"/>
      <c r="M42" s="224"/>
      <c r="N42" s="224"/>
      <c r="O42" s="224"/>
      <c r="P42" s="224"/>
      <c r="Q42" s="224"/>
      <c r="R42" s="224"/>
      <c r="S42" s="224"/>
      <c r="T42" s="220" t="str">
        <f>IF(ISERROR(VLOOKUP($B42,積算集約!$C:$J,5,0)),"",VLOOKUP($B42,積算集約!$C:$J,5,0))</f>
        <v/>
      </c>
      <c r="U42" s="220"/>
      <c r="V42" s="247" t="str">
        <f>IF(ISERROR(VLOOKUP($B42,積算集約!$C:$J,6,0)),"",VLOOKUP($B42,積算集約!$C:$J,6,0))</f>
        <v/>
      </c>
      <c r="W42" s="247"/>
      <c r="X42" s="247"/>
      <c r="Y42" s="251" t="str">
        <f>IF(ISERROR(VLOOKUP($B42,積算集約!$C:$J,7,0)),"",VLOOKUP($B42,積算集約!$C:$J,7,0))</f>
        <v/>
      </c>
      <c r="Z42" s="251"/>
      <c r="AA42" s="251"/>
      <c r="AB42" s="251"/>
      <c r="AC42" s="260" t="str">
        <f>IF(ISERROR(VLOOKUP($B42,積算集約!$C:$J,8,0)),"",VLOOKUP($B42,積算集約!$C:$J,8,0))</f>
        <v/>
      </c>
      <c r="AD42" s="260"/>
      <c r="AE42" s="260"/>
      <c r="AF42" s="260"/>
      <c r="AG42" s="264"/>
      <c r="AJ42" s="269"/>
      <c r="AN42" s="287"/>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273"/>
      <c r="BR42" s="397"/>
    </row>
    <row r="43" spans="1:70" ht="14" customHeight="1">
      <c r="A43" s="69" t="e">
        <f>VLOOKUP(T43,環境設定!$B$7:$C$16,2,0)</f>
        <v>#N/A</v>
      </c>
      <c r="B43" s="208">
        <f t="shared" si="0"/>
        <v>42</v>
      </c>
      <c r="C43" s="215" t="str">
        <f>IF(ISERROR(VLOOKUP($B43,積算集約!$C:$J,3,0)),"",VLOOKUP($B43,積算集約!$C:$J,3,0))</f>
        <v/>
      </c>
      <c r="D43" s="220"/>
      <c r="E43" s="224" t="str">
        <f>IF(ISERROR(VLOOKUP($B43,積算集約!$C:$J,4,0)),"",VLOOKUP($B43,積算集約!$C:$J,4,0))</f>
        <v/>
      </c>
      <c r="F43" s="224"/>
      <c r="G43" s="224"/>
      <c r="H43" s="224"/>
      <c r="I43" s="224"/>
      <c r="J43" s="224"/>
      <c r="K43" s="224"/>
      <c r="L43" s="224"/>
      <c r="M43" s="224"/>
      <c r="N43" s="224"/>
      <c r="O43" s="224"/>
      <c r="P43" s="224"/>
      <c r="Q43" s="224"/>
      <c r="R43" s="224"/>
      <c r="S43" s="224"/>
      <c r="T43" s="220" t="str">
        <f>IF(ISERROR(VLOOKUP($B43,積算集約!$C:$J,5,0)),"",VLOOKUP($B43,積算集約!$C:$J,5,0))</f>
        <v/>
      </c>
      <c r="U43" s="220"/>
      <c r="V43" s="247" t="str">
        <f>IF(ISERROR(VLOOKUP($B43,積算集約!$C:$J,6,0)),"",VLOOKUP($B43,積算集約!$C:$J,6,0))</f>
        <v/>
      </c>
      <c r="W43" s="247"/>
      <c r="X43" s="247"/>
      <c r="Y43" s="251" t="str">
        <f>IF(ISERROR(VLOOKUP($B43,積算集約!$C:$J,7,0)),"",VLOOKUP($B43,積算集約!$C:$J,7,0))</f>
        <v/>
      </c>
      <c r="Z43" s="251"/>
      <c r="AA43" s="251"/>
      <c r="AB43" s="251"/>
      <c r="AC43" s="260" t="str">
        <f>IF(ISERROR(VLOOKUP($B43,積算集約!$C:$J,8,0)),"",VLOOKUP($B43,積算集約!$C:$J,8,0))</f>
        <v/>
      </c>
      <c r="AD43" s="260"/>
      <c r="AE43" s="260"/>
      <c r="AF43" s="260"/>
      <c r="AG43" s="264"/>
      <c r="AJ43" s="269"/>
      <c r="AN43" s="287"/>
      <c r="AO43" s="273"/>
      <c r="AP43" s="273"/>
      <c r="AQ43" s="273"/>
      <c r="AR43" s="273"/>
      <c r="AS43" s="273"/>
      <c r="AT43" s="273"/>
      <c r="AU43" s="273"/>
      <c r="AV43" s="273"/>
      <c r="AW43" s="273"/>
      <c r="AX43" s="273"/>
      <c r="AY43" s="273"/>
      <c r="AZ43" s="273"/>
      <c r="BA43" s="273" t="s">
        <v>23</v>
      </c>
      <c r="BB43" s="273"/>
      <c r="BC43" s="347"/>
      <c r="BD43" s="347"/>
      <c r="BE43" s="347"/>
      <c r="BF43" s="347"/>
      <c r="BG43" s="347"/>
      <c r="BH43" s="347"/>
      <c r="BI43" s="347"/>
      <c r="BJ43" s="347"/>
      <c r="BK43" s="347"/>
      <c r="BL43" s="347"/>
      <c r="BM43" s="347"/>
      <c r="BN43" s="347"/>
      <c r="BO43" s="347"/>
      <c r="BP43" s="347"/>
      <c r="BQ43" s="347"/>
      <c r="BR43" s="397"/>
    </row>
    <row r="44" spans="1:70" ht="14" customHeight="1">
      <c r="A44" s="69" t="e">
        <f>VLOOKUP(T44,環境設定!$B$7:$C$16,2,0)</f>
        <v>#N/A</v>
      </c>
      <c r="B44" s="208">
        <f t="shared" si="0"/>
        <v>43</v>
      </c>
      <c r="C44" s="215" t="str">
        <f>IF(ISERROR(VLOOKUP($B44,積算集約!$C:$J,3,0)),"",VLOOKUP($B44,積算集約!$C:$J,3,0))</f>
        <v/>
      </c>
      <c r="D44" s="220"/>
      <c r="E44" s="224" t="str">
        <f>IF(ISERROR(VLOOKUP($B44,積算集約!$C:$J,4,0)),"",VLOOKUP($B44,積算集約!$C:$J,4,0))</f>
        <v/>
      </c>
      <c r="F44" s="224"/>
      <c r="G44" s="224"/>
      <c r="H44" s="224"/>
      <c r="I44" s="224"/>
      <c r="J44" s="224"/>
      <c r="K44" s="224"/>
      <c r="L44" s="224"/>
      <c r="M44" s="224"/>
      <c r="N44" s="224"/>
      <c r="O44" s="224"/>
      <c r="P44" s="224"/>
      <c r="Q44" s="224"/>
      <c r="R44" s="224"/>
      <c r="S44" s="224"/>
      <c r="T44" s="220" t="str">
        <f>IF(ISERROR(VLOOKUP($B44,積算集約!$C:$J,5,0)),"",VLOOKUP($B44,積算集約!$C:$J,5,0))</f>
        <v/>
      </c>
      <c r="U44" s="220"/>
      <c r="V44" s="247" t="str">
        <f>IF(ISERROR(VLOOKUP($B44,積算集約!$C:$J,6,0)),"",VLOOKUP($B44,積算集約!$C:$J,6,0))</f>
        <v/>
      </c>
      <c r="W44" s="247"/>
      <c r="X44" s="247"/>
      <c r="Y44" s="251" t="str">
        <f>IF(ISERROR(VLOOKUP($B44,積算集約!$C:$J,7,0)),"",VLOOKUP($B44,積算集約!$C:$J,7,0))</f>
        <v/>
      </c>
      <c r="Z44" s="251"/>
      <c r="AA44" s="251"/>
      <c r="AB44" s="251"/>
      <c r="AC44" s="260" t="str">
        <f>IF(ISERROR(VLOOKUP($B44,積算集約!$C:$J,8,0)),"",VLOOKUP($B44,積算集約!$C:$J,8,0))</f>
        <v/>
      </c>
      <c r="AD44" s="260"/>
      <c r="AE44" s="260"/>
      <c r="AF44" s="260"/>
      <c r="AG44" s="264"/>
      <c r="AJ44" s="269"/>
      <c r="AN44" s="287"/>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3"/>
      <c r="BM44" s="273"/>
      <c r="BN44" s="273"/>
      <c r="BO44" s="273"/>
      <c r="BP44" s="273"/>
      <c r="BQ44" s="273"/>
      <c r="BR44" s="397"/>
    </row>
    <row r="45" spans="1:70" ht="14" customHeight="1">
      <c r="A45" s="69" t="e">
        <f>VLOOKUP(T45,環境設定!$B$7:$C$16,2,0)</f>
        <v>#N/A</v>
      </c>
      <c r="B45" s="208">
        <f t="shared" si="0"/>
        <v>44</v>
      </c>
      <c r="C45" s="215" t="str">
        <f>IF(ISERROR(VLOOKUP($B45,積算集約!$C:$J,3,0)),"",VLOOKUP($B45,積算集約!$C:$J,3,0))</f>
        <v/>
      </c>
      <c r="D45" s="220"/>
      <c r="E45" s="224" t="str">
        <f>IF(ISERROR(VLOOKUP($B45,積算集約!$C:$J,4,0)),"",VLOOKUP($B45,積算集約!$C:$J,4,0))</f>
        <v/>
      </c>
      <c r="F45" s="224"/>
      <c r="G45" s="224"/>
      <c r="H45" s="224"/>
      <c r="I45" s="224"/>
      <c r="J45" s="224"/>
      <c r="K45" s="224"/>
      <c r="L45" s="224"/>
      <c r="M45" s="224"/>
      <c r="N45" s="224"/>
      <c r="O45" s="224"/>
      <c r="P45" s="224"/>
      <c r="Q45" s="224"/>
      <c r="R45" s="224"/>
      <c r="S45" s="224"/>
      <c r="T45" s="220" t="str">
        <f>IF(ISERROR(VLOOKUP($B45,積算集約!$C:$J,5,0)),"",VLOOKUP($B45,積算集約!$C:$J,5,0))</f>
        <v/>
      </c>
      <c r="U45" s="220"/>
      <c r="V45" s="247" t="str">
        <f>IF(ISERROR(VLOOKUP($B45,積算集約!$C:$J,6,0)),"",VLOOKUP($B45,積算集約!$C:$J,6,0))</f>
        <v/>
      </c>
      <c r="W45" s="247"/>
      <c r="X45" s="247"/>
      <c r="Y45" s="251" t="str">
        <f>IF(ISERROR(VLOOKUP($B45,積算集約!$C:$J,7,0)),"",VLOOKUP($B45,積算集約!$C:$J,7,0))</f>
        <v/>
      </c>
      <c r="Z45" s="251"/>
      <c r="AA45" s="251"/>
      <c r="AB45" s="251"/>
      <c r="AC45" s="260" t="str">
        <f>IF(ISERROR(VLOOKUP($B45,積算集約!$C:$J,8,0)),"",VLOOKUP($B45,積算集約!$C:$J,8,0))</f>
        <v/>
      </c>
      <c r="AD45" s="260"/>
      <c r="AE45" s="260"/>
      <c r="AF45" s="260"/>
      <c r="AG45" s="264"/>
      <c r="AJ45" s="269"/>
      <c r="AN45" s="287"/>
      <c r="AO45" s="273"/>
      <c r="AP45" s="273"/>
      <c r="AQ45" s="273"/>
      <c r="AR45" s="273"/>
      <c r="AS45" s="273"/>
      <c r="AT45" s="273"/>
      <c r="AU45" s="273"/>
      <c r="AV45" s="273"/>
      <c r="AW45" s="273"/>
      <c r="AX45" s="273"/>
      <c r="AY45" s="273"/>
      <c r="AZ45" s="273"/>
      <c r="BA45" s="273" t="s">
        <v>24</v>
      </c>
      <c r="BB45" s="273"/>
      <c r="BC45" s="273"/>
      <c r="BD45" s="273"/>
      <c r="BE45" s="273"/>
      <c r="BF45" s="273"/>
      <c r="BG45" s="273"/>
      <c r="BH45" s="273"/>
      <c r="BI45" s="273"/>
      <c r="BJ45" s="273"/>
      <c r="BK45" s="273"/>
      <c r="BL45" s="273"/>
      <c r="BM45" s="273"/>
      <c r="BN45" s="273"/>
      <c r="BO45" s="273"/>
      <c r="BP45" s="273" t="s">
        <v>361</v>
      </c>
      <c r="BR45" s="397"/>
    </row>
    <row r="46" spans="1:70" ht="14" customHeight="1">
      <c r="A46" s="69" t="e">
        <f>VLOOKUP(T46,環境設定!$B$7:$C$16,2,0)</f>
        <v>#N/A</v>
      </c>
      <c r="B46" s="208">
        <f t="shared" si="0"/>
        <v>45</v>
      </c>
      <c r="C46" s="215" t="str">
        <f>IF(ISERROR(VLOOKUP($B46,積算集約!$C:$J,3,0)),"",VLOOKUP($B46,積算集約!$C:$J,3,0))</f>
        <v/>
      </c>
      <c r="D46" s="220"/>
      <c r="E46" s="224" t="str">
        <f>IF(ISERROR(VLOOKUP($B46,積算集約!$C:$J,4,0)),"",VLOOKUP($B46,積算集約!$C:$J,4,0))</f>
        <v/>
      </c>
      <c r="F46" s="224"/>
      <c r="G46" s="224"/>
      <c r="H46" s="224"/>
      <c r="I46" s="224"/>
      <c r="J46" s="224"/>
      <c r="K46" s="224"/>
      <c r="L46" s="224"/>
      <c r="M46" s="224"/>
      <c r="N46" s="224"/>
      <c r="O46" s="224"/>
      <c r="P46" s="224"/>
      <c r="Q46" s="224"/>
      <c r="R46" s="224"/>
      <c r="S46" s="224"/>
      <c r="T46" s="220" t="str">
        <f>IF(ISERROR(VLOOKUP($B46,積算集約!$C:$J,5,0)),"",VLOOKUP($B46,積算集約!$C:$J,5,0))</f>
        <v/>
      </c>
      <c r="U46" s="220"/>
      <c r="V46" s="247" t="str">
        <f>IF(ISERROR(VLOOKUP($B46,積算集約!$C:$J,6,0)),"",VLOOKUP($B46,積算集約!$C:$J,6,0))</f>
        <v/>
      </c>
      <c r="W46" s="247"/>
      <c r="X46" s="247"/>
      <c r="Y46" s="251" t="str">
        <f>IF(ISERROR(VLOOKUP($B46,積算集約!$C:$J,7,0)),"",VLOOKUP($B46,積算集約!$C:$J,7,0))</f>
        <v/>
      </c>
      <c r="Z46" s="251"/>
      <c r="AA46" s="251"/>
      <c r="AB46" s="251"/>
      <c r="AC46" s="260" t="str">
        <f>IF(ISERROR(VLOOKUP($B46,積算集約!$C:$J,8,0)),"",VLOOKUP($B46,積算集約!$C:$J,8,0))</f>
        <v/>
      </c>
      <c r="AD46" s="260"/>
      <c r="AE46" s="260"/>
      <c r="AF46" s="260"/>
      <c r="AG46" s="264"/>
      <c r="AJ46" s="269"/>
      <c r="AN46" s="288"/>
      <c r="AO46" s="302"/>
      <c r="AP46" s="302"/>
      <c r="AQ46" s="302"/>
      <c r="AR46" s="302"/>
      <c r="AS46" s="302"/>
      <c r="AT46" s="302"/>
      <c r="AU46" s="302"/>
      <c r="AV46" s="302"/>
      <c r="AW46" s="302"/>
      <c r="AX46" s="302"/>
      <c r="AY46" s="302"/>
      <c r="AZ46" s="302"/>
      <c r="BA46" s="302"/>
      <c r="BB46" s="302"/>
      <c r="BC46" s="302"/>
      <c r="BD46" s="302"/>
      <c r="BE46" s="302"/>
      <c r="BF46" s="302"/>
      <c r="BG46" s="302"/>
      <c r="BH46" s="302"/>
      <c r="BI46" s="302"/>
      <c r="BJ46" s="302"/>
      <c r="BK46" s="302"/>
      <c r="BL46" s="302"/>
      <c r="BM46" s="302"/>
      <c r="BN46" s="302"/>
      <c r="BO46" s="302"/>
      <c r="BP46" s="302"/>
      <c r="BQ46" s="302"/>
      <c r="BR46" s="344"/>
    </row>
    <row r="47" spans="1:70" ht="14" customHeight="1">
      <c r="A47" s="69" t="e">
        <f>VLOOKUP(T47,環境設定!$B$7:$C$16,2,0)</f>
        <v>#N/A</v>
      </c>
      <c r="B47" s="208">
        <f t="shared" si="0"/>
        <v>46</v>
      </c>
      <c r="C47" s="215" t="str">
        <f>IF(ISERROR(VLOOKUP($B47,積算集約!$C:$J,3,0)),"",VLOOKUP($B47,積算集約!$C:$J,3,0))</f>
        <v/>
      </c>
      <c r="D47" s="220"/>
      <c r="E47" s="224" t="str">
        <f>IF(ISERROR(VLOOKUP($B47,積算集約!$C:$J,4,0)),"",VLOOKUP($B47,積算集約!$C:$J,4,0))</f>
        <v/>
      </c>
      <c r="F47" s="224"/>
      <c r="G47" s="224"/>
      <c r="H47" s="224"/>
      <c r="I47" s="224"/>
      <c r="J47" s="224"/>
      <c r="K47" s="224"/>
      <c r="L47" s="224"/>
      <c r="M47" s="224"/>
      <c r="N47" s="224"/>
      <c r="O47" s="224"/>
      <c r="P47" s="224"/>
      <c r="Q47" s="224"/>
      <c r="R47" s="224"/>
      <c r="S47" s="224"/>
      <c r="T47" s="220" t="str">
        <f>IF(ISERROR(VLOOKUP($B47,積算集約!$C:$J,5,0)),"",VLOOKUP($B47,積算集約!$C:$J,5,0))</f>
        <v/>
      </c>
      <c r="U47" s="220"/>
      <c r="V47" s="247" t="str">
        <f>IF(ISERROR(VLOOKUP($B47,積算集約!$C:$J,6,0)),"",VLOOKUP($B47,積算集約!$C:$J,6,0))</f>
        <v/>
      </c>
      <c r="W47" s="247"/>
      <c r="X47" s="247"/>
      <c r="Y47" s="251" t="str">
        <f>IF(ISERROR(VLOOKUP($B47,積算集約!$C:$J,7,0)),"",VLOOKUP($B47,積算集約!$C:$J,7,0))</f>
        <v/>
      </c>
      <c r="Z47" s="251"/>
      <c r="AA47" s="251"/>
      <c r="AB47" s="251"/>
      <c r="AC47" s="260" t="str">
        <f>IF(ISERROR(VLOOKUP($B47,積算集約!$C:$J,8,0)),"",VLOOKUP($B47,積算集約!$C:$J,8,0))</f>
        <v/>
      </c>
      <c r="AD47" s="260"/>
      <c r="AE47" s="260"/>
      <c r="AF47" s="260"/>
      <c r="AG47" s="264"/>
      <c r="AJ47" s="269"/>
    </row>
    <row r="48" spans="1:70" ht="14" customHeight="1">
      <c r="A48" s="69" t="e">
        <f>VLOOKUP(T48,環境設定!$B$7:$C$16,2,0)</f>
        <v>#N/A</v>
      </c>
      <c r="B48" s="208">
        <f t="shared" si="0"/>
        <v>47</v>
      </c>
      <c r="C48" s="215" t="str">
        <f>IF(ISERROR(VLOOKUP($B48,積算集約!$C:$J,3,0)),"",VLOOKUP($B48,積算集約!$C:$J,3,0))</f>
        <v/>
      </c>
      <c r="D48" s="220"/>
      <c r="E48" s="224" t="str">
        <f>IF(ISERROR(VLOOKUP($B48,積算集約!$C:$J,4,0)),"",VLOOKUP($B48,積算集約!$C:$J,4,0))</f>
        <v/>
      </c>
      <c r="F48" s="224"/>
      <c r="G48" s="224"/>
      <c r="H48" s="224"/>
      <c r="I48" s="224"/>
      <c r="J48" s="224"/>
      <c r="K48" s="224"/>
      <c r="L48" s="224"/>
      <c r="M48" s="224"/>
      <c r="N48" s="224"/>
      <c r="O48" s="224"/>
      <c r="P48" s="224"/>
      <c r="Q48" s="224"/>
      <c r="R48" s="224"/>
      <c r="S48" s="224"/>
      <c r="T48" s="220" t="str">
        <f>IF(ISERROR(VLOOKUP($B48,積算集約!$C:$J,5,0)),"",VLOOKUP($B48,積算集約!$C:$J,5,0))</f>
        <v/>
      </c>
      <c r="U48" s="220"/>
      <c r="V48" s="247" t="str">
        <f>IF(ISERROR(VLOOKUP($B48,積算集約!$C:$J,6,0)),"",VLOOKUP($B48,積算集約!$C:$J,6,0))</f>
        <v/>
      </c>
      <c r="W48" s="247"/>
      <c r="X48" s="247"/>
      <c r="Y48" s="251" t="str">
        <f>IF(ISERROR(VLOOKUP($B48,積算集約!$C:$J,7,0)),"",VLOOKUP($B48,積算集約!$C:$J,7,0))</f>
        <v/>
      </c>
      <c r="Z48" s="251"/>
      <c r="AA48" s="251"/>
      <c r="AB48" s="251"/>
      <c r="AC48" s="260" t="str">
        <f>IF(ISERROR(VLOOKUP($B48,積算集約!$C:$J,8,0)),"",VLOOKUP($B48,積算集約!$C:$J,8,0))</f>
        <v/>
      </c>
      <c r="AD48" s="260"/>
      <c r="AE48" s="260"/>
      <c r="AF48" s="260"/>
      <c r="AG48" s="264"/>
      <c r="AJ48" s="269"/>
      <c r="AN48" s="286"/>
      <c r="AO48" s="300" t="s">
        <v>358</v>
      </c>
      <c r="AP48" s="300"/>
      <c r="AQ48" s="300"/>
      <c r="AR48" s="300"/>
      <c r="AS48" s="300"/>
      <c r="AT48" s="300"/>
      <c r="AU48" s="300"/>
      <c r="AV48" s="300"/>
      <c r="AW48" s="300"/>
      <c r="AX48" s="311"/>
      <c r="AY48" s="311" t="s">
        <v>209</v>
      </c>
      <c r="AZ48" s="311"/>
      <c r="BA48" s="311"/>
      <c r="BB48" s="311" t="s">
        <v>275</v>
      </c>
      <c r="BC48" s="311"/>
      <c r="BD48" s="311"/>
      <c r="BE48" s="311"/>
      <c r="BF48" s="311"/>
      <c r="BG48" s="311"/>
      <c r="BH48" s="311"/>
      <c r="BI48" s="311" t="s">
        <v>228</v>
      </c>
      <c r="BJ48" s="311"/>
      <c r="BK48" s="311"/>
      <c r="BL48" s="311"/>
      <c r="BM48" s="311"/>
      <c r="BN48" s="311"/>
      <c r="BO48" s="311"/>
      <c r="BP48" s="311"/>
      <c r="BQ48" s="311"/>
      <c r="BR48" s="388"/>
    </row>
    <row r="49" spans="1:70" ht="14" customHeight="1">
      <c r="A49" s="69" t="e">
        <f>VLOOKUP(T49,環境設定!$B$7:$C$16,2,0)</f>
        <v>#N/A</v>
      </c>
      <c r="B49" s="208">
        <f t="shared" si="0"/>
        <v>48</v>
      </c>
      <c r="C49" s="216" t="str">
        <f>IF(ISERROR(VLOOKUP($B49,積算集約!$C:$J,3,0)),"",VLOOKUP($B49,積算集約!$C:$J,3,0))</f>
        <v/>
      </c>
      <c r="D49" s="221"/>
      <c r="E49" s="225" t="str">
        <f>IF(ISERROR(VLOOKUP($B49,積算集約!$C:$J,4,0)),"",VLOOKUP($B49,積算集約!$C:$J,4,0))</f>
        <v/>
      </c>
      <c r="F49" s="225"/>
      <c r="G49" s="225"/>
      <c r="H49" s="225"/>
      <c r="I49" s="225"/>
      <c r="J49" s="225"/>
      <c r="K49" s="225"/>
      <c r="L49" s="225"/>
      <c r="M49" s="225"/>
      <c r="N49" s="225"/>
      <c r="O49" s="225"/>
      <c r="P49" s="225"/>
      <c r="Q49" s="225"/>
      <c r="R49" s="225"/>
      <c r="S49" s="225"/>
      <c r="T49" s="221" t="str">
        <f>IF(ISERROR(VLOOKUP($B49,積算集約!$C:$J,5,0)),"",VLOOKUP($B49,積算集約!$C:$J,5,0))</f>
        <v/>
      </c>
      <c r="U49" s="221"/>
      <c r="V49" s="248" t="str">
        <f>IF(ISERROR(VLOOKUP($B49,積算集約!$C:$J,6,0)),"",VLOOKUP($B49,積算集約!$C:$J,6,0))</f>
        <v/>
      </c>
      <c r="W49" s="248"/>
      <c r="X49" s="248"/>
      <c r="Y49" s="252" t="str">
        <f>IF(ISERROR(VLOOKUP($B49,積算集約!$C:$J,7,0)),"",VLOOKUP($B49,積算集約!$C:$J,7,0))</f>
        <v/>
      </c>
      <c r="Z49" s="252"/>
      <c r="AA49" s="252"/>
      <c r="AB49" s="252"/>
      <c r="AC49" s="261" t="str">
        <f>IF(ISERROR(VLOOKUP($B49,積算集約!$C:$J,8,0)),"",VLOOKUP($B49,積算集約!$C:$J,8,0))</f>
        <v/>
      </c>
      <c r="AD49" s="261"/>
      <c r="AE49" s="261"/>
      <c r="AF49" s="261"/>
      <c r="AG49" s="265"/>
      <c r="AJ49" s="269"/>
      <c r="AN49" s="287"/>
      <c r="AO49" s="301"/>
      <c r="AP49" s="301"/>
      <c r="AQ49" s="301"/>
      <c r="AR49" s="301"/>
      <c r="AS49" s="301"/>
      <c r="AT49" s="301"/>
      <c r="AU49" s="301"/>
      <c r="AV49" s="301"/>
      <c r="AW49" s="301"/>
      <c r="AX49" s="273"/>
      <c r="AY49" s="273"/>
      <c r="AZ49" s="273"/>
      <c r="BA49" s="273"/>
      <c r="BB49" s="273" t="s">
        <v>139</v>
      </c>
      <c r="BC49" s="273"/>
      <c r="BD49" s="273"/>
      <c r="BE49" s="273"/>
      <c r="BF49" s="273"/>
      <c r="BG49" s="273"/>
      <c r="BH49" s="273"/>
      <c r="BI49" s="273"/>
      <c r="BJ49" s="273"/>
      <c r="BK49" s="273"/>
      <c r="BL49" s="273"/>
      <c r="BM49" s="273"/>
      <c r="BN49" s="273"/>
      <c r="BO49" s="273"/>
      <c r="BP49" s="273"/>
      <c r="BQ49" s="273"/>
      <c r="BR49" s="397"/>
    </row>
    <row r="50" spans="1:70" ht="14" customHeight="1">
      <c r="C50" s="217"/>
      <c r="D50" s="217"/>
      <c r="E50" s="226" t="str">
        <f>IF(積算集約!$B$1&gt;48,"積算表2枚目あり","")</f>
        <v/>
      </c>
      <c r="F50" s="226"/>
      <c r="G50" s="226"/>
      <c r="H50" s="226"/>
      <c r="I50" s="226"/>
      <c r="J50" s="226"/>
      <c r="K50" s="226"/>
      <c r="L50" s="226"/>
      <c r="M50" s="226"/>
      <c r="N50" s="226"/>
      <c r="O50" s="226"/>
      <c r="P50" s="226"/>
      <c r="Q50" s="226"/>
      <c r="R50" s="226"/>
      <c r="S50" s="226"/>
      <c r="T50" s="244"/>
      <c r="U50" s="244"/>
      <c r="V50" s="249"/>
      <c r="W50" s="249"/>
      <c r="X50" s="249"/>
      <c r="Y50" s="253"/>
      <c r="Z50" s="253"/>
      <c r="AA50" s="253"/>
      <c r="AB50" s="253"/>
      <c r="AC50" s="262"/>
      <c r="AD50" s="262"/>
      <c r="AE50" s="262"/>
      <c r="AF50" s="262"/>
      <c r="AG50" s="262"/>
      <c r="AJ50" s="269"/>
      <c r="AN50" s="287"/>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3"/>
      <c r="BQ50" s="273"/>
      <c r="BR50" s="397"/>
    </row>
    <row r="51" spans="1:70" ht="14" customHeight="1">
      <c r="C51" s="218"/>
      <c r="D51" s="222"/>
      <c r="E51" s="227" t="s">
        <v>374</v>
      </c>
      <c r="F51" s="231"/>
      <c r="G51" s="231"/>
      <c r="H51" s="231"/>
      <c r="I51" s="231"/>
      <c r="J51" s="231"/>
      <c r="K51" s="234"/>
      <c r="L51" s="219" t="s">
        <v>573</v>
      </c>
      <c r="M51" s="219"/>
      <c r="N51" s="219"/>
      <c r="O51" s="219"/>
      <c r="P51" s="219"/>
      <c r="Q51" s="219"/>
      <c r="R51" s="219"/>
      <c r="S51" s="242"/>
      <c r="T51" s="214" t="s">
        <v>59</v>
      </c>
      <c r="U51" s="219"/>
      <c r="V51" s="219"/>
      <c r="W51" s="219"/>
      <c r="X51" s="219"/>
      <c r="Y51" s="254"/>
      <c r="Z51" s="254" t="s">
        <v>20</v>
      </c>
      <c r="AA51" s="254"/>
      <c r="AB51" s="254"/>
      <c r="AC51" s="219"/>
      <c r="AD51" s="219"/>
      <c r="AE51" s="219"/>
      <c r="AF51" s="219"/>
      <c r="AG51" s="266"/>
      <c r="AJ51" s="269"/>
      <c r="AN51" s="287"/>
      <c r="AO51" s="273"/>
      <c r="AP51" s="273"/>
      <c r="AQ51" s="273"/>
      <c r="AR51" s="273"/>
      <c r="AS51" s="273"/>
      <c r="AT51" s="273"/>
      <c r="AU51" s="273"/>
      <c r="AV51" s="273"/>
      <c r="AW51" s="273"/>
      <c r="AX51" s="273"/>
      <c r="AY51" s="273"/>
      <c r="AZ51" s="273"/>
      <c r="BA51" s="273" t="s">
        <v>23</v>
      </c>
      <c r="BB51" s="273"/>
      <c r="BC51" s="347"/>
      <c r="BD51" s="347"/>
      <c r="BE51" s="347"/>
      <c r="BF51" s="347"/>
      <c r="BG51" s="347"/>
      <c r="BH51" s="347"/>
      <c r="BI51" s="347"/>
      <c r="BJ51" s="347"/>
      <c r="BK51" s="347"/>
      <c r="BL51" s="347"/>
      <c r="BM51" s="347"/>
      <c r="BN51" s="347"/>
      <c r="BO51" s="347"/>
      <c r="BP51" s="347"/>
      <c r="BQ51" s="347"/>
      <c r="BR51" s="397"/>
    </row>
    <row r="52" spans="1:70" ht="14" customHeight="1">
      <c r="C52" s="210"/>
      <c r="D52" s="210"/>
      <c r="E52" s="228" t="s">
        <v>558</v>
      </c>
      <c r="F52" s="232"/>
      <c r="G52" s="232"/>
      <c r="H52" s="232"/>
      <c r="I52" s="232"/>
      <c r="J52" s="232"/>
      <c r="K52" s="235"/>
      <c r="L52" s="237" t="str">
        <f>IF(内管工事積算!J188=0,"",内管工事積算!J188)</f>
        <v/>
      </c>
      <c r="M52" s="237"/>
      <c r="N52" s="237"/>
      <c r="O52" s="237"/>
      <c r="P52" s="237"/>
      <c r="Q52" s="237"/>
      <c r="R52" s="237"/>
      <c r="S52" s="243"/>
      <c r="T52" s="245" t="s">
        <v>570</v>
      </c>
      <c r="U52" s="246"/>
      <c r="V52" s="246"/>
      <c r="W52" s="246"/>
      <c r="X52" s="246"/>
      <c r="Y52" s="255"/>
      <c r="Z52" s="257" t="str">
        <f>IF(供給管工事積算!J39=0,"",供給管工事積算!J39)</f>
        <v/>
      </c>
      <c r="AA52" s="257"/>
      <c r="AB52" s="257"/>
      <c r="AC52" s="237"/>
      <c r="AD52" s="237"/>
      <c r="AE52" s="237"/>
      <c r="AF52" s="237"/>
      <c r="AG52" s="267"/>
      <c r="AJ52" s="269"/>
      <c r="AN52" s="287"/>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3"/>
      <c r="BQ52" s="273"/>
      <c r="BR52" s="397"/>
    </row>
    <row r="53" spans="1:70" ht="14" customHeight="1">
      <c r="C53" s="210"/>
      <c r="D53" s="210"/>
      <c r="E53" s="228" t="str">
        <f>"消費税額("&amp;共通情報!$D$2*100&amp;"％)"</f>
        <v>消費税額(10％)</v>
      </c>
      <c r="F53" s="232"/>
      <c r="G53" s="232"/>
      <c r="H53" s="232"/>
      <c r="I53" s="232"/>
      <c r="J53" s="232"/>
      <c r="K53" s="235"/>
      <c r="L53" s="237" t="str">
        <f>IF(内管工事積算!J189=0,"",内管工事積算!J189)</f>
        <v/>
      </c>
      <c r="M53" s="237"/>
      <c r="N53" s="237"/>
      <c r="O53" s="237"/>
      <c r="P53" s="237"/>
      <c r="Q53" s="237"/>
      <c r="R53" s="237"/>
      <c r="S53" s="243"/>
      <c r="T53" s="245" t="str">
        <f>"消費税額("&amp;共通情報!$D$2*100&amp;"％)"</f>
        <v>消費税額(10％)</v>
      </c>
      <c r="U53" s="246"/>
      <c r="V53" s="246"/>
      <c r="W53" s="246"/>
      <c r="X53" s="246"/>
      <c r="Y53" s="255"/>
      <c r="Z53" s="257" t="str">
        <f>IF(供給管工事積算!J40=0,"",供給管工事積算!J40)</f>
        <v/>
      </c>
      <c r="AA53" s="257"/>
      <c r="AB53" s="257"/>
      <c r="AC53" s="237"/>
      <c r="AD53" s="237"/>
      <c r="AE53" s="237"/>
      <c r="AF53" s="237"/>
      <c r="AG53" s="267"/>
      <c r="AJ53" s="269"/>
      <c r="AN53" s="287"/>
      <c r="AO53" s="273"/>
      <c r="AP53" s="273"/>
      <c r="AQ53" s="273"/>
      <c r="AR53" s="273"/>
      <c r="AS53" s="273"/>
      <c r="AT53" s="273"/>
      <c r="AU53" s="273"/>
      <c r="AV53" s="273"/>
      <c r="AW53" s="273"/>
      <c r="AX53" s="273"/>
      <c r="AY53" s="273"/>
      <c r="AZ53" s="273"/>
      <c r="BA53" s="273" t="s">
        <v>24</v>
      </c>
      <c r="BB53" s="273"/>
      <c r="BC53" s="273"/>
      <c r="BD53" s="273"/>
      <c r="BE53" s="273"/>
      <c r="BF53" s="273"/>
      <c r="BG53" s="273"/>
      <c r="BH53" s="273"/>
      <c r="BI53" s="273"/>
      <c r="BJ53" s="273"/>
      <c r="BK53" s="273"/>
      <c r="BL53" s="273"/>
      <c r="BM53" s="273"/>
      <c r="BN53" s="273"/>
      <c r="BO53" s="273"/>
      <c r="BP53" s="273" t="s">
        <v>361</v>
      </c>
      <c r="BR53" s="397"/>
    </row>
    <row r="54" spans="1:70" ht="14" customHeight="1">
      <c r="C54" s="210"/>
      <c r="D54" s="210"/>
      <c r="E54" s="229" t="s">
        <v>569</v>
      </c>
      <c r="F54" s="233"/>
      <c r="G54" s="233"/>
      <c r="H54" s="233"/>
      <c r="I54" s="233"/>
      <c r="J54" s="233"/>
      <c r="K54" s="236"/>
      <c r="L54" s="238" t="str">
        <f>IF(内管工事積算!J190=0,"",内管工事積算!J190)</f>
        <v/>
      </c>
      <c r="M54" s="239"/>
      <c r="N54" s="239"/>
      <c r="O54" s="239"/>
      <c r="P54" s="239"/>
      <c r="Q54" s="239"/>
      <c r="R54" s="239"/>
      <c r="S54" s="239"/>
      <c r="T54" s="229" t="s">
        <v>571</v>
      </c>
      <c r="U54" s="233"/>
      <c r="V54" s="233"/>
      <c r="W54" s="233"/>
      <c r="X54" s="233"/>
      <c r="Y54" s="256"/>
      <c r="Z54" s="258" t="str">
        <f>IF(供給管工事積算!J41=0,"",供給管工事積算!J41)</f>
        <v/>
      </c>
      <c r="AA54" s="259"/>
      <c r="AB54" s="259"/>
      <c r="AC54" s="239"/>
      <c r="AD54" s="239"/>
      <c r="AE54" s="239"/>
      <c r="AF54" s="239"/>
      <c r="AG54" s="268"/>
      <c r="AJ54" s="269"/>
      <c r="AN54" s="288"/>
      <c r="AO54" s="302"/>
      <c r="AP54" s="302"/>
      <c r="AQ54" s="302"/>
      <c r="AR54" s="302"/>
      <c r="AS54" s="302"/>
      <c r="AT54" s="302"/>
      <c r="AU54" s="302"/>
      <c r="AV54" s="302"/>
      <c r="AW54" s="302"/>
      <c r="AX54" s="302"/>
      <c r="AY54" s="302"/>
      <c r="AZ54" s="302"/>
      <c r="BA54" s="302"/>
      <c r="BB54" s="302"/>
      <c r="BC54" s="302"/>
      <c r="BD54" s="302"/>
      <c r="BE54" s="302"/>
      <c r="BF54" s="302"/>
      <c r="BG54" s="302"/>
      <c r="BH54" s="302"/>
      <c r="BI54" s="302"/>
      <c r="BJ54" s="302"/>
      <c r="BK54" s="302"/>
      <c r="BL54" s="302"/>
      <c r="BM54" s="302"/>
      <c r="BN54" s="302"/>
      <c r="BO54" s="302"/>
      <c r="BP54" s="302"/>
      <c r="BQ54" s="302"/>
      <c r="BR54" s="344"/>
    </row>
  </sheetData>
  <sheetProtection sheet="1" objects="1" scenarios="1"/>
  <mergeCells count="395">
    <mergeCell ref="C1:D1"/>
    <mergeCell ref="E1:N1"/>
    <mergeCell ref="O1:S1"/>
    <mergeCell ref="T1:U1"/>
    <mergeCell ref="V1:X1"/>
    <mergeCell ref="Y1:AB1"/>
    <mergeCell ref="AC1:AG1"/>
    <mergeCell ref="AN1:AP1"/>
    <mergeCell ref="AQ1:AS1"/>
    <mergeCell ref="AT1:AV1"/>
    <mergeCell ref="AW1:AY1"/>
    <mergeCell ref="AZ1:BB1"/>
    <mergeCell ref="BC1:BI1"/>
    <mergeCell ref="C2:D2"/>
    <mergeCell ref="E2:S2"/>
    <mergeCell ref="T2:U2"/>
    <mergeCell ref="V2:X2"/>
    <mergeCell ref="Y2:AB2"/>
    <mergeCell ref="AC2:AG2"/>
    <mergeCell ref="C3:D3"/>
    <mergeCell ref="E3:S3"/>
    <mergeCell ref="T3:U3"/>
    <mergeCell ref="V3:X3"/>
    <mergeCell ref="Y3:AB3"/>
    <mergeCell ref="AC3:AG3"/>
    <mergeCell ref="C4:D4"/>
    <mergeCell ref="E4:S4"/>
    <mergeCell ref="T4:U4"/>
    <mergeCell ref="V4:X4"/>
    <mergeCell ref="Y4:AB4"/>
    <mergeCell ref="AC4:AG4"/>
    <mergeCell ref="C5:D5"/>
    <mergeCell ref="E5:S5"/>
    <mergeCell ref="T5:U5"/>
    <mergeCell ref="V5:X5"/>
    <mergeCell ref="Y5:AB5"/>
    <mergeCell ref="AC5:AG5"/>
    <mergeCell ref="BV5:CK5"/>
    <mergeCell ref="C6:D6"/>
    <mergeCell ref="E6:S6"/>
    <mergeCell ref="T6:U6"/>
    <mergeCell ref="V6:X6"/>
    <mergeCell ref="Y6:AB6"/>
    <mergeCell ref="AC6:AG6"/>
    <mergeCell ref="BF6:BR6"/>
    <mergeCell ref="BV6:CK6"/>
    <mergeCell ref="C7:D7"/>
    <mergeCell ref="E7:S7"/>
    <mergeCell ref="T7:U7"/>
    <mergeCell ref="V7:X7"/>
    <mergeCell ref="Y7:AB7"/>
    <mergeCell ref="AC7:AG7"/>
    <mergeCell ref="BV7:CK7"/>
    <mergeCell ref="C8:D8"/>
    <mergeCell ref="E8:S8"/>
    <mergeCell ref="T8:U8"/>
    <mergeCell ref="V8:X8"/>
    <mergeCell ref="Y8:AB8"/>
    <mergeCell ref="AC8:AG8"/>
    <mergeCell ref="BV8:CK8"/>
    <mergeCell ref="C9:D9"/>
    <mergeCell ref="E9:S9"/>
    <mergeCell ref="T9:U9"/>
    <mergeCell ref="V9:X9"/>
    <mergeCell ref="Y9:AB9"/>
    <mergeCell ref="AC9:AG9"/>
    <mergeCell ref="BF9:BR9"/>
    <mergeCell ref="BV9:CK9"/>
    <mergeCell ref="C10:D10"/>
    <mergeCell ref="E10:S10"/>
    <mergeCell ref="T10:U10"/>
    <mergeCell ref="V10:X10"/>
    <mergeCell ref="Y10:AB10"/>
    <mergeCell ref="AC10:AG10"/>
    <mergeCell ref="AN10:AT10"/>
    <mergeCell ref="BF10:BR10"/>
    <mergeCell ref="BV10:CK10"/>
    <mergeCell ref="C11:D11"/>
    <mergeCell ref="E11:S11"/>
    <mergeCell ref="T11:U11"/>
    <mergeCell ref="V11:X11"/>
    <mergeCell ref="Y11:AB11"/>
    <mergeCell ref="AC11:AG11"/>
    <mergeCell ref="BV11:CK11"/>
    <mergeCell ref="C12:D12"/>
    <mergeCell ref="E12:S12"/>
    <mergeCell ref="T12:U12"/>
    <mergeCell ref="V12:X12"/>
    <mergeCell ref="Y12:AB12"/>
    <mergeCell ref="AC12:AG12"/>
    <mergeCell ref="C13:D13"/>
    <mergeCell ref="E13:S13"/>
    <mergeCell ref="T13:U13"/>
    <mergeCell ref="V13:X13"/>
    <mergeCell ref="Y13:AB13"/>
    <mergeCell ref="AC13:AG13"/>
    <mergeCell ref="C14:D14"/>
    <mergeCell ref="E14:S14"/>
    <mergeCell ref="T14:U14"/>
    <mergeCell ref="V14:X14"/>
    <mergeCell ref="Y14:AB14"/>
    <mergeCell ref="AC14:AG14"/>
    <mergeCell ref="AU14:AV14"/>
    <mergeCell ref="C15:D15"/>
    <mergeCell ref="E15:S15"/>
    <mergeCell ref="T15:U15"/>
    <mergeCell ref="V15:X15"/>
    <mergeCell ref="Y15:AB15"/>
    <mergeCell ref="AC15:AG15"/>
    <mergeCell ref="C16:D16"/>
    <mergeCell ref="E16:S16"/>
    <mergeCell ref="T16:U16"/>
    <mergeCell ref="V16:X16"/>
    <mergeCell ref="Y16:AB16"/>
    <mergeCell ref="AC16:AG16"/>
    <mergeCell ref="C17:D17"/>
    <mergeCell ref="E17:S17"/>
    <mergeCell ref="T17:U17"/>
    <mergeCell ref="V17:X17"/>
    <mergeCell ref="Y17:AB17"/>
    <mergeCell ref="AC17:AG17"/>
    <mergeCell ref="C18:D18"/>
    <mergeCell ref="E18:S18"/>
    <mergeCell ref="T18:U18"/>
    <mergeCell ref="V18:X18"/>
    <mergeCell ref="Y18:AB18"/>
    <mergeCell ref="AC18:AG18"/>
    <mergeCell ref="AY18:BK18"/>
    <mergeCell ref="C19:D19"/>
    <mergeCell ref="E19:S19"/>
    <mergeCell ref="T19:U19"/>
    <mergeCell ref="V19:X19"/>
    <mergeCell ref="Y19:AB19"/>
    <mergeCell ref="AC19:AG19"/>
    <mergeCell ref="C20:D20"/>
    <mergeCell ref="E20:S20"/>
    <mergeCell ref="T20:U20"/>
    <mergeCell ref="V20:X20"/>
    <mergeCell ref="Y20:AB20"/>
    <mergeCell ref="AC20:AG20"/>
    <mergeCell ref="C21:D21"/>
    <mergeCell ref="E21:S21"/>
    <mergeCell ref="T21:U21"/>
    <mergeCell ref="V21:X21"/>
    <mergeCell ref="Y21:AB21"/>
    <mergeCell ref="AC21:AG21"/>
    <mergeCell ref="C22:D22"/>
    <mergeCell ref="E22:S22"/>
    <mergeCell ref="T22:U22"/>
    <mergeCell ref="V22:X22"/>
    <mergeCell ref="Y22:AB22"/>
    <mergeCell ref="AC22:AG22"/>
    <mergeCell ref="C23:D23"/>
    <mergeCell ref="E23:S23"/>
    <mergeCell ref="T23:U23"/>
    <mergeCell ref="V23:X23"/>
    <mergeCell ref="Y23:AB23"/>
    <mergeCell ref="AC23:AG23"/>
    <mergeCell ref="C24:D24"/>
    <mergeCell ref="E24:S24"/>
    <mergeCell ref="T24:U24"/>
    <mergeCell ref="V24:X24"/>
    <mergeCell ref="Y24:AB24"/>
    <mergeCell ref="AC24:AG24"/>
    <mergeCell ref="C25:D25"/>
    <mergeCell ref="E25:S25"/>
    <mergeCell ref="T25:U25"/>
    <mergeCell ref="V25:X25"/>
    <mergeCell ref="Y25:AB25"/>
    <mergeCell ref="AC25:AG25"/>
    <mergeCell ref="C26:D26"/>
    <mergeCell ref="E26:S26"/>
    <mergeCell ref="T26:U26"/>
    <mergeCell ref="V26:X26"/>
    <mergeCell ref="Y26:AB26"/>
    <mergeCell ref="AC26:AG26"/>
    <mergeCell ref="AX26:BB26"/>
    <mergeCell ref="BK26:BQ26"/>
    <mergeCell ref="C27:D27"/>
    <mergeCell ref="E27:S27"/>
    <mergeCell ref="T27:U27"/>
    <mergeCell ref="V27:X27"/>
    <mergeCell ref="Y27:AB27"/>
    <mergeCell ref="AC27:AG27"/>
    <mergeCell ref="C28:D28"/>
    <mergeCell ref="E28:S28"/>
    <mergeCell ref="T28:U28"/>
    <mergeCell ref="V28:X28"/>
    <mergeCell ref="Y28:AB28"/>
    <mergeCell ref="AC28:AG28"/>
    <mergeCell ref="C29:D29"/>
    <mergeCell ref="E29:S29"/>
    <mergeCell ref="T29:U29"/>
    <mergeCell ref="V29:X29"/>
    <mergeCell ref="Y29:AB29"/>
    <mergeCell ref="AC29:AG29"/>
    <mergeCell ref="C30:D30"/>
    <mergeCell ref="E30:S30"/>
    <mergeCell ref="T30:U30"/>
    <mergeCell ref="V30:X30"/>
    <mergeCell ref="Y30:AB30"/>
    <mergeCell ref="AC30:AG30"/>
    <mergeCell ref="C31:D31"/>
    <mergeCell ref="E31:S31"/>
    <mergeCell ref="T31:U31"/>
    <mergeCell ref="V31:X31"/>
    <mergeCell ref="Y31:AB31"/>
    <mergeCell ref="AC31:AG31"/>
    <mergeCell ref="C32:D32"/>
    <mergeCell ref="E32:S32"/>
    <mergeCell ref="T32:U32"/>
    <mergeCell ref="V32:X32"/>
    <mergeCell ref="Y32:AB32"/>
    <mergeCell ref="AC32:AG32"/>
    <mergeCell ref="C33:D33"/>
    <mergeCell ref="E33:S33"/>
    <mergeCell ref="T33:U33"/>
    <mergeCell ref="V33:X33"/>
    <mergeCell ref="Y33:AB33"/>
    <mergeCell ref="AC33:AG33"/>
    <mergeCell ref="C34:D34"/>
    <mergeCell ref="E34:S34"/>
    <mergeCell ref="T34:U34"/>
    <mergeCell ref="V34:X34"/>
    <mergeCell ref="Y34:AB34"/>
    <mergeCell ref="AC34:AG34"/>
    <mergeCell ref="C35:D35"/>
    <mergeCell ref="E35:S35"/>
    <mergeCell ref="T35:U35"/>
    <mergeCell ref="V35:X35"/>
    <mergeCell ref="Y35:AB35"/>
    <mergeCell ref="AC35:AG35"/>
    <mergeCell ref="C36:D36"/>
    <mergeCell ref="E36:S36"/>
    <mergeCell ref="T36:U36"/>
    <mergeCell ref="V36:X36"/>
    <mergeCell ref="Y36:AB36"/>
    <mergeCell ref="AC36:AG36"/>
    <mergeCell ref="C37:D37"/>
    <mergeCell ref="E37:S37"/>
    <mergeCell ref="T37:U37"/>
    <mergeCell ref="V37:X37"/>
    <mergeCell ref="Y37:AB37"/>
    <mergeCell ref="AC37:AG37"/>
    <mergeCell ref="C38:D38"/>
    <mergeCell ref="E38:S38"/>
    <mergeCell ref="T38:U38"/>
    <mergeCell ref="V38:X38"/>
    <mergeCell ref="Y38:AB38"/>
    <mergeCell ref="AC38:AG38"/>
    <mergeCell ref="C39:D39"/>
    <mergeCell ref="E39:S39"/>
    <mergeCell ref="T39:U39"/>
    <mergeCell ref="V39:X39"/>
    <mergeCell ref="Y39:AB39"/>
    <mergeCell ref="AC39:AG39"/>
    <mergeCell ref="C40:D40"/>
    <mergeCell ref="E40:S40"/>
    <mergeCell ref="T40:U40"/>
    <mergeCell ref="V40:X40"/>
    <mergeCell ref="Y40:AB40"/>
    <mergeCell ref="AC40:AG40"/>
    <mergeCell ref="C41:D41"/>
    <mergeCell ref="E41:S41"/>
    <mergeCell ref="T41:U41"/>
    <mergeCell ref="V41:X41"/>
    <mergeCell ref="Y41:AB41"/>
    <mergeCell ref="AC41:AG41"/>
    <mergeCell ref="C42:D42"/>
    <mergeCell ref="E42:S42"/>
    <mergeCell ref="T42:U42"/>
    <mergeCell ref="V42:X42"/>
    <mergeCell ref="Y42:AB42"/>
    <mergeCell ref="AC42:AG42"/>
    <mergeCell ref="C43:D43"/>
    <mergeCell ref="E43:S43"/>
    <mergeCell ref="T43:U43"/>
    <mergeCell ref="V43:X43"/>
    <mergeCell ref="Y43:AB43"/>
    <mergeCell ref="AC43:AG43"/>
    <mergeCell ref="BC43:BQ43"/>
    <mergeCell ref="C44:D44"/>
    <mergeCell ref="E44:S44"/>
    <mergeCell ref="T44:U44"/>
    <mergeCell ref="V44:X44"/>
    <mergeCell ref="Y44:AB44"/>
    <mergeCell ref="AC44:AG44"/>
    <mergeCell ref="C45:D45"/>
    <mergeCell ref="E45:S45"/>
    <mergeCell ref="T45:U45"/>
    <mergeCell ref="V45:X45"/>
    <mergeCell ref="Y45:AB45"/>
    <mergeCell ref="AC45:AG45"/>
    <mergeCell ref="C46:D46"/>
    <mergeCell ref="E46:S46"/>
    <mergeCell ref="T46:U46"/>
    <mergeCell ref="V46:X46"/>
    <mergeCell ref="Y46:AB46"/>
    <mergeCell ref="AC46:AG46"/>
    <mergeCell ref="C47:D47"/>
    <mergeCell ref="E47:S47"/>
    <mergeCell ref="T47:U47"/>
    <mergeCell ref="V47:X47"/>
    <mergeCell ref="Y47:AB47"/>
    <mergeCell ref="AC47:AG47"/>
    <mergeCell ref="C48:D48"/>
    <mergeCell ref="E48:S48"/>
    <mergeCell ref="T48:U48"/>
    <mergeCell ref="V48:X48"/>
    <mergeCell ref="Y48:AB48"/>
    <mergeCell ref="AC48:AG48"/>
    <mergeCell ref="BB48:BH48"/>
    <mergeCell ref="C49:D49"/>
    <mergeCell ref="E49:S49"/>
    <mergeCell ref="T49:U49"/>
    <mergeCell ref="V49:X49"/>
    <mergeCell ref="Y49:AB49"/>
    <mergeCell ref="AC49:AG49"/>
    <mergeCell ref="BB49:BH49"/>
    <mergeCell ref="C50:D50"/>
    <mergeCell ref="E50:S50"/>
    <mergeCell ref="T50:U50"/>
    <mergeCell ref="V50:X50"/>
    <mergeCell ref="Y50:AB50"/>
    <mergeCell ref="AC50:AG50"/>
    <mergeCell ref="E51:K51"/>
    <mergeCell ref="L51:S51"/>
    <mergeCell ref="T51:Y51"/>
    <mergeCell ref="Z51:AG51"/>
    <mergeCell ref="BC51:BQ51"/>
    <mergeCell ref="E52:K52"/>
    <mergeCell ref="L52:S52"/>
    <mergeCell ref="T52:Y52"/>
    <mergeCell ref="Z52:AG52"/>
    <mergeCell ref="E53:K53"/>
    <mergeCell ref="L53:S53"/>
    <mergeCell ref="T53:Y53"/>
    <mergeCell ref="Z53:AG53"/>
    <mergeCell ref="E54:K54"/>
    <mergeCell ref="L54:S54"/>
    <mergeCell ref="T54:Y54"/>
    <mergeCell ref="Z54:AG54"/>
    <mergeCell ref="BK1:BM2"/>
    <mergeCell ref="BN1:BR2"/>
    <mergeCell ref="AN2:AP4"/>
    <mergeCell ref="AQ2:AS4"/>
    <mergeCell ref="AT2:AV4"/>
    <mergeCell ref="AW2:AY4"/>
    <mergeCell ref="AZ2:BB4"/>
    <mergeCell ref="BC2:BI4"/>
    <mergeCell ref="BK3:BM4"/>
    <mergeCell ref="BN3:BR4"/>
    <mergeCell ref="BV3:CK4"/>
    <mergeCell ref="AN7:BB8"/>
    <mergeCell ref="BF7:BR8"/>
    <mergeCell ref="BJ12:BR13"/>
    <mergeCell ref="BV13:CK14"/>
    <mergeCell ref="AN14:AT18"/>
    <mergeCell ref="AW14:BK15"/>
    <mergeCell ref="BL14:BR18"/>
    <mergeCell ref="AW16:BI17"/>
    <mergeCell ref="BJ16:BK17"/>
    <mergeCell ref="AN19:AT20"/>
    <mergeCell ref="AU19:BR20"/>
    <mergeCell ref="AN21:AT22"/>
    <mergeCell ref="AU21:BM22"/>
    <mergeCell ref="BN21:BO22"/>
    <mergeCell ref="CD22:CD23"/>
    <mergeCell ref="AN23:AT24"/>
    <mergeCell ref="AU23:BM24"/>
    <mergeCell ref="BN23:BO24"/>
    <mergeCell ref="AN25:AP26"/>
    <mergeCell ref="BD25:BF26"/>
    <mergeCell ref="AN27:AT28"/>
    <mergeCell ref="AU27:BR28"/>
    <mergeCell ref="AN29:AQ31"/>
    <mergeCell ref="BE29:BM31"/>
    <mergeCell ref="BN29:BO31"/>
    <mergeCell ref="BP29:BR31"/>
    <mergeCell ref="AU30:BC31"/>
    <mergeCell ref="BD30:BD31"/>
    <mergeCell ref="AN32:AT33"/>
    <mergeCell ref="AV32:AV33"/>
    <mergeCell ref="AW32:AX33"/>
    <mergeCell ref="AY32:AY33"/>
    <mergeCell ref="AZ32:BC33"/>
    <mergeCell ref="BD32:BI33"/>
    <mergeCell ref="BJ32:BR33"/>
    <mergeCell ref="AN34:AX36"/>
    <mergeCell ref="AN37:AX38"/>
    <mergeCell ref="AO40:AW41"/>
    <mergeCell ref="AY40:BR41"/>
    <mergeCell ref="AO48:AW49"/>
    <mergeCell ref="AY48:BA49"/>
    <mergeCell ref="BI48:BR49"/>
  </mergeCells>
  <phoneticPr fontId="5"/>
  <conditionalFormatting sqref="C51:C54">
    <cfRule type="expression" dxfId="14" priority="1">
      <formula>_xlfn.ISFORMULA(C51)</formula>
    </cfRule>
  </conditionalFormatting>
  <conditionalFormatting sqref="E51:E53 E54">
    <cfRule type="expression" dxfId="13" priority="3">
      <formula>_xlfn.ISFORMULA(E51)</formula>
    </cfRule>
  </conditionalFormatting>
  <conditionalFormatting sqref="E56:BR1048571 C1:C50 E55:K55 L1:BR55 E1:K50 D1:D1048571 C55:C1048571 A1:B1048571">
    <cfRule type="expression" dxfId="12" priority="6">
      <formula>_xlfn.ISFORMULA(A1)</formula>
    </cfRule>
  </conditionalFormatting>
  <conditionalFormatting sqref="V2:X49">
    <cfRule type="expression" dxfId="11" priority="4">
      <formula>$A2=1</formula>
    </cfRule>
    <cfRule type="expression" dxfId="10" priority="5">
      <formula>$A2=2</formula>
    </cfRule>
  </conditionalFormatting>
  <dataValidations count="4">
    <dataValidation type="list" allowBlank="1" showDropDown="0" showInputMessage="1" showErrorMessage="1" sqref="BU20:BU21 CF26 AY32 AR29:AR31 AU29 AV32 BG25:BG26 BK25 BO25 AZ25 AW25 AQ25:AQ26 AT25:AT26">
      <formula1>"□,■"</formula1>
    </dataValidation>
    <dataValidation imeMode="hiragana" allowBlank="1" showDropDown="0" showInputMessage="1" showErrorMessage="1" sqref="CJ21:CK21 BC51:BQ51 BC43:BQ43 BR26 AX26 BC26 BK26"/>
    <dataValidation type="list" allowBlank="1" showDropDown="0" showInputMessage="1" showErrorMessage="0" promptTitle="日付入力" prompt="2024/1/1型式で入力できます。" sqref="BJ12:BR13 BJ32:BR33 AN37">
      <formula1>"令和　　年　　月　　日"</formula1>
    </dataValidation>
    <dataValidation type="list" allowBlank="1" showDropDown="0" showInputMessage="1" showErrorMessage="0" promptTitle="直接入力も可能" prompt="よく使われるものについては選択肢を用意しました。_x000a_直接入力する時は、何の工事かわかるよう記載してください。_x000a_" sqref="AU27:BR28">
      <formula1>工事内容</formula1>
    </dataValidation>
  </dataValidations>
  <printOptions horizontalCentered="1" verticalCentered="1"/>
  <pageMargins left="0.39370078740157477" right="0.39370078740157477" top="0.39370078740157477" bottom="0.39370078740157477" header="0.31496062992125984" footer="0.31496062992125984"/>
  <pageSetup paperSize="8" fitToWidth="1" fitToHeight="1" orientation="landscape" usePrinterDefaults="1"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BP54"/>
  <sheetViews>
    <sheetView zoomScale="80" zoomScaleNormal="80" workbookViewId="0">
      <selection activeCell="AP28" sqref="AP28"/>
    </sheetView>
  </sheetViews>
  <sheetFormatPr defaultRowHeight="14" customHeight="1"/>
  <cols>
    <col min="1" max="16376" width="2.69921875" customWidth="1"/>
  </cols>
  <sheetData>
    <row r="1" spans="1:68" ht="14" customHeight="1">
      <c r="A1" s="404" t="s">
        <v>133</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6"/>
      <c r="AG1" s="422"/>
      <c r="AJ1" s="423"/>
      <c r="AK1" s="404" t="s">
        <v>122</v>
      </c>
      <c r="AL1" s="410"/>
      <c r="AM1" s="410"/>
      <c r="AN1" s="410"/>
      <c r="AO1" s="410"/>
      <c r="AP1" s="410"/>
      <c r="AQ1" s="410"/>
      <c r="AR1" s="410"/>
      <c r="AS1" s="410"/>
      <c r="AT1" s="410"/>
      <c r="AU1" s="410"/>
      <c r="AV1" s="410"/>
      <c r="AW1" s="410"/>
      <c r="AX1" s="410"/>
      <c r="AY1" s="410"/>
      <c r="AZ1" s="410"/>
      <c r="BA1" s="410"/>
      <c r="BB1" s="410"/>
      <c r="BC1" s="410"/>
      <c r="BD1" s="410"/>
      <c r="BE1" s="410"/>
      <c r="BF1" s="410"/>
      <c r="BG1" s="410"/>
      <c r="BH1" s="410"/>
      <c r="BI1" s="410"/>
      <c r="BJ1" s="410"/>
      <c r="BK1" s="410"/>
      <c r="BL1" s="410"/>
      <c r="BM1" s="410"/>
      <c r="BN1" s="410"/>
      <c r="BO1" s="410"/>
      <c r="BP1" s="416"/>
    </row>
    <row r="2" spans="1:68" ht="14" customHeight="1">
      <c r="A2" s="405"/>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7"/>
      <c r="AG2" s="422"/>
      <c r="AJ2" s="423"/>
      <c r="AK2" s="405"/>
      <c r="AL2" s="411"/>
      <c r="AM2" s="411"/>
      <c r="AN2" s="411"/>
      <c r="AO2" s="411"/>
      <c r="AP2" s="411"/>
      <c r="AQ2" s="411"/>
      <c r="AR2" s="411"/>
      <c r="AS2" s="411"/>
      <c r="AT2" s="411"/>
      <c r="AU2" s="411"/>
      <c r="AV2" s="411"/>
      <c r="AW2" s="411"/>
      <c r="AX2" s="411"/>
      <c r="AY2" s="411"/>
      <c r="AZ2" s="411"/>
      <c r="BA2" s="411"/>
      <c r="BB2" s="411"/>
      <c r="BC2" s="411"/>
      <c r="BD2" s="411"/>
      <c r="BE2" s="411"/>
      <c r="BF2" s="411"/>
      <c r="BG2" s="411"/>
      <c r="BH2" s="411"/>
      <c r="BI2" s="411"/>
      <c r="BJ2" s="411"/>
      <c r="BK2" s="411"/>
      <c r="BL2" s="411"/>
      <c r="BM2" s="411"/>
      <c r="BN2" s="411"/>
      <c r="BO2" s="411"/>
      <c r="BP2" s="417"/>
    </row>
    <row r="3" spans="1:68" ht="14" customHeight="1">
      <c r="A3" s="406"/>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8"/>
      <c r="AG3" s="422"/>
      <c r="AJ3" s="423"/>
      <c r="AK3" s="406"/>
      <c r="AL3" s="412"/>
      <c r="AM3" s="412"/>
      <c r="AN3" s="412"/>
      <c r="AO3" s="412"/>
      <c r="AP3" s="412"/>
      <c r="AQ3" s="412"/>
      <c r="AR3" s="412"/>
      <c r="AS3" s="412"/>
      <c r="AT3" s="412"/>
      <c r="AU3" s="412"/>
      <c r="AV3" s="412"/>
      <c r="AW3" s="412"/>
      <c r="AX3" s="412"/>
      <c r="AY3" s="412"/>
      <c r="AZ3" s="412"/>
      <c r="BA3" s="412"/>
      <c r="BB3" s="412"/>
      <c r="BC3" s="412"/>
      <c r="BD3" s="412"/>
      <c r="BE3" s="412"/>
      <c r="BF3" s="412"/>
      <c r="BG3" s="412"/>
      <c r="BH3" s="412"/>
      <c r="BI3" s="412"/>
      <c r="BJ3" s="412"/>
      <c r="BK3" s="412"/>
      <c r="BL3" s="412"/>
      <c r="BM3" s="412"/>
      <c r="BN3" s="412"/>
      <c r="BO3" s="412"/>
      <c r="BP3" s="418"/>
    </row>
    <row r="4" spans="1:68" ht="14" customHeight="1">
      <c r="A4" s="407"/>
      <c r="B4" s="413"/>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9"/>
      <c r="AG4" s="422"/>
      <c r="AJ4" s="423"/>
      <c r="AK4" s="407"/>
      <c r="AL4" s="413"/>
      <c r="AM4" s="413"/>
      <c r="AN4" s="413"/>
      <c r="AO4" s="413"/>
      <c r="AP4" s="413"/>
      <c r="AQ4" s="413"/>
      <c r="AR4" s="413"/>
      <c r="AS4" s="413"/>
      <c r="AT4" s="413"/>
      <c r="AU4" s="413"/>
      <c r="AV4" s="413"/>
      <c r="AW4" s="413"/>
      <c r="AX4" s="413"/>
      <c r="AY4" s="413"/>
      <c r="AZ4" s="413"/>
      <c r="BA4" s="413"/>
      <c r="BB4" s="413"/>
      <c r="BC4" s="413"/>
      <c r="BD4" s="413"/>
      <c r="BE4" s="413"/>
      <c r="BF4" s="413"/>
      <c r="BG4" s="413"/>
      <c r="BH4" s="413"/>
      <c r="BI4" s="413"/>
      <c r="BJ4" s="413"/>
      <c r="BK4" s="413"/>
      <c r="BL4" s="413"/>
      <c r="BM4" s="413"/>
      <c r="BN4" s="413"/>
      <c r="BO4" s="413"/>
      <c r="BP4" s="419"/>
    </row>
    <row r="5" spans="1:68" ht="14" customHeight="1">
      <c r="A5" s="407"/>
      <c r="B5" s="413"/>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9"/>
      <c r="AG5" s="422"/>
      <c r="AJ5" s="423"/>
      <c r="AK5" s="407"/>
      <c r="AL5" s="413"/>
      <c r="AM5" s="413"/>
      <c r="AN5" s="413"/>
      <c r="AO5" s="413"/>
      <c r="AP5" s="413"/>
      <c r="AQ5" s="413"/>
      <c r="AR5" s="413"/>
      <c r="AS5" s="413"/>
      <c r="AT5" s="413"/>
      <c r="AU5" s="413"/>
      <c r="AV5" s="413"/>
      <c r="AW5" s="413"/>
      <c r="AX5" s="413"/>
      <c r="AY5" s="413"/>
      <c r="AZ5" s="413"/>
      <c r="BA5" s="413"/>
      <c r="BB5" s="413"/>
      <c r="BC5" s="413"/>
      <c r="BD5" s="413"/>
      <c r="BE5" s="413"/>
      <c r="BF5" s="413"/>
      <c r="BG5" s="413"/>
      <c r="BH5" s="413"/>
      <c r="BI5" s="413"/>
      <c r="BJ5" s="413"/>
      <c r="BK5" s="413"/>
      <c r="BL5" s="413"/>
      <c r="BM5" s="413"/>
      <c r="BN5" s="413"/>
      <c r="BO5" s="413"/>
      <c r="BP5" s="419"/>
    </row>
    <row r="6" spans="1:68" ht="14" customHeight="1">
      <c r="A6" s="407"/>
      <c r="B6" s="413"/>
      <c r="C6" s="413"/>
      <c r="D6" s="413"/>
      <c r="E6" s="413"/>
      <c r="F6" s="413"/>
      <c r="G6" s="413"/>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9"/>
      <c r="AG6" s="422"/>
      <c r="AJ6" s="423"/>
      <c r="AK6" s="407"/>
      <c r="AL6" s="413"/>
      <c r="AM6" s="413"/>
      <c r="AN6" s="413"/>
      <c r="AO6" s="413"/>
      <c r="AP6" s="413"/>
      <c r="AQ6" s="413"/>
      <c r="AR6" s="413"/>
      <c r="AS6" s="413"/>
      <c r="AT6" s="413"/>
      <c r="AU6" s="413"/>
      <c r="AV6" s="413"/>
      <c r="AW6" s="413"/>
      <c r="AX6" s="413"/>
      <c r="AY6" s="413"/>
      <c r="AZ6" s="413"/>
      <c r="BA6" s="413"/>
      <c r="BB6" s="413"/>
      <c r="BC6" s="413"/>
      <c r="BD6" s="413"/>
      <c r="BE6" s="413"/>
      <c r="BF6" s="413"/>
      <c r="BG6" s="413"/>
      <c r="BH6" s="413"/>
      <c r="BI6" s="413"/>
      <c r="BJ6" s="413"/>
      <c r="BK6" s="413"/>
      <c r="BL6" s="413"/>
      <c r="BM6" s="413"/>
      <c r="BN6" s="413"/>
      <c r="BO6" s="413"/>
      <c r="BP6" s="419"/>
    </row>
    <row r="7" spans="1:68" ht="14" customHeight="1">
      <c r="A7" s="407"/>
      <c r="B7" s="413"/>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9"/>
      <c r="AG7" s="422"/>
      <c r="AJ7" s="423"/>
      <c r="AK7" s="407"/>
      <c r="AL7" s="413"/>
      <c r="AM7" s="413"/>
      <c r="AN7" s="413"/>
      <c r="AO7" s="413"/>
      <c r="AP7" s="413"/>
      <c r="AQ7" s="413"/>
      <c r="AR7" s="413"/>
      <c r="AS7" s="413"/>
      <c r="AT7" s="413"/>
      <c r="AU7" s="413"/>
      <c r="AV7" s="413"/>
      <c r="AW7" s="413"/>
      <c r="AX7" s="413"/>
      <c r="AY7" s="413"/>
      <c r="AZ7" s="413"/>
      <c r="BA7" s="413"/>
      <c r="BB7" s="413"/>
      <c r="BC7" s="413"/>
      <c r="BD7" s="413"/>
      <c r="BE7" s="413"/>
      <c r="BF7" s="413"/>
      <c r="BG7" s="413"/>
      <c r="BH7" s="413"/>
      <c r="BI7" s="413"/>
      <c r="BJ7" s="413"/>
      <c r="BK7" s="413"/>
      <c r="BL7" s="413"/>
      <c r="BM7" s="413"/>
      <c r="BN7" s="413"/>
      <c r="BO7" s="413"/>
      <c r="BP7" s="419"/>
    </row>
    <row r="8" spans="1:68" ht="14" customHeight="1">
      <c r="A8" s="407"/>
      <c r="B8" s="413"/>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9"/>
      <c r="AG8" s="422"/>
      <c r="AJ8" s="423"/>
      <c r="AK8" s="407"/>
      <c r="AL8" s="413"/>
      <c r="AM8" s="413"/>
      <c r="AN8" s="413"/>
      <c r="AO8" s="413"/>
      <c r="AP8" s="413"/>
      <c r="AQ8" s="413"/>
      <c r="AR8" s="413"/>
      <c r="AS8" s="413"/>
      <c r="AT8" s="413"/>
      <c r="AU8" s="413"/>
      <c r="AV8" s="413"/>
      <c r="AW8" s="413"/>
      <c r="AX8" s="413"/>
      <c r="AY8" s="413"/>
      <c r="AZ8" s="413"/>
      <c r="BA8" s="413"/>
      <c r="BB8" s="413"/>
      <c r="BC8" s="413"/>
      <c r="BD8" s="413"/>
      <c r="BE8" s="413"/>
      <c r="BF8" s="413"/>
      <c r="BG8" s="413"/>
      <c r="BH8" s="413"/>
      <c r="BI8" s="413"/>
      <c r="BJ8" s="413"/>
      <c r="BK8" s="413"/>
      <c r="BL8" s="413"/>
      <c r="BM8" s="413"/>
      <c r="BN8" s="413"/>
      <c r="BO8" s="413"/>
      <c r="BP8" s="419"/>
    </row>
    <row r="9" spans="1:68" ht="14" customHeight="1">
      <c r="A9" s="407"/>
      <c r="B9" s="413"/>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9"/>
      <c r="AG9" s="422"/>
      <c r="AJ9" s="423"/>
      <c r="AK9" s="407"/>
      <c r="AL9" s="413"/>
      <c r="AM9" s="413"/>
      <c r="AN9" s="413"/>
      <c r="AO9" s="413"/>
      <c r="AP9" s="413"/>
      <c r="AQ9" s="413"/>
      <c r="AR9" s="413"/>
      <c r="AS9" s="413"/>
      <c r="AT9" s="413"/>
      <c r="AU9" s="413"/>
      <c r="AV9" s="413"/>
      <c r="AW9" s="413"/>
      <c r="AX9" s="413"/>
      <c r="AY9" s="413"/>
      <c r="AZ9" s="413"/>
      <c r="BA9" s="413"/>
      <c r="BB9" s="413"/>
      <c r="BC9" s="413"/>
      <c r="BD9" s="413"/>
      <c r="BE9" s="413"/>
      <c r="BF9" s="413"/>
      <c r="BG9" s="413"/>
      <c r="BH9" s="413"/>
      <c r="BI9" s="413"/>
      <c r="BJ9" s="413"/>
      <c r="BK9" s="413"/>
      <c r="BL9" s="413"/>
      <c r="BM9" s="413"/>
      <c r="BN9" s="413"/>
      <c r="BO9" s="413"/>
      <c r="BP9" s="419"/>
    </row>
    <row r="10" spans="1:68" ht="14" customHeight="1">
      <c r="A10" s="407"/>
      <c r="B10" s="413"/>
      <c r="C10" s="413"/>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9"/>
      <c r="AG10" s="422"/>
      <c r="AJ10" s="423"/>
      <c r="AK10" s="407"/>
      <c r="AL10" s="413"/>
      <c r="AM10" s="413"/>
      <c r="AN10" s="413"/>
      <c r="AO10" s="413"/>
      <c r="AP10" s="413"/>
      <c r="AQ10" s="413"/>
      <c r="AR10" s="413"/>
      <c r="AS10" s="413"/>
      <c r="AT10" s="413"/>
      <c r="AU10" s="413"/>
      <c r="AV10" s="413"/>
      <c r="AW10" s="413"/>
      <c r="AX10" s="413"/>
      <c r="AY10" s="413"/>
      <c r="AZ10" s="413"/>
      <c r="BA10" s="413"/>
      <c r="BB10" s="413"/>
      <c r="BC10" s="413"/>
      <c r="BD10" s="413"/>
      <c r="BE10" s="413"/>
      <c r="BF10" s="413"/>
      <c r="BG10" s="413"/>
      <c r="BH10" s="413"/>
      <c r="BI10" s="413"/>
      <c r="BJ10" s="413"/>
      <c r="BK10" s="413"/>
      <c r="BL10" s="413"/>
      <c r="BM10" s="413"/>
      <c r="BN10" s="413"/>
      <c r="BO10" s="413"/>
      <c r="BP10" s="419"/>
    </row>
    <row r="11" spans="1:68" ht="14" customHeight="1">
      <c r="A11" s="407"/>
      <c r="B11" s="413"/>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9"/>
      <c r="AG11" s="422"/>
      <c r="AJ11" s="423"/>
      <c r="AK11" s="407"/>
      <c r="AL11" s="413"/>
      <c r="AM11" s="413"/>
      <c r="AN11" s="413"/>
      <c r="AO11" s="413"/>
      <c r="AP11" s="413"/>
      <c r="AQ11" s="413"/>
      <c r="AR11" s="413"/>
      <c r="AS11" s="413"/>
      <c r="AT11" s="413"/>
      <c r="AU11" s="413"/>
      <c r="AV11" s="413"/>
      <c r="AW11" s="413"/>
      <c r="AX11" s="413"/>
      <c r="AY11" s="413"/>
      <c r="AZ11" s="413"/>
      <c r="BA11" s="413"/>
      <c r="BB11" s="413"/>
      <c r="BC11" s="413"/>
      <c r="BD11" s="413"/>
      <c r="BE11" s="413"/>
      <c r="BF11" s="413"/>
      <c r="BG11" s="413"/>
      <c r="BH11" s="413"/>
      <c r="BI11" s="413"/>
      <c r="BJ11" s="413"/>
      <c r="BK11" s="413"/>
      <c r="BL11" s="413"/>
      <c r="BM11" s="413"/>
      <c r="BN11" s="413"/>
      <c r="BO11" s="413"/>
      <c r="BP11" s="419"/>
    </row>
    <row r="12" spans="1:68" ht="14" customHeight="1">
      <c r="A12" s="407"/>
      <c r="B12" s="413"/>
      <c r="C12" s="413"/>
      <c r="D12" s="413"/>
      <c r="E12" s="413"/>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19"/>
      <c r="AG12" s="422"/>
      <c r="AJ12" s="423"/>
      <c r="AK12" s="407"/>
      <c r="AL12" s="413"/>
      <c r="AM12" s="413"/>
      <c r="AN12" s="413"/>
      <c r="AO12" s="413"/>
      <c r="AP12" s="413"/>
      <c r="AQ12" s="413"/>
      <c r="AR12" s="413"/>
      <c r="AS12" s="413"/>
      <c r="AT12" s="413"/>
      <c r="AU12" s="413"/>
      <c r="AV12" s="413"/>
      <c r="AW12" s="413"/>
      <c r="AX12" s="413"/>
      <c r="AY12" s="413"/>
      <c r="AZ12" s="413"/>
      <c r="BA12" s="413"/>
      <c r="BB12" s="413"/>
      <c r="BC12" s="413"/>
      <c r="BD12" s="413"/>
      <c r="BE12" s="413"/>
      <c r="BF12" s="413"/>
      <c r="BG12" s="413"/>
      <c r="BH12" s="413"/>
      <c r="BI12" s="413"/>
      <c r="BJ12" s="413"/>
      <c r="BK12" s="413"/>
      <c r="BL12" s="413"/>
      <c r="BM12" s="413"/>
      <c r="BN12" s="413"/>
      <c r="BO12" s="413"/>
      <c r="BP12" s="419"/>
    </row>
    <row r="13" spans="1:68" ht="14" customHeight="1">
      <c r="A13" s="407"/>
      <c r="B13" s="413"/>
      <c r="C13" s="413"/>
      <c r="D13" s="413"/>
      <c r="E13" s="413"/>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9"/>
      <c r="AG13" s="422"/>
      <c r="AJ13" s="423"/>
      <c r="AK13" s="407"/>
      <c r="AL13" s="413"/>
      <c r="AM13" s="413"/>
      <c r="AN13" s="413"/>
      <c r="AO13" s="413"/>
      <c r="AP13" s="413"/>
      <c r="AQ13" s="413"/>
      <c r="AR13" s="413"/>
      <c r="AS13" s="413"/>
      <c r="AT13" s="413"/>
      <c r="AU13" s="413"/>
      <c r="AV13" s="413"/>
      <c r="AW13" s="413"/>
      <c r="AX13" s="413"/>
      <c r="AY13" s="413"/>
      <c r="AZ13" s="413"/>
      <c r="BA13" s="413"/>
      <c r="BB13" s="413"/>
      <c r="BC13" s="413"/>
      <c r="BD13" s="413"/>
      <c r="BE13" s="413"/>
      <c r="BF13" s="413"/>
      <c r="BG13" s="413"/>
      <c r="BH13" s="413"/>
      <c r="BI13" s="413"/>
      <c r="BJ13" s="413"/>
      <c r="BK13" s="413"/>
      <c r="BL13" s="413"/>
      <c r="BM13" s="413"/>
      <c r="BN13" s="413"/>
      <c r="BO13" s="413"/>
      <c r="BP13" s="419"/>
    </row>
    <row r="14" spans="1:68" ht="14" customHeight="1">
      <c r="A14" s="407"/>
      <c r="B14" s="413"/>
      <c r="C14" s="413"/>
      <c r="D14" s="413"/>
      <c r="E14" s="413"/>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9"/>
      <c r="AG14" s="422"/>
      <c r="AJ14" s="423"/>
      <c r="AK14" s="407"/>
      <c r="AL14" s="413"/>
      <c r="AM14" s="413"/>
      <c r="AN14" s="413"/>
      <c r="AO14" s="413"/>
      <c r="AP14" s="413"/>
      <c r="AQ14" s="413"/>
      <c r="AR14" s="413"/>
      <c r="AS14" s="413"/>
      <c r="AT14" s="413"/>
      <c r="AU14" s="413"/>
      <c r="AV14" s="413"/>
      <c r="AW14" s="413"/>
      <c r="AX14" s="413"/>
      <c r="AY14" s="413"/>
      <c r="AZ14" s="413"/>
      <c r="BA14" s="413"/>
      <c r="BB14" s="413"/>
      <c r="BC14" s="413"/>
      <c r="BD14" s="413"/>
      <c r="BE14" s="413"/>
      <c r="BF14" s="413"/>
      <c r="BG14" s="413"/>
      <c r="BH14" s="413"/>
      <c r="BI14" s="413"/>
      <c r="BJ14" s="413"/>
      <c r="BK14" s="413"/>
      <c r="BL14" s="413"/>
      <c r="BM14" s="413"/>
      <c r="BN14" s="413"/>
      <c r="BO14" s="413"/>
      <c r="BP14" s="419"/>
    </row>
    <row r="15" spans="1:68" ht="14" customHeight="1">
      <c r="A15" s="407"/>
      <c r="B15" s="413"/>
      <c r="C15" s="413"/>
      <c r="D15" s="413"/>
      <c r="E15" s="413"/>
      <c r="F15" s="413"/>
      <c r="G15" s="413"/>
      <c r="H15" s="413"/>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9"/>
      <c r="AG15" s="422"/>
      <c r="AJ15" s="423"/>
      <c r="AK15" s="407"/>
      <c r="AL15" s="413"/>
      <c r="AM15" s="413"/>
      <c r="AN15" s="413"/>
      <c r="AO15" s="413"/>
      <c r="AP15" s="413"/>
      <c r="AQ15" s="413"/>
      <c r="AR15" s="413"/>
      <c r="AS15" s="413"/>
      <c r="AT15" s="413"/>
      <c r="AU15" s="413"/>
      <c r="AV15" s="413"/>
      <c r="AW15" s="413"/>
      <c r="AX15" s="413"/>
      <c r="AY15" s="413"/>
      <c r="AZ15" s="413"/>
      <c r="BA15" s="413"/>
      <c r="BB15" s="413"/>
      <c r="BC15" s="413"/>
      <c r="BD15" s="413"/>
      <c r="BE15" s="413"/>
      <c r="BF15" s="413"/>
      <c r="BG15" s="413"/>
      <c r="BH15" s="413"/>
      <c r="BI15" s="413"/>
      <c r="BJ15" s="413"/>
      <c r="BK15" s="413"/>
      <c r="BL15" s="413"/>
      <c r="BM15" s="413"/>
      <c r="BN15" s="413"/>
      <c r="BO15" s="413"/>
      <c r="BP15" s="419"/>
    </row>
    <row r="16" spans="1:68" ht="14" customHeight="1">
      <c r="A16" s="407"/>
      <c r="B16" s="413"/>
      <c r="C16" s="413"/>
      <c r="D16" s="413"/>
      <c r="E16" s="413"/>
      <c r="F16" s="413"/>
      <c r="G16" s="413"/>
      <c r="H16" s="413"/>
      <c r="I16" s="413"/>
      <c r="J16" s="413"/>
      <c r="K16" s="413"/>
      <c r="L16" s="413"/>
      <c r="M16" s="413"/>
      <c r="N16" s="413"/>
      <c r="O16" s="413"/>
      <c r="P16" s="413"/>
      <c r="Q16" s="413"/>
      <c r="R16" s="413"/>
      <c r="S16" s="413"/>
      <c r="T16" s="413"/>
      <c r="U16" s="413"/>
      <c r="V16" s="413"/>
      <c r="W16" s="413"/>
      <c r="X16" s="413"/>
      <c r="Y16" s="413"/>
      <c r="Z16" s="413"/>
      <c r="AA16" s="413"/>
      <c r="AB16" s="413"/>
      <c r="AC16" s="413"/>
      <c r="AD16" s="413"/>
      <c r="AE16" s="413"/>
      <c r="AF16" s="419"/>
      <c r="AG16" s="422"/>
      <c r="AJ16" s="423"/>
      <c r="AK16" s="407"/>
      <c r="AL16" s="413"/>
      <c r="AM16" s="413"/>
      <c r="AN16" s="413"/>
      <c r="AO16" s="413"/>
      <c r="AP16" s="413"/>
      <c r="AQ16" s="413"/>
      <c r="AR16" s="413"/>
      <c r="AS16" s="413"/>
      <c r="AT16" s="413"/>
      <c r="AU16" s="413"/>
      <c r="AV16" s="413"/>
      <c r="AW16" s="413"/>
      <c r="AX16" s="413"/>
      <c r="AY16" s="413"/>
      <c r="AZ16" s="413"/>
      <c r="BA16" s="413"/>
      <c r="BB16" s="413"/>
      <c r="BC16" s="413"/>
      <c r="BD16" s="413"/>
      <c r="BE16" s="413"/>
      <c r="BF16" s="413"/>
      <c r="BG16" s="413"/>
      <c r="BH16" s="413"/>
      <c r="BI16" s="413"/>
      <c r="BJ16" s="413"/>
      <c r="BK16" s="413"/>
      <c r="BL16" s="413"/>
      <c r="BM16" s="413"/>
      <c r="BN16" s="413"/>
      <c r="BO16" s="413"/>
      <c r="BP16" s="419"/>
    </row>
    <row r="17" spans="1:68" ht="14" customHeight="1">
      <c r="A17" s="407"/>
      <c r="B17" s="413"/>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3"/>
      <c r="AF17" s="419"/>
      <c r="AG17" s="422"/>
      <c r="AJ17" s="423"/>
      <c r="AK17" s="407"/>
      <c r="AL17" s="413"/>
      <c r="AM17" s="413"/>
      <c r="AN17" s="413"/>
      <c r="AO17" s="413"/>
      <c r="AP17" s="413"/>
      <c r="AQ17" s="413"/>
      <c r="AR17" s="413"/>
      <c r="AS17" s="413"/>
      <c r="AT17" s="413"/>
      <c r="AU17" s="413"/>
      <c r="AV17" s="413"/>
      <c r="AW17" s="413"/>
      <c r="AX17" s="413"/>
      <c r="AY17" s="413"/>
      <c r="AZ17" s="413"/>
      <c r="BA17" s="413"/>
      <c r="BB17" s="413"/>
      <c r="BC17" s="413"/>
      <c r="BD17" s="413"/>
      <c r="BE17" s="413"/>
      <c r="BF17" s="413"/>
      <c r="BG17" s="413"/>
      <c r="BH17" s="413"/>
      <c r="BI17" s="413"/>
      <c r="BJ17" s="413"/>
      <c r="BK17" s="413"/>
      <c r="BL17" s="413"/>
      <c r="BM17" s="413"/>
      <c r="BN17" s="413"/>
      <c r="BO17" s="413"/>
      <c r="BP17" s="419"/>
    </row>
    <row r="18" spans="1:68" ht="14" customHeight="1">
      <c r="A18" s="407"/>
      <c r="B18" s="413"/>
      <c r="C18" s="413"/>
      <c r="D18" s="413"/>
      <c r="E18" s="413"/>
      <c r="F18" s="413"/>
      <c r="G18" s="413"/>
      <c r="H18" s="413"/>
      <c r="I18" s="413"/>
      <c r="J18" s="413"/>
      <c r="K18" s="413"/>
      <c r="L18" s="413"/>
      <c r="M18" s="413"/>
      <c r="N18" s="413"/>
      <c r="O18" s="413"/>
      <c r="P18" s="413"/>
      <c r="Q18" s="413"/>
      <c r="R18" s="413"/>
      <c r="S18" s="413"/>
      <c r="T18" s="413"/>
      <c r="U18" s="413"/>
      <c r="V18" s="413"/>
      <c r="W18" s="413"/>
      <c r="X18" s="413"/>
      <c r="Y18" s="413"/>
      <c r="Z18" s="413"/>
      <c r="AA18" s="413"/>
      <c r="AB18" s="413"/>
      <c r="AC18" s="413"/>
      <c r="AD18" s="413"/>
      <c r="AE18" s="413"/>
      <c r="AF18" s="419"/>
      <c r="AG18" s="422"/>
      <c r="AJ18" s="423"/>
      <c r="AK18" s="407"/>
      <c r="AL18" s="413"/>
      <c r="AM18" s="413"/>
      <c r="AN18" s="413"/>
      <c r="AO18" s="413"/>
      <c r="AP18" s="413"/>
      <c r="AQ18" s="413"/>
      <c r="AR18" s="413"/>
      <c r="AS18" s="413"/>
      <c r="AT18" s="413"/>
      <c r="AU18" s="413"/>
      <c r="AV18" s="413"/>
      <c r="AW18" s="413"/>
      <c r="AX18" s="413"/>
      <c r="AY18" s="413"/>
      <c r="AZ18" s="413"/>
      <c r="BA18" s="413"/>
      <c r="BB18" s="413"/>
      <c r="BC18" s="413"/>
      <c r="BD18" s="413"/>
      <c r="BE18" s="413"/>
      <c r="BF18" s="413"/>
      <c r="BG18" s="413"/>
      <c r="BH18" s="413"/>
      <c r="BI18" s="413"/>
      <c r="BJ18" s="413"/>
      <c r="BK18" s="413"/>
      <c r="BL18" s="413"/>
      <c r="BM18" s="413"/>
      <c r="BN18" s="413"/>
      <c r="BO18" s="413"/>
      <c r="BP18" s="419"/>
    </row>
    <row r="19" spans="1:68" ht="14" customHeight="1">
      <c r="A19" s="407"/>
      <c r="B19" s="413"/>
      <c r="C19" s="413"/>
      <c r="D19" s="413"/>
      <c r="E19" s="413"/>
      <c r="F19" s="413"/>
      <c r="G19" s="413"/>
      <c r="H19" s="413"/>
      <c r="I19" s="413"/>
      <c r="J19" s="413"/>
      <c r="K19" s="413"/>
      <c r="L19" s="413"/>
      <c r="M19" s="413"/>
      <c r="N19" s="413"/>
      <c r="O19" s="413"/>
      <c r="P19" s="413"/>
      <c r="Q19" s="413"/>
      <c r="R19" s="413"/>
      <c r="S19" s="413"/>
      <c r="T19" s="413"/>
      <c r="U19" s="413"/>
      <c r="V19" s="413"/>
      <c r="W19" s="413"/>
      <c r="X19" s="413"/>
      <c r="Y19" s="413"/>
      <c r="Z19" s="413"/>
      <c r="AA19" s="413"/>
      <c r="AB19" s="413"/>
      <c r="AC19" s="413"/>
      <c r="AD19" s="413"/>
      <c r="AE19" s="413"/>
      <c r="AF19" s="419"/>
      <c r="AG19" s="422"/>
      <c r="AJ19" s="423"/>
      <c r="AK19" s="407"/>
      <c r="AL19" s="413"/>
      <c r="AM19" s="413"/>
      <c r="AN19" s="413"/>
      <c r="AO19" s="413"/>
      <c r="AP19" s="413"/>
      <c r="AQ19" s="413"/>
      <c r="AR19" s="413"/>
      <c r="AS19" s="413"/>
      <c r="AT19" s="413"/>
      <c r="AU19" s="413"/>
      <c r="AV19" s="413"/>
      <c r="AW19" s="413"/>
      <c r="AX19" s="413"/>
      <c r="AY19" s="413"/>
      <c r="AZ19" s="413"/>
      <c r="BA19" s="413"/>
      <c r="BB19" s="413"/>
      <c r="BC19" s="413"/>
      <c r="BD19" s="413"/>
      <c r="BE19" s="413"/>
      <c r="BF19" s="413"/>
      <c r="BG19" s="413"/>
      <c r="BH19" s="413"/>
      <c r="BI19" s="413"/>
      <c r="BJ19" s="413"/>
      <c r="BK19" s="413"/>
      <c r="BL19" s="413"/>
      <c r="BM19" s="413"/>
      <c r="BN19" s="413"/>
      <c r="BO19" s="413"/>
      <c r="BP19" s="419"/>
    </row>
    <row r="20" spans="1:68" ht="14" customHeight="1">
      <c r="A20" s="407"/>
      <c r="B20" s="413"/>
      <c r="C20" s="413"/>
      <c r="D20" s="413"/>
      <c r="E20" s="413"/>
      <c r="F20" s="413"/>
      <c r="G20" s="413"/>
      <c r="H20" s="413"/>
      <c r="I20" s="413"/>
      <c r="J20" s="413"/>
      <c r="K20" s="413"/>
      <c r="L20" s="413"/>
      <c r="M20" s="413"/>
      <c r="N20" s="413"/>
      <c r="O20" s="413"/>
      <c r="P20" s="413"/>
      <c r="Q20" s="413"/>
      <c r="R20" s="413"/>
      <c r="S20" s="413"/>
      <c r="T20" s="413"/>
      <c r="U20" s="413"/>
      <c r="V20" s="413"/>
      <c r="W20" s="413"/>
      <c r="X20" s="413"/>
      <c r="Y20" s="413"/>
      <c r="Z20" s="413"/>
      <c r="AA20" s="413"/>
      <c r="AB20" s="413"/>
      <c r="AC20" s="413"/>
      <c r="AD20" s="413"/>
      <c r="AE20" s="413"/>
      <c r="AF20" s="419"/>
      <c r="AG20" s="422"/>
      <c r="AJ20" s="423"/>
      <c r="AK20" s="407"/>
      <c r="AL20" s="413"/>
      <c r="AM20" s="413"/>
      <c r="AN20" s="413"/>
      <c r="AO20" s="413"/>
      <c r="AP20" s="413"/>
      <c r="AQ20" s="413"/>
      <c r="AR20" s="413"/>
      <c r="AS20" s="413"/>
      <c r="AT20" s="413"/>
      <c r="AU20" s="413"/>
      <c r="AV20" s="413"/>
      <c r="AW20" s="413"/>
      <c r="AX20" s="413"/>
      <c r="AY20" s="413"/>
      <c r="AZ20" s="413"/>
      <c r="BA20" s="413"/>
      <c r="BB20" s="413"/>
      <c r="BC20" s="413"/>
      <c r="BD20" s="413"/>
      <c r="BE20" s="413"/>
      <c r="BF20" s="413"/>
      <c r="BG20" s="413"/>
      <c r="BH20" s="413"/>
      <c r="BI20" s="413"/>
      <c r="BJ20" s="413"/>
      <c r="BK20" s="413"/>
      <c r="BL20" s="413"/>
      <c r="BM20" s="413"/>
      <c r="BN20" s="413"/>
      <c r="BO20" s="413"/>
      <c r="BP20" s="419"/>
    </row>
    <row r="21" spans="1:68" ht="14" customHeight="1">
      <c r="A21" s="404" t="s">
        <v>129</v>
      </c>
      <c r="B21" s="410"/>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6"/>
      <c r="AG21" s="422"/>
      <c r="AJ21" s="423"/>
      <c r="AK21" s="407"/>
      <c r="AL21" s="413"/>
      <c r="AM21" s="413"/>
      <c r="AN21" s="413"/>
      <c r="AO21" s="413"/>
      <c r="AP21" s="413"/>
      <c r="AQ21" s="413"/>
      <c r="AR21" s="413"/>
      <c r="AS21" s="413"/>
      <c r="AT21" s="413"/>
      <c r="AU21" s="413"/>
      <c r="AV21" s="413"/>
      <c r="AW21" s="413"/>
      <c r="AX21" s="413"/>
      <c r="AY21" s="413"/>
      <c r="AZ21" s="413"/>
      <c r="BA21" s="413"/>
      <c r="BB21" s="413"/>
      <c r="BC21" s="413"/>
      <c r="BD21" s="413"/>
      <c r="BE21" s="413"/>
      <c r="BF21" s="413"/>
      <c r="BG21" s="413"/>
      <c r="BH21" s="413"/>
      <c r="BI21" s="413"/>
      <c r="BJ21" s="413"/>
      <c r="BK21" s="413"/>
      <c r="BL21" s="413"/>
      <c r="BM21" s="413"/>
      <c r="BN21" s="413"/>
      <c r="BO21" s="413"/>
      <c r="BP21" s="419"/>
    </row>
    <row r="22" spans="1:68" ht="14" customHeight="1">
      <c r="A22" s="405"/>
      <c r="B22" s="411"/>
      <c r="C22" s="411"/>
      <c r="D22" s="411"/>
      <c r="E22" s="411"/>
      <c r="F22" s="411"/>
      <c r="G22" s="411"/>
      <c r="H22" s="411"/>
      <c r="I22" s="411"/>
      <c r="J22" s="411"/>
      <c r="K22" s="411"/>
      <c r="L22" s="411"/>
      <c r="M22" s="411"/>
      <c r="N22" s="411"/>
      <c r="O22" s="411"/>
      <c r="P22" s="411"/>
      <c r="Q22" s="411"/>
      <c r="R22" s="411"/>
      <c r="S22" s="411"/>
      <c r="T22" s="411"/>
      <c r="U22" s="411"/>
      <c r="V22" s="411"/>
      <c r="W22" s="411"/>
      <c r="X22" s="411"/>
      <c r="Y22" s="411"/>
      <c r="Z22" s="411"/>
      <c r="AA22" s="411"/>
      <c r="AB22" s="411"/>
      <c r="AC22" s="411"/>
      <c r="AD22" s="411"/>
      <c r="AE22" s="411"/>
      <c r="AF22" s="417"/>
      <c r="AG22" s="422"/>
      <c r="AJ22" s="423"/>
      <c r="AK22" s="407"/>
      <c r="AL22" s="413"/>
      <c r="AM22" s="413"/>
      <c r="AN22" s="413"/>
      <c r="AO22" s="413"/>
      <c r="AP22" s="413"/>
      <c r="AQ22" s="413"/>
      <c r="AR22" s="413"/>
      <c r="AS22" s="413"/>
      <c r="AT22" s="413"/>
      <c r="AU22" s="413"/>
      <c r="AV22" s="413"/>
      <c r="AW22" s="413"/>
      <c r="AX22" s="413"/>
      <c r="AY22" s="413"/>
      <c r="AZ22" s="413"/>
      <c r="BA22" s="413"/>
      <c r="BB22" s="413"/>
      <c r="BC22" s="413"/>
      <c r="BD22" s="413"/>
      <c r="BE22" s="413"/>
      <c r="BF22" s="413"/>
      <c r="BG22" s="413"/>
      <c r="BH22" s="413"/>
      <c r="BI22" s="413"/>
      <c r="BJ22" s="413"/>
      <c r="BK22" s="413"/>
      <c r="BL22" s="413"/>
      <c r="BM22" s="413"/>
      <c r="BN22" s="413"/>
      <c r="BO22" s="413"/>
      <c r="BP22" s="419"/>
    </row>
    <row r="23" spans="1:68" ht="14" customHeight="1">
      <c r="A23" s="404"/>
      <c r="B23" s="410"/>
      <c r="C23" s="410"/>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16"/>
      <c r="AG23" s="422"/>
      <c r="AJ23" s="423"/>
      <c r="AK23" s="407"/>
      <c r="AL23" s="413"/>
      <c r="AM23" s="413"/>
      <c r="AN23" s="413"/>
      <c r="AO23" s="413"/>
      <c r="AP23" s="413"/>
      <c r="AQ23" s="413"/>
      <c r="AR23" s="413"/>
      <c r="AS23" s="413"/>
      <c r="AT23" s="413"/>
      <c r="AU23" s="413"/>
      <c r="AV23" s="413"/>
      <c r="AW23" s="413"/>
      <c r="AX23" s="413"/>
      <c r="AY23" s="413"/>
      <c r="AZ23" s="413"/>
      <c r="BA23" s="413"/>
      <c r="BB23" s="413"/>
      <c r="BC23" s="413"/>
      <c r="BD23" s="413"/>
      <c r="BE23" s="413"/>
      <c r="BF23" s="413"/>
      <c r="BG23" s="413"/>
      <c r="BH23" s="413"/>
      <c r="BI23" s="413"/>
      <c r="BJ23" s="413"/>
      <c r="BK23" s="413"/>
      <c r="BL23" s="413"/>
      <c r="BM23" s="413"/>
      <c r="BN23" s="413"/>
      <c r="BO23" s="413"/>
      <c r="BP23" s="419"/>
    </row>
    <row r="24" spans="1:68" ht="14" customHeight="1">
      <c r="A24" s="408"/>
      <c r="B24" s="414"/>
      <c r="C24" s="414"/>
      <c r="D24" s="414"/>
      <c r="E24" s="414"/>
      <c r="F24" s="414"/>
      <c r="G24" s="414"/>
      <c r="H24" s="414"/>
      <c r="I24" s="414"/>
      <c r="J24" s="414"/>
      <c r="K24" s="414"/>
      <c r="L24" s="414"/>
      <c r="M24" s="414"/>
      <c r="N24" s="414"/>
      <c r="O24" s="414"/>
      <c r="P24" s="414"/>
      <c r="Q24" s="414"/>
      <c r="R24" s="414"/>
      <c r="S24" s="414"/>
      <c r="T24" s="414"/>
      <c r="U24" s="414"/>
      <c r="V24" s="414"/>
      <c r="W24" s="414"/>
      <c r="X24" s="414"/>
      <c r="Y24" s="414"/>
      <c r="Z24" s="414"/>
      <c r="AA24" s="414"/>
      <c r="AB24" s="414"/>
      <c r="AC24" s="414"/>
      <c r="AD24" s="414"/>
      <c r="AE24" s="414"/>
      <c r="AF24" s="420"/>
      <c r="AG24" s="422"/>
      <c r="AJ24" s="423"/>
      <c r="AK24" s="407"/>
      <c r="AL24" s="413"/>
      <c r="AM24" s="413"/>
      <c r="AN24" s="413"/>
      <c r="AO24" s="413"/>
      <c r="AP24" s="413"/>
      <c r="AQ24" s="413"/>
      <c r="AR24" s="413"/>
      <c r="AS24" s="413"/>
      <c r="AT24" s="413"/>
      <c r="AU24" s="413"/>
      <c r="AV24" s="413"/>
      <c r="AW24" s="413"/>
      <c r="AX24" s="413"/>
      <c r="AY24" s="413"/>
      <c r="AZ24" s="413"/>
      <c r="BA24" s="413"/>
      <c r="BB24" s="413"/>
      <c r="BC24" s="413"/>
      <c r="BD24" s="413"/>
      <c r="BE24" s="413"/>
      <c r="BF24" s="413"/>
      <c r="BG24" s="413"/>
      <c r="BH24" s="413"/>
      <c r="BI24" s="413"/>
      <c r="BJ24" s="413"/>
      <c r="BK24" s="413"/>
      <c r="BL24" s="413"/>
      <c r="BM24" s="413"/>
      <c r="BN24" s="413"/>
      <c r="BO24" s="413"/>
      <c r="BP24" s="419"/>
    </row>
    <row r="25" spans="1:68" ht="14" customHeight="1">
      <c r="A25" s="407"/>
      <c r="B25" s="413"/>
      <c r="C25" s="413"/>
      <c r="D25" s="413"/>
      <c r="E25" s="413"/>
      <c r="F25" s="413"/>
      <c r="G25" s="413"/>
      <c r="H25" s="413"/>
      <c r="I25" s="413"/>
      <c r="J25" s="413"/>
      <c r="K25" s="413"/>
      <c r="L25" s="413"/>
      <c r="M25" s="413"/>
      <c r="N25" s="413"/>
      <c r="O25" s="413"/>
      <c r="P25" s="413"/>
      <c r="Q25" s="413"/>
      <c r="R25" s="413"/>
      <c r="S25" s="413"/>
      <c r="T25" s="413"/>
      <c r="U25" s="413"/>
      <c r="V25" s="413"/>
      <c r="W25" s="413"/>
      <c r="X25" s="413"/>
      <c r="Y25" s="413"/>
      <c r="Z25" s="413"/>
      <c r="AA25" s="413"/>
      <c r="AB25" s="413"/>
      <c r="AC25" s="413"/>
      <c r="AD25" s="413"/>
      <c r="AE25" s="413"/>
      <c r="AF25" s="419"/>
      <c r="AG25" s="422"/>
      <c r="AJ25" s="423"/>
      <c r="AK25" s="407"/>
      <c r="AL25" s="413"/>
      <c r="AM25" s="413"/>
      <c r="AN25" s="413"/>
      <c r="AO25" s="413"/>
      <c r="AP25" s="413"/>
      <c r="AQ25" s="413"/>
      <c r="AR25" s="413"/>
      <c r="AS25" s="413"/>
      <c r="AT25" s="413"/>
      <c r="AU25" s="413"/>
      <c r="AV25" s="413"/>
      <c r="AW25" s="413"/>
      <c r="AX25" s="413"/>
      <c r="AY25" s="413"/>
      <c r="AZ25" s="413"/>
      <c r="BA25" s="413"/>
      <c r="BB25" s="413"/>
      <c r="BC25" s="413"/>
      <c r="BD25" s="413"/>
      <c r="BE25" s="413"/>
      <c r="BF25" s="413"/>
      <c r="BG25" s="413"/>
      <c r="BH25" s="413"/>
      <c r="BI25" s="413"/>
      <c r="BJ25" s="413"/>
      <c r="BK25" s="413"/>
      <c r="BL25" s="413"/>
      <c r="BM25" s="413"/>
      <c r="BN25" s="413"/>
      <c r="BO25" s="413"/>
      <c r="BP25" s="419"/>
    </row>
    <row r="26" spans="1:68" ht="14" customHeight="1">
      <c r="A26" s="407"/>
      <c r="B26" s="413"/>
      <c r="C26" s="413"/>
      <c r="D26" s="413"/>
      <c r="E26" s="413"/>
      <c r="F26" s="413"/>
      <c r="G26" s="413"/>
      <c r="H26" s="413"/>
      <c r="I26" s="413"/>
      <c r="J26" s="413"/>
      <c r="K26" s="413"/>
      <c r="L26" s="413"/>
      <c r="M26" s="413"/>
      <c r="N26" s="413"/>
      <c r="O26" s="413"/>
      <c r="P26" s="413"/>
      <c r="Q26" s="413"/>
      <c r="R26" s="413"/>
      <c r="S26" s="413"/>
      <c r="T26" s="413"/>
      <c r="U26" s="413"/>
      <c r="V26" s="413"/>
      <c r="W26" s="413"/>
      <c r="X26" s="413"/>
      <c r="Y26" s="413"/>
      <c r="Z26" s="413"/>
      <c r="AA26" s="413"/>
      <c r="AB26" s="413"/>
      <c r="AC26" s="413"/>
      <c r="AD26" s="413"/>
      <c r="AE26" s="413"/>
      <c r="AF26" s="419"/>
      <c r="AG26" s="422"/>
      <c r="AJ26" s="423"/>
      <c r="AK26" s="407"/>
      <c r="AL26" s="413"/>
      <c r="AM26" s="413"/>
      <c r="AN26" s="413"/>
      <c r="AO26" s="413"/>
      <c r="AP26" s="413"/>
      <c r="AQ26" s="413"/>
      <c r="AR26" s="413"/>
      <c r="AS26" s="413"/>
      <c r="AT26" s="413"/>
      <c r="AU26" s="413"/>
      <c r="AV26" s="413"/>
      <c r="AW26" s="413"/>
      <c r="AX26" s="413"/>
      <c r="AY26" s="413"/>
      <c r="AZ26" s="413"/>
      <c r="BA26" s="413"/>
      <c r="BB26" s="413"/>
      <c r="BC26" s="413"/>
      <c r="BD26" s="413"/>
      <c r="BE26" s="413"/>
      <c r="BF26" s="413"/>
      <c r="BG26" s="413"/>
      <c r="BH26" s="413"/>
      <c r="BI26" s="413"/>
      <c r="BJ26" s="413"/>
      <c r="BK26" s="413"/>
      <c r="BL26" s="413"/>
      <c r="BM26" s="413"/>
      <c r="BN26" s="413"/>
      <c r="BO26" s="413"/>
      <c r="BP26" s="419"/>
    </row>
    <row r="27" spans="1:68" ht="14" customHeight="1">
      <c r="A27" s="407"/>
      <c r="B27" s="413"/>
      <c r="C27" s="413"/>
      <c r="D27" s="413"/>
      <c r="E27" s="413"/>
      <c r="F27" s="413"/>
      <c r="G27" s="413"/>
      <c r="H27" s="413"/>
      <c r="I27" s="413"/>
      <c r="J27" s="413"/>
      <c r="K27" s="413"/>
      <c r="L27" s="413"/>
      <c r="M27" s="413"/>
      <c r="N27" s="413"/>
      <c r="O27" s="413"/>
      <c r="P27" s="413"/>
      <c r="Q27" s="413"/>
      <c r="R27" s="413"/>
      <c r="S27" s="413"/>
      <c r="T27" s="413"/>
      <c r="U27" s="413"/>
      <c r="V27" s="413"/>
      <c r="W27" s="413"/>
      <c r="X27" s="413"/>
      <c r="Y27" s="413"/>
      <c r="Z27" s="413"/>
      <c r="AA27" s="413"/>
      <c r="AB27" s="413"/>
      <c r="AC27" s="413"/>
      <c r="AD27" s="413"/>
      <c r="AE27" s="413"/>
      <c r="AF27" s="419"/>
      <c r="AG27" s="422"/>
      <c r="AJ27" s="423"/>
      <c r="AK27" s="407"/>
      <c r="AL27" s="413"/>
      <c r="AM27" s="413"/>
      <c r="AN27" s="413"/>
      <c r="AO27" s="413"/>
      <c r="AP27" s="413"/>
      <c r="AQ27" s="413"/>
      <c r="AR27" s="413"/>
      <c r="AS27" s="413"/>
      <c r="AT27" s="413"/>
      <c r="AU27" s="413"/>
      <c r="AV27" s="413"/>
      <c r="AW27" s="413"/>
      <c r="AX27" s="413"/>
      <c r="AY27" s="413"/>
      <c r="AZ27" s="413"/>
      <c r="BA27" s="413"/>
      <c r="BB27" s="413"/>
      <c r="BC27" s="413"/>
      <c r="BD27" s="413"/>
      <c r="BE27" s="413"/>
      <c r="BF27" s="413"/>
      <c r="BG27" s="413"/>
      <c r="BH27" s="413"/>
      <c r="BI27" s="413"/>
      <c r="BJ27" s="413"/>
      <c r="BK27" s="413"/>
      <c r="BL27" s="413"/>
      <c r="BM27" s="413"/>
      <c r="BN27" s="413"/>
      <c r="BO27" s="413"/>
      <c r="BP27" s="419"/>
    </row>
    <row r="28" spans="1:68" ht="14" customHeight="1">
      <c r="A28" s="408"/>
      <c r="B28" s="414"/>
      <c r="C28" s="414"/>
      <c r="D28" s="414"/>
      <c r="E28" s="414"/>
      <c r="F28" s="414"/>
      <c r="G28" s="414"/>
      <c r="H28" s="414"/>
      <c r="I28" s="414"/>
      <c r="J28" s="414"/>
      <c r="K28" s="414"/>
      <c r="L28" s="414"/>
      <c r="M28" s="414"/>
      <c r="N28" s="414"/>
      <c r="O28" s="414"/>
      <c r="P28" s="414"/>
      <c r="Q28" s="414"/>
      <c r="R28" s="414"/>
      <c r="S28" s="414"/>
      <c r="T28" s="414"/>
      <c r="U28" s="414"/>
      <c r="V28" s="414"/>
      <c r="W28" s="414"/>
      <c r="X28" s="414"/>
      <c r="Y28" s="414"/>
      <c r="Z28" s="414"/>
      <c r="AA28" s="414"/>
      <c r="AB28" s="414"/>
      <c r="AC28" s="414"/>
      <c r="AD28" s="414"/>
      <c r="AE28" s="414"/>
      <c r="AF28" s="420"/>
      <c r="AG28" s="422"/>
      <c r="AJ28" s="423"/>
      <c r="AK28" s="407"/>
      <c r="AL28" s="413"/>
      <c r="AM28" s="413"/>
      <c r="AN28" s="413"/>
      <c r="AO28" s="413"/>
      <c r="AP28" s="413"/>
      <c r="AQ28" s="413"/>
      <c r="AR28" s="413"/>
      <c r="AS28" s="413"/>
      <c r="AT28" s="413"/>
      <c r="AU28" s="413"/>
      <c r="AV28" s="413"/>
      <c r="AW28" s="413"/>
      <c r="AX28" s="413"/>
      <c r="AY28" s="413"/>
      <c r="AZ28" s="413"/>
      <c r="BA28" s="413"/>
      <c r="BB28" s="413"/>
      <c r="BC28" s="413"/>
      <c r="BD28" s="413"/>
      <c r="BE28" s="413"/>
      <c r="BF28" s="413"/>
      <c r="BG28" s="413"/>
      <c r="BH28" s="413"/>
      <c r="BI28" s="413"/>
      <c r="BJ28" s="413"/>
      <c r="BK28" s="413"/>
      <c r="BL28" s="413"/>
      <c r="BM28" s="413"/>
      <c r="BN28" s="413"/>
      <c r="BO28" s="413"/>
      <c r="BP28" s="419"/>
    </row>
    <row r="29" spans="1:68" ht="14" customHeight="1">
      <c r="A29" s="408"/>
      <c r="B29" s="414"/>
      <c r="C29" s="414"/>
      <c r="D29" s="414"/>
      <c r="E29" s="414"/>
      <c r="F29" s="414"/>
      <c r="G29" s="414"/>
      <c r="H29" s="414"/>
      <c r="I29" s="414"/>
      <c r="J29" s="414"/>
      <c r="K29" s="414"/>
      <c r="L29" s="414"/>
      <c r="M29" s="414"/>
      <c r="N29" s="414"/>
      <c r="O29" s="414"/>
      <c r="P29" s="414"/>
      <c r="Q29" s="414"/>
      <c r="R29" s="414"/>
      <c r="S29" s="414"/>
      <c r="T29" s="414"/>
      <c r="U29" s="414"/>
      <c r="V29" s="414"/>
      <c r="W29" s="414"/>
      <c r="X29" s="414"/>
      <c r="Y29" s="414"/>
      <c r="Z29" s="414"/>
      <c r="AA29" s="414"/>
      <c r="AB29" s="414"/>
      <c r="AC29" s="414"/>
      <c r="AD29" s="414"/>
      <c r="AE29" s="414"/>
      <c r="AF29" s="420"/>
      <c r="AG29" s="422"/>
      <c r="AJ29" s="423"/>
      <c r="AK29" s="407"/>
      <c r="AL29" s="413"/>
      <c r="AM29" s="413"/>
      <c r="AN29" s="413"/>
      <c r="AO29" s="413"/>
      <c r="AP29" s="413"/>
      <c r="AQ29" s="413"/>
      <c r="AR29" s="413"/>
      <c r="AS29" s="413"/>
      <c r="AT29" s="413"/>
      <c r="AU29" s="413"/>
      <c r="AV29" s="413"/>
      <c r="AW29" s="413"/>
      <c r="AX29" s="413"/>
      <c r="AY29" s="413"/>
      <c r="AZ29" s="413"/>
      <c r="BA29" s="413"/>
      <c r="BB29" s="413"/>
      <c r="BC29" s="413"/>
      <c r="BD29" s="413"/>
      <c r="BE29" s="413"/>
      <c r="BF29" s="413"/>
      <c r="BG29" s="413"/>
      <c r="BH29" s="413"/>
      <c r="BI29" s="413"/>
      <c r="BJ29" s="413"/>
      <c r="BK29" s="413"/>
      <c r="BL29" s="413"/>
      <c r="BM29" s="413"/>
      <c r="BN29" s="413"/>
      <c r="BO29" s="413"/>
      <c r="BP29" s="419"/>
    </row>
    <row r="30" spans="1:68" ht="14" customHeight="1">
      <c r="A30" s="407"/>
      <c r="B30" s="413"/>
      <c r="C30" s="413"/>
      <c r="D30" s="413"/>
      <c r="E30" s="413"/>
      <c r="F30" s="413"/>
      <c r="G30" s="413"/>
      <c r="H30" s="413"/>
      <c r="I30" s="413"/>
      <c r="J30" s="413"/>
      <c r="K30" s="413"/>
      <c r="L30" s="413"/>
      <c r="M30" s="413"/>
      <c r="N30" s="413"/>
      <c r="O30" s="413"/>
      <c r="P30" s="413"/>
      <c r="Q30" s="413"/>
      <c r="R30" s="413"/>
      <c r="S30" s="413"/>
      <c r="T30" s="413"/>
      <c r="U30" s="413"/>
      <c r="V30" s="413"/>
      <c r="W30" s="413"/>
      <c r="X30" s="413"/>
      <c r="Y30" s="413"/>
      <c r="Z30" s="413"/>
      <c r="AA30" s="413"/>
      <c r="AB30" s="413"/>
      <c r="AC30" s="413"/>
      <c r="AD30" s="413"/>
      <c r="AE30" s="413"/>
      <c r="AF30" s="419"/>
      <c r="AG30" s="422"/>
      <c r="AJ30" s="423"/>
      <c r="AK30" s="407"/>
      <c r="AL30" s="413"/>
      <c r="AM30" s="413"/>
      <c r="AN30" s="413"/>
      <c r="AO30" s="413"/>
      <c r="AP30" s="413"/>
      <c r="AQ30" s="413"/>
      <c r="AR30" s="413"/>
      <c r="AS30" s="413"/>
      <c r="AT30" s="413"/>
      <c r="AU30" s="413"/>
      <c r="AV30" s="413"/>
      <c r="AW30" s="413"/>
      <c r="AX30" s="413"/>
      <c r="AY30" s="413"/>
      <c r="AZ30" s="413"/>
      <c r="BA30" s="413"/>
      <c r="BB30" s="413"/>
      <c r="BC30" s="413"/>
      <c r="BD30" s="413"/>
      <c r="BE30" s="413"/>
      <c r="BF30" s="413"/>
      <c r="BG30" s="413"/>
      <c r="BH30" s="413"/>
      <c r="BI30" s="413"/>
      <c r="BJ30" s="413"/>
      <c r="BK30" s="413"/>
      <c r="BL30" s="413"/>
      <c r="BM30" s="413"/>
      <c r="BN30" s="413"/>
      <c r="BO30" s="413"/>
      <c r="BP30" s="419"/>
    </row>
    <row r="31" spans="1:68" ht="14" customHeight="1">
      <c r="A31" s="407"/>
      <c r="B31" s="413"/>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9"/>
      <c r="AG31" s="422"/>
      <c r="AJ31" s="423"/>
      <c r="AK31" s="407"/>
      <c r="AL31" s="413"/>
      <c r="AM31" s="413"/>
      <c r="AN31" s="413"/>
      <c r="AO31" s="413"/>
      <c r="AP31" s="413"/>
      <c r="AQ31" s="413"/>
      <c r="AR31" s="413"/>
      <c r="AS31" s="413"/>
      <c r="AT31" s="413"/>
      <c r="AU31" s="413"/>
      <c r="AV31" s="413"/>
      <c r="AW31" s="413"/>
      <c r="AX31" s="413"/>
      <c r="AY31" s="413"/>
      <c r="AZ31" s="413"/>
      <c r="BA31" s="413"/>
      <c r="BB31" s="413"/>
      <c r="BC31" s="413"/>
      <c r="BD31" s="413"/>
      <c r="BE31" s="413"/>
      <c r="BF31" s="413"/>
      <c r="BG31" s="413"/>
      <c r="BH31" s="413"/>
      <c r="BI31" s="413"/>
      <c r="BJ31" s="413"/>
      <c r="BK31" s="413"/>
      <c r="BL31" s="413"/>
      <c r="BM31" s="413"/>
      <c r="BN31" s="413"/>
      <c r="BO31" s="413"/>
      <c r="BP31" s="419"/>
    </row>
    <row r="32" spans="1:68" ht="14" customHeight="1">
      <c r="A32" s="407"/>
      <c r="B32" s="413"/>
      <c r="C32" s="413"/>
      <c r="D32" s="413"/>
      <c r="E32" s="413"/>
      <c r="F32" s="413"/>
      <c r="G32" s="413"/>
      <c r="H32" s="413"/>
      <c r="I32" s="413"/>
      <c r="J32" s="413"/>
      <c r="K32" s="413"/>
      <c r="L32" s="413"/>
      <c r="M32" s="413"/>
      <c r="N32" s="413"/>
      <c r="O32" s="413"/>
      <c r="P32" s="413"/>
      <c r="Q32" s="413"/>
      <c r="R32" s="413"/>
      <c r="S32" s="413"/>
      <c r="T32" s="413"/>
      <c r="U32" s="413"/>
      <c r="V32" s="413"/>
      <c r="W32" s="413"/>
      <c r="X32" s="413"/>
      <c r="Y32" s="413"/>
      <c r="Z32" s="413"/>
      <c r="AA32" s="413"/>
      <c r="AB32" s="413"/>
      <c r="AC32" s="413"/>
      <c r="AD32" s="413"/>
      <c r="AE32" s="413"/>
      <c r="AF32" s="419"/>
      <c r="AG32" s="422"/>
      <c r="AJ32" s="423"/>
      <c r="AK32" s="407"/>
      <c r="AL32" s="413"/>
      <c r="AM32" s="413"/>
      <c r="AN32" s="413"/>
      <c r="AO32" s="413"/>
      <c r="AP32" s="413"/>
      <c r="AQ32" s="413"/>
      <c r="AR32" s="413"/>
      <c r="AS32" s="413"/>
      <c r="AT32" s="413"/>
      <c r="AU32" s="413"/>
      <c r="AV32" s="413"/>
      <c r="AW32" s="413"/>
      <c r="AX32" s="413"/>
      <c r="AY32" s="413"/>
      <c r="AZ32" s="413"/>
      <c r="BA32" s="413"/>
      <c r="BB32" s="413"/>
      <c r="BC32" s="413"/>
      <c r="BD32" s="413"/>
      <c r="BE32" s="413"/>
      <c r="BF32" s="413"/>
      <c r="BG32" s="413"/>
      <c r="BH32" s="413"/>
      <c r="BI32" s="413"/>
      <c r="BJ32" s="413"/>
      <c r="BK32" s="413"/>
      <c r="BL32" s="413"/>
      <c r="BM32" s="413"/>
      <c r="BN32" s="413"/>
      <c r="BO32" s="413"/>
      <c r="BP32" s="419"/>
    </row>
    <row r="33" spans="1:68" ht="14" customHeight="1">
      <c r="A33" s="407"/>
      <c r="B33" s="413"/>
      <c r="C33" s="413"/>
      <c r="D33" s="413"/>
      <c r="E33" s="413"/>
      <c r="F33" s="413"/>
      <c r="G33" s="413"/>
      <c r="H33" s="413"/>
      <c r="I33" s="413"/>
      <c r="J33" s="413"/>
      <c r="K33" s="413"/>
      <c r="L33" s="413"/>
      <c r="M33" s="413"/>
      <c r="N33" s="413"/>
      <c r="O33" s="413"/>
      <c r="P33" s="413"/>
      <c r="Q33" s="413"/>
      <c r="R33" s="413"/>
      <c r="S33" s="413"/>
      <c r="T33" s="413"/>
      <c r="U33" s="413"/>
      <c r="V33" s="413"/>
      <c r="W33" s="413"/>
      <c r="X33" s="413"/>
      <c r="Y33" s="413"/>
      <c r="Z33" s="413"/>
      <c r="AA33" s="413"/>
      <c r="AB33" s="413"/>
      <c r="AC33" s="413"/>
      <c r="AD33" s="413"/>
      <c r="AE33" s="413"/>
      <c r="AF33" s="419"/>
      <c r="AG33" s="422"/>
      <c r="AJ33" s="423"/>
      <c r="AK33" s="407"/>
      <c r="AL33" s="413"/>
      <c r="AM33" s="413"/>
      <c r="AN33" s="413"/>
      <c r="AO33" s="413"/>
      <c r="AP33" s="413"/>
      <c r="AQ33" s="413"/>
      <c r="AR33" s="413"/>
      <c r="AS33" s="413"/>
      <c r="AT33" s="413"/>
      <c r="AU33" s="413"/>
      <c r="AV33" s="413"/>
      <c r="AW33" s="413"/>
      <c r="AX33" s="413"/>
      <c r="AY33" s="413"/>
      <c r="AZ33" s="413"/>
      <c r="BA33" s="413"/>
      <c r="BB33" s="413"/>
      <c r="BC33" s="413"/>
      <c r="BD33" s="413"/>
      <c r="BE33" s="413"/>
      <c r="BF33" s="413"/>
      <c r="BG33" s="413"/>
      <c r="BH33" s="413"/>
      <c r="BI33" s="413"/>
      <c r="BJ33" s="413"/>
      <c r="BK33" s="413"/>
      <c r="BL33" s="413"/>
      <c r="BM33" s="413"/>
      <c r="BN33" s="413"/>
      <c r="BO33" s="413"/>
      <c r="BP33" s="419"/>
    </row>
    <row r="34" spans="1:68" ht="14" customHeight="1">
      <c r="A34" s="407"/>
      <c r="B34" s="413"/>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9"/>
      <c r="AG34" s="422"/>
      <c r="AJ34" s="423"/>
      <c r="AK34" s="407"/>
      <c r="AL34" s="413"/>
      <c r="AM34" s="413"/>
      <c r="AN34" s="413"/>
      <c r="AO34" s="413"/>
      <c r="AP34" s="413"/>
      <c r="AQ34" s="413"/>
      <c r="AR34" s="413"/>
      <c r="AS34" s="413"/>
      <c r="AT34" s="413"/>
      <c r="AU34" s="413"/>
      <c r="AV34" s="413"/>
      <c r="AW34" s="413"/>
      <c r="AX34" s="413"/>
      <c r="AY34" s="413"/>
      <c r="AZ34" s="413"/>
      <c r="BA34" s="413"/>
      <c r="BB34" s="413"/>
      <c r="BC34" s="413"/>
      <c r="BD34" s="413"/>
      <c r="BE34" s="413"/>
      <c r="BF34" s="413"/>
      <c r="BG34" s="413"/>
      <c r="BH34" s="413"/>
      <c r="BI34" s="413"/>
      <c r="BJ34" s="413"/>
      <c r="BK34" s="413"/>
      <c r="BL34" s="413"/>
      <c r="BM34" s="413"/>
      <c r="BN34" s="413"/>
      <c r="BO34" s="413"/>
      <c r="BP34" s="419"/>
    </row>
    <row r="35" spans="1:68" ht="14" customHeight="1">
      <c r="A35" s="407"/>
      <c r="B35" s="413"/>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9"/>
      <c r="AG35" s="422"/>
      <c r="AJ35" s="423"/>
      <c r="AK35" s="407"/>
      <c r="AL35" s="413"/>
      <c r="AM35" s="413"/>
      <c r="AN35" s="413"/>
      <c r="AO35" s="413"/>
      <c r="AP35" s="413"/>
      <c r="AQ35" s="413"/>
      <c r="AR35" s="413"/>
      <c r="AS35" s="413"/>
      <c r="AT35" s="413"/>
      <c r="AU35" s="413"/>
      <c r="AV35" s="413"/>
      <c r="AW35" s="413"/>
      <c r="AX35" s="413"/>
      <c r="AY35" s="413"/>
      <c r="AZ35" s="413"/>
      <c r="BA35" s="413"/>
      <c r="BB35" s="413"/>
      <c r="BC35" s="413"/>
      <c r="BD35" s="413"/>
      <c r="BE35" s="413"/>
      <c r="BF35" s="413"/>
      <c r="BG35" s="413"/>
      <c r="BH35" s="413"/>
      <c r="BI35" s="413"/>
      <c r="BJ35" s="413"/>
      <c r="BK35" s="413"/>
      <c r="BL35" s="413"/>
      <c r="BM35" s="413"/>
      <c r="BN35" s="413"/>
      <c r="BO35" s="413"/>
      <c r="BP35" s="419"/>
    </row>
    <row r="36" spans="1:68" ht="14" customHeight="1">
      <c r="A36" s="407"/>
      <c r="B36" s="413"/>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9"/>
      <c r="AG36" s="422"/>
      <c r="AJ36" s="423"/>
      <c r="AK36" s="407"/>
      <c r="AL36" s="413"/>
      <c r="AM36" s="413"/>
      <c r="AN36" s="413"/>
      <c r="AO36" s="413"/>
      <c r="AP36" s="413"/>
      <c r="AQ36" s="413"/>
      <c r="AR36" s="413"/>
      <c r="AS36" s="413"/>
      <c r="AT36" s="413"/>
      <c r="AU36" s="413"/>
      <c r="AV36" s="413"/>
      <c r="AW36" s="413"/>
      <c r="AX36" s="413"/>
      <c r="AY36" s="413"/>
      <c r="AZ36" s="413"/>
      <c r="BA36" s="413"/>
      <c r="BB36" s="413"/>
      <c r="BC36" s="413"/>
      <c r="BD36" s="413"/>
      <c r="BE36" s="413"/>
      <c r="BF36" s="413"/>
      <c r="BG36" s="413"/>
      <c r="BH36" s="413"/>
      <c r="BI36" s="413"/>
      <c r="BJ36" s="413"/>
      <c r="BK36" s="413"/>
      <c r="BL36" s="413"/>
      <c r="BM36" s="413"/>
      <c r="BN36" s="413"/>
      <c r="BO36" s="413"/>
      <c r="BP36" s="419"/>
    </row>
    <row r="37" spans="1:68" ht="14" customHeight="1">
      <c r="A37" s="407"/>
      <c r="B37" s="413"/>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9"/>
      <c r="AG37" s="422"/>
      <c r="AJ37" s="423"/>
      <c r="AK37" s="407"/>
      <c r="AL37" s="413"/>
      <c r="AM37" s="413"/>
      <c r="AN37" s="413"/>
      <c r="AO37" s="413"/>
      <c r="AP37" s="413"/>
      <c r="AQ37" s="413"/>
      <c r="AR37" s="413"/>
      <c r="AS37" s="413"/>
      <c r="AT37" s="413"/>
      <c r="AU37" s="413"/>
      <c r="AV37" s="413"/>
      <c r="AW37" s="413"/>
      <c r="AX37" s="413"/>
      <c r="AY37" s="413"/>
      <c r="AZ37" s="413"/>
      <c r="BA37" s="413"/>
      <c r="BB37" s="413"/>
      <c r="BC37" s="413"/>
      <c r="BD37" s="413"/>
      <c r="BE37" s="413"/>
      <c r="BF37" s="413"/>
      <c r="BG37" s="413"/>
      <c r="BH37" s="413"/>
      <c r="BI37" s="413"/>
      <c r="BJ37" s="413"/>
      <c r="BK37" s="413"/>
      <c r="BL37" s="413"/>
      <c r="BM37" s="413"/>
      <c r="BN37" s="413"/>
      <c r="BO37" s="413"/>
      <c r="BP37" s="419"/>
    </row>
    <row r="38" spans="1:68" ht="14" customHeight="1">
      <c r="A38" s="407"/>
      <c r="B38" s="413"/>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9"/>
      <c r="AG38" s="422"/>
      <c r="AJ38" s="423"/>
      <c r="AK38" s="407"/>
      <c r="AL38" s="413"/>
      <c r="AM38" s="413"/>
      <c r="AN38" s="413"/>
      <c r="AO38" s="413"/>
      <c r="AP38" s="413"/>
      <c r="AQ38" s="413"/>
      <c r="AR38" s="413"/>
      <c r="AS38" s="413"/>
      <c r="AT38" s="413"/>
      <c r="AU38" s="413"/>
      <c r="AV38" s="413"/>
      <c r="AW38" s="413"/>
      <c r="AX38" s="413"/>
      <c r="AY38" s="413"/>
      <c r="AZ38" s="413"/>
      <c r="BA38" s="413"/>
      <c r="BB38" s="413"/>
      <c r="BC38" s="413"/>
      <c r="BD38" s="413"/>
      <c r="BE38" s="413"/>
      <c r="BF38" s="413"/>
      <c r="BG38" s="413"/>
      <c r="BH38" s="413"/>
      <c r="BI38" s="413"/>
      <c r="BJ38" s="413"/>
      <c r="BK38" s="413"/>
      <c r="BL38" s="413"/>
      <c r="BM38" s="413"/>
      <c r="BN38" s="413"/>
      <c r="BO38" s="413"/>
      <c r="BP38" s="419"/>
    </row>
    <row r="39" spans="1:68" ht="14" customHeight="1">
      <c r="A39" s="407"/>
      <c r="B39" s="413"/>
      <c r="C39" s="413"/>
      <c r="D39" s="413"/>
      <c r="E39" s="413"/>
      <c r="F39" s="413"/>
      <c r="G39" s="413"/>
      <c r="H39" s="413"/>
      <c r="I39" s="413"/>
      <c r="J39" s="413"/>
      <c r="K39" s="413"/>
      <c r="L39" s="413"/>
      <c r="M39" s="413"/>
      <c r="N39" s="413"/>
      <c r="O39" s="413"/>
      <c r="P39" s="413"/>
      <c r="Q39" s="413"/>
      <c r="R39" s="413"/>
      <c r="S39" s="413"/>
      <c r="T39" s="413"/>
      <c r="U39" s="413"/>
      <c r="V39" s="413"/>
      <c r="W39" s="413"/>
      <c r="X39" s="413"/>
      <c r="Y39" s="413"/>
      <c r="Z39" s="413"/>
      <c r="AA39" s="413"/>
      <c r="AB39" s="413"/>
      <c r="AC39" s="413"/>
      <c r="AD39" s="413"/>
      <c r="AE39" s="413"/>
      <c r="AF39" s="419"/>
      <c r="AG39" s="422"/>
      <c r="AJ39" s="423"/>
      <c r="AK39" s="407"/>
      <c r="AL39" s="413"/>
      <c r="AM39" s="413"/>
      <c r="AN39" s="413"/>
      <c r="AO39" s="413"/>
      <c r="AP39" s="413"/>
      <c r="AQ39" s="413"/>
      <c r="AR39" s="413"/>
      <c r="AS39" s="413"/>
      <c r="AT39" s="413"/>
      <c r="AU39" s="413"/>
      <c r="AV39" s="413"/>
      <c r="AW39" s="413"/>
      <c r="AX39" s="413"/>
      <c r="AY39" s="413"/>
      <c r="AZ39" s="413"/>
      <c r="BA39" s="413"/>
      <c r="BB39" s="413"/>
      <c r="BC39" s="413"/>
      <c r="BD39" s="413"/>
      <c r="BE39" s="413"/>
      <c r="BF39" s="413"/>
      <c r="BG39" s="413"/>
      <c r="BH39" s="413"/>
      <c r="BI39" s="413"/>
      <c r="BJ39" s="413"/>
      <c r="BK39" s="413"/>
      <c r="BL39" s="413"/>
      <c r="BM39" s="413"/>
      <c r="BN39" s="413"/>
      <c r="BO39" s="413"/>
      <c r="BP39" s="419"/>
    </row>
    <row r="40" spans="1:68" ht="14" customHeight="1">
      <c r="A40" s="407"/>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413"/>
      <c r="AA40" s="413"/>
      <c r="AB40" s="413"/>
      <c r="AC40" s="413"/>
      <c r="AD40" s="413"/>
      <c r="AE40" s="413"/>
      <c r="AF40" s="419"/>
      <c r="AG40" s="422"/>
      <c r="AJ40" s="423"/>
      <c r="AK40" s="407"/>
      <c r="AL40" s="413"/>
      <c r="AM40" s="413"/>
      <c r="AN40" s="413"/>
      <c r="AO40" s="413"/>
      <c r="AP40" s="413"/>
      <c r="AQ40" s="413"/>
      <c r="AR40" s="413"/>
      <c r="AS40" s="413"/>
      <c r="AT40" s="413"/>
      <c r="AU40" s="413"/>
      <c r="AV40" s="413"/>
      <c r="AW40" s="413"/>
      <c r="AX40" s="413"/>
      <c r="AY40" s="413"/>
      <c r="AZ40" s="413"/>
      <c r="BA40" s="413"/>
      <c r="BB40" s="413"/>
      <c r="BC40" s="413"/>
      <c r="BD40" s="413"/>
      <c r="BE40" s="413"/>
      <c r="BF40" s="413"/>
      <c r="BG40" s="413"/>
      <c r="BH40" s="413"/>
      <c r="BI40" s="413"/>
      <c r="BJ40" s="413"/>
      <c r="BK40" s="413"/>
      <c r="BL40" s="413"/>
      <c r="BM40" s="413"/>
      <c r="BN40" s="413"/>
      <c r="BO40" s="413"/>
      <c r="BP40" s="419"/>
    </row>
    <row r="41" spans="1:68" ht="14" customHeight="1">
      <c r="A41" s="407"/>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9"/>
      <c r="AG41" s="422"/>
      <c r="AJ41" s="423"/>
      <c r="AK41" s="407"/>
      <c r="AL41" s="413"/>
      <c r="AM41" s="413"/>
      <c r="AN41" s="413"/>
      <c r="AO41" s="413"/>
      <c r="AP41" s="413"/>
      <c r="AQ41" s="413"/>
      <c r="AR41" s="413"/>
      <c r="AS41" s="413"/>
      <c r="AT41" s="413"/>
      <c r="AU41" s="413"/>
      <c r="AV41" s="413"/>
      <c r="AW41" s="413"/>
      <c r="AX41" s="413"/>
      <c r="AY41" s="413"/>
      <c r="AZ41" s="413"/>
      <c r="BA41" s="413"/>
      <c r="BB41" s="413"/>
      <c r="BC41" s="413"/>
      <c r="BD41" s="413"/>
      <c r="BE41" s="413"/>
      <c r="BF41" s="413"/>
      <c r="BG41" s="413"/>
      <c r="BH41" s="413"/>
      <c r="BI41" s="413"/>
      <c r="BJ41" s="413"/>
      <c r="BK41" s="413"/>
      <c r="BL41" s="413"/>
      <c r="BM41" s="413"/>
      <c r="BN41" s="413"/>
      <c r="BO41" s="413"/>
      <c r="BP41" s="419"/>
    </row>
    <row r="42" spans="1:68" ht="14" customHeight="1">
      <c r="A42" s="407"/>
      <c r="B42" s="413"/>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413"/>
      <c r="AA42" s="413"/>
      <c r="AB42" s="413"/>
      <c r="AC42" s="413"/>
      <c r="AD42" s="413"/>
      <c r="AE42" s="413"/>
      <c r="AF42" s="419"/>
      <c r="AG42" s="422"/>
      <c r="AJ42" s="423"/>
      <c r="AK42" s="407"/>
      <c r="AL42" s="413"/>
      <c r="AM42" s="413"/>
      <c r="AN42" s="413"/>
      <c r="AO42" s="413"/>
      <c r="AP42" s="413"/>
      <c r="AQ42" s="413"/>
      <c r="AR42" s="413"/>
      <c r="AS42" s="413"/>
      <c r="AT42" s="413"/>
      <c r="AU42" s="413"/>
      <c r="AV42" s="413"/>
      <c r="AW42" s="413"/>
      <c r="AX42" s="413"/>
      <c r="AY42" s="413"/>
      <c r="AZ42" s="413"/>
      <c r="BA42" s="413"/>
      <c r="BB42" s="413"/>
      <c r="BC42" s="413"/>
      <c r="BD42" s="413"/>
      <c r="BE42" s="413"/>
      <c r="BF42" s="413"/>
      <c r="BG42" s="413"/>
      <c r="BH42" s="413"/>
      <c r="BI42" s="413"/>
      <c r="BJ42" s="413"/>
      <c r="BK42" s="413"/>
      <c r="BL42" s="413"/>
      <c r="BM42" s="413"/>
      <c r="BN42" s="413"/>
      <c r="BO42" s="413"/>
      <c r="BP42" s="419"/>
    </row>
    <row r="43" spans="1:68" ht="14" customHeight="1">
      <c r="A43" s="407"/>
      <c r="B43" s="413"/>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c r="AC43" s="413"/>
      <c r="AD43" s="413"/>
      <c r="AE43" s="413"/>
      <c r="AF43" s="419"/>
      <c r="AG43" s="422"/>
      <c r="AJ43" s="423"/>
      <c r="AK43" s="407"/>
      <c r="AL43" s="413"/>
      <c r="AM43" s="413"/>
      <c r="AN43" s="413"/>
      <c r="AO43" s="413"/>
      <c r="AP43" s="413"/>
      <c r="AQ43" s="413"/>
      <c r="AR43" s="413"/>
      <c r="AS43" s="413"/>
      <c r="AT43" s="413"/>
      <c r="AU43" s="413"/>
      <c r="AV43" s="413"/>
      <c r="AW43" s="413"/>
      <c r="AX43" s="413"/>
      <c r="AY43" s="413"/>
      <c r="AZ43" s="413"/>
      <c r="BA43" s="413"/>
      <c r="BB43" s="413"/>
      <c r="BC43" s="413"/>
      <c r="BD43" s="413"/>
      <c r="BE43" s="413"/>
      <c r="BF43" s="413"/>
      <c r="BG43" s="413"/>
      <c r="BH43" s="413"/>
      <c r="BI43" s="413"/>
      <c r="BJ43" s="413"/>
      <c r="BK43" s="413"/>
      <c r="BL43" s="413"/>
      <c r="BM43" s="413"/>
      <c r="BN43" s="413"/>
      <c r="BO43" s="413"/>
      <c r="BP43" s="419"/>
    </row>
    <row r="44" spans="1:68" ht="14" customHeight="1">
      <c r="A44" s="407"/>
      <c r="B44" s="413"/>
      <c r="C44" s="413"/>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9"/>
      <c r="AG44" s="422"/>
      <c r="AJ44" s="423"/>
      <c r="AK44" s="407"/>
      <c r="AL44" s="413"/>
      <c r="AM44" s="413"/>
      <c r="AN44" s="413"/>
      <c r="AO44" s="413"/>
      <c r="AP44" s="413"/>
      <c r="AQ44" s="413"/>
      <c r="AR44" s="413"/>
      <c r="AS44" s="413"/>
      <c r="AT44" s="413"/>
      <c r="AU44" s="413"/>
      <c r="AV44" s="413"/>
      <c r="AW44" s="413"/>
      <c r="AX44" s="413"/>
      <c r="AY44" s="413"/>
      <c r="AZ44" s="413"/>
      <c r="BA44" s="413"/>
      <c r="BB44" s="413"/>
      <c r="BC44" s="413"/>
      <c r="BD44" s="413"/>
      <c r="BE44" s="413"/>
      <c r="BF44" s="413"/>
      <c r="BG44" s="413"/>
      <c r="BH44" s="413"/>
      <c r="BI44" s="413"/>
      <c r="BJ44" s="413"/>
      <c r="BK44" s="413"/>
      <c r="BL44" s="413"/>
      <c r="BM44" s="413"/>
      <c r="BN44" s="413"/>
      <c r="BO44" s="413"/>
      <c r="BP44" s="419"/>
    </row>
    <row r="45" spans="1:68" ht="14" customHeight="1">
      <c r="A45" s="407"/>
      <c r="B45" s="413"/>
      <c r="C45" s="413"/>
      <c r="D45" s="413"/>
      <c r="E45" s="413"/>
      <c r="F45" s="413"/>
      <c r="G45" s="413"/>
      <c r="H45" s="413"/>
      <c r="I45" s="413"/>
      <c r="J45" s="413"/>
      <c r="K45" s="413"/>
      <c r="L45" s="413"/>
      <c r="M45" s="413"/>
      <c r="N45" s="413"/>
      <c r="O45" s="413"/>
      <c r="P45" s="413"/>
      <c r="Q45" s="413"/>
      <c r="R45" s="413"/>
      <c r="S45" s="413"/>
      <c r="T45" s="413"/>
      <c r="U45" s="413"/>
      <c r="V45" s="413"/>
      <c r="W45" s="413"/>
      <c r="X45" s="413"/>
      <c r="Y45" s="413"/>
      <c r="Z45" s="413"/>
      <c r="AA45" s="413"/>
      <c r="AB45" s="413"/>
      <c r="AC45" s="413"/>
      <c r="AD45" s="413"/>
      <c r="AE45" s="413"/>
      <c r="AF45" s="419"/>
      <c r="AG45" s="422"/>
      <c r="AJ45" s="423"/>
      <c r="AK45" s="407"/>
      <c r="AL45" s="413"/>
      <c r="AM45" s="413"/>
      <c r="AN45" s="413"/>
      <c r="AO45" s="413"/>
      <c r="AP45" s="413"/>
      <c r="AQ45" s="413"/>
      <c r="AR45" s="413"/>
      <c r="AS45" s="413"/>
      <c r="AT45" s="413"/>
      <c r="AU45" s="413"/>
      <c r="AV45" s="413"/>
      <c r="AW45" s="413"/>
      <c r="AX45" s="413"/>
      <c r="AY45" s="413"/>
      <c r="AZ45" s="413"/>
      <c r="BA45" s="413"/>
      <c r="BB45" s="413"/>
      <c r="BC45" s="413"/>
      <c r="BD45" s="413"/>
      <c r="BE45" s="413"/>
      <c r="BF45" s="413"/>
      <c r="BG45" s="413"/>
      <c r="BH45" s="413"/>
      <c r="BI45" s="413"/>
      <c r="BJ45" s="413"/>
      <c r="BK45" s="413"/>
      <c r="BL45" s="413"/>
      <c r="BM45" s="413"/>
      <c r="BN45" s="413"/>
      <c r="BO45" s="413"/>
      <c r="BP45" s="419"/>
    </row>
    <row r="46" spans="1:68" ht="14" customHeight="1">
      <c r="A46" s="407"/>
      <c r="B46" s="413"/>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9"/>
      <c r="AG46" s="422"/>
      <c r="AJ46" s="423"/>
      <c r="AK46" s="407"/>
      <c r="AL46" s="413"/>
      <c r="AM46" s="413"/>
      <c r="AN46" s="413"/>
      <c r="AO46" s="413"/>
      <c r="AP46" s="413"/>
      <c r="AQ46" s="413"/>
      <c r="AR46" s="413"/>
      <c r="AS46" s="413"/>
      <c r="AT46" s="413"/>
      <c r="AU46" s="413"/>
      <c r="AV46" s="413"/>
      <c r="AW46" s="413"/>
      <c r="AX46" s="413"/>
      <c r="AY46" s="413"/>
      <c r="AZ46" s="413"/>
      <c r="BA46" s="413"/>
      <c r="BB46" s="413"/>
      <c r="BC46" s="413"/>
      <c r="BD46" s="413"/>
      <c r="BE46" s="413"/>
      <c r="BF46" s="413"/>
      <c r="BG46" s="413"/>
      <c r="BH46" s="413"/>
      <c r="BI46" s="413"/>
      <c r="BJ46" s="413"/>
      <c r="BK46" s="413"/>
      <c r="BL46" s="413"/>
      <c r="BM46" s="413"/>
      <c r="BN46" s="413"/>
      <c r="BO46" s="413"/>
      <c r="BP46" s="419"/>
    </row>
    <row r="47" spans="1:68" ht="14" customHeight="1">
      <c r="A47" s="407"/>
      <c r="B47" s="413"/>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9"/>
      <c r="AG47" s="422"/>
      <c r="AJ47" s="423"/>
      <c r="AK47" s="407"/>
      <c r="AL47" s="413"/>
      <c r="AM47" s="413"/>
      <c r="AN47" s="413"/>
      <c r="AO47" s="413"/>
      <c r="AP47" s="413"/>
      <c r="AQ47" s="413"/>
      <c r="AR47" s="413"/>
      <c r="AS47" s="413"/>
      <c r="AT47" s="413"/>
      <c r="AU47" s="413"/>
      <c r="AV47" s="413"/>
      <c r="AW47" s="413"/>
      <c r="AX47" s="413"/>
      <c r="AY47" s="413"/>
      <c r="AZ47" s="413"/>
      <c r="BA47" s="413"/>
      <c r="BB47" s="413"/>
      <c r="BC47" s="413"/>
      <c r="BD47" s="413"/>
      <c r="BE47" s="413"/>
      <c r="BF47" s="413"/>
      <c r="BG47" s="413"/>
      <c r="BH47" s="413"/>
      <c r="BI47" s="413"/>
      <c r="BJ47" s="413"/>
      <c r="BK47" s="413"/>
      <c r="BL47" s="413"/>
      <c r="BM47" s="413"/>
      <c r="BN47" s="413"/>
      <c r="BO47" s="413"/>
      <c r="BP47" s="419"/>
    </row>
    <row r="48" spans="1:68" ht="14" customHeight="1">
      <c r="A48" s="407"/>
      <c r="B48" s="413"/>
      <c r="C48" s="413"/>
      <c r="D48" s="413"/>
      <c r="E48" s="413"/>
      <c r="F48" s="413"/>
      <c r="G48" s="413"/>
      <c r="H48" s="413"/>
      <c r="I48" s="413"/>
      <c r="J48" s="413"/>
      <c r="K48" s="413"/>
      <c r="L48" s="413"/>
      <c r="M48" s="413"/>
      <c r="N48" s="413"/>
      <c r="O48" s="413"/>
      <c r="P48" s="413"/>
      <c r="Q48" s="413"/>
      <c r="R48" s="413"/>
      <c r="S48" s="413"/>
      <c r="T48" s="413"/>
      <c r="U48" s="413"/>
      <c r="V48" s="413"/>
      <c r="W48" s="413"/>
      <c r="X48" s="413"/>
      <c r="Y48" s="413"/>
      <c r="Z48" s="413"/>
      <c r="AA48" s="413"/>
      <c r="AB48" s="413"/>
      <c r="AC48" s="413"/>
      <c r="AD48" s="413"/>
      <c r="AE48" s="413"/>
      <c r="AF48" s="419"/>
      <c r="AG48" s="422"/>
      <c r="AJ48" s="423"/>
      <c r="AK48" s="407"/>
      <c r="AL48" s="413"/>
      <c r="AM48" s="413"/>
      <c r="AN48" s="413"/>
      <c r="AO48" s="413"/>
      <c r="AP48" s="413"/>
      <c r="AQ48" s="413"/>
      <c r="AR48" s="413"/>
      <c r="AS48" s="413"/>
      <c r="AT48" s="413"/>
      <c r="AU48" s="413"/>
      <c r="AV48" s="413"/>
      <c r="AW48" s="413"/>
      <c r="AX48" s="413"/>
      <c r="AY48" s="413"/>
      <c r="AZ48" s="413"/>
      <c r="BA48" s="413"/>
      <c r="BB48" s="413"/>
      <c r="BC48" s="413"/>
      <c r="BD48" s="413"/>
      <c r="BE48" s="413"/>
      <c r="BF48" s="413"/>
      <c r="BG48" s="413"/>
      <c r="BH48" s="413"/>
      <c r="BI48" s="413"/>
      <c r="BJ48" s="413"/>
      <c r="BK48" s="413"/>
      <c r="BL48" s="413"/>
      <c r="BM48" s="413"/>
      <c r="BN48" s="413"/>
      <c r="BO48" s="413"/>
      <c r="BP48" s="419"/>
    </row>
    <row r="49" spans="1:68" ht="14" customHeight="1">
      <c r="A49" s="407"/>
      <c r="B49" s="413"/>
      <c r="C49" s="413"/>
      <c r="D49" s="413"/>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413"/>
      <c r="AF49" s="419"/>
      <c r="AG49" s="422"/>
      <c r="AJ49" s="423"/>
      <c r="AK49" s="407"/>
      <c r="AL49" s="413"/>
      <c r="AM49" s="413"/>
      <c r="AN49" s="413"/>
      <c r="AO49" s="413"/>
      <c r="AP49" s="413"/>
      <c r="AQ49" s="413"/>
      <c r="AR49" s="413"/>
      <c r="AS49" s="413"/>
      <c r="AT49" s="413"/>
      <c r="AU49" s="413"/>
      <c r="AV49" s="413"/>
      <c r="AW49" s="413"/>
      <c r="AX49" s="413"/>
      <c r="AY49" s="413"/>
      <c r="AZ49" s="413"/>
      <c r="BA49" s="413"/>
      <c r="BB49" s="413"/>
      <c r="BC49" s="413"/>
      <c r="BD49" s="413"/>
      <c r="BE49" s="413"/>
      <c r="BF49" s="413"/>
      <c r="BG49" s="413"/>
      <c r="BH49" s="413"/>
      <c r="BI49" s="413"/>
      <c r="BJ49" s="413"/>
      <c r="BK49" s="413"/>
      <c r="BL49" s="413"/>
      <c r="BM49" s="413"/>
      <c r="BN49" s="413"/>
      <c r="BO49" s="413"/>
      <c r="BP49" s="419"/>
    </row>
    <row r="50" spans="1:68" ht="14" customHeight="1">
      <c r="A50" s="407"/>
      <c r="B50" s="413"/>
      <c r="C50" s="413"/>
      <c r="D50" s="413"/>
      <c r="E50" s="413"/>
      <c r="F50" s="413"/>
      <c r="G50" s="413"/>
      <c r="H50" s="413"/>
      <c r="I50" s="413"/>
      <c r="J50" s="413"/>
      <c r="K50" s="413"/>
      <c r="L50" s="413"/>
      <c r="M50" s="413"/>
      <c r="N50" s="413"/>
      <c r="O50" s="413"/>
      <c r="P50" s="413"/>
      <c r="Q50" s="413"/>
      <c r="R50" s="413"/>
      <c r="S50" s="413"/>
      <c r="T50" s="413"/>
      <c r="U50" s="413"/>
      <c r="V50" s="413"/>
      <c r="W50" s="413"/>
      <c r="X50" s="413"/>
      <c r="Y50" s="413"/>
      <c r="Z50" s="413"/>
      <c r="AA50" s="413"/>
      <c r="AB50" s="413"/>
      <c r="AC50" s="413"/>
      <c r="AD50" s="413"/>
      <c r="AE50" s="413"/>
      <c r="AF50" s="419"/>
      <c r="AG50" s="422"/>
      <c r="AJ50" s="423"/>
      <c r="AK50" s="407"/>
      <c r="AL50" s="413"/>
      <c r="AM50" s="413"/>
      <c r="AN50" s="413"/>
      <c r="AO50" s="413"/>
      <c r="AP50" s="413"/>
      <c r="AQ50" s="413"/>
      <c r="AR50" s="413"/>
      <c r="AS50" s="413"/>
      <c r="AT50" s="413"/>
      <c r="AU50" s="413"/>
      <c r="AV50" s="413"/>
      <c r="AW50" s="413"/>
      <c r="AX50" s="413"/>
      <c r="AY50" s="413"/>
      <c r="AZ50" s="413"/>
      <c r="BA50" s="413"/>
      <c r="BB50" s="413"/>
      <c r="BC50" s="413"/>
      <c r="BD50" s="413"/>
      <c r="BE50" s="413"/>
      <c r="BF50" s="413"/>
      <c r="BG50" s="413"/>
      <c r="BH50" s="413"/>
      <c r="BI50" s="413"/>
      <c r="BJ50" s="413"/>
      <c r="BK50" s="413"/>
      <c r="BL50" s="413"/>
      <c r="BM50" s="413"/>
      <c r="BN50" s="413"/>
      <c r="BO50" s="413"/>
      <c r="BP50" s="419"/>
    </row>
    <row r="51" spans="1:68" ht="14" customHeight="1">
      <c r="A51" s="407"/>
      <c r="B51" s="413"/>
      <c r="C51" s="413"/>
      <c r="D51" s="413"/>
      <c r="E51" s="413"/>
      <c r="F51" s="413"/>
      <c r="G51" s="413"/>
      <c r="H51" s="413"/>
      <c r="I51" s="413"/>
      <c r="J51" s="413"/>
      <c r="K51" s="413"/>
      <c r="L51" s="413"/>
      <c r="M51" s="413"/>
      <c r="N51" s="413"/>
      <c r="O51" s="413"/>
      <c r="P51" s="413"/>
      <c r="Q51" s="413"/>
      <c r="R51" s="413"/>
      <c r="S51" s="413"/>
      <c r="T51" s="413"/>
      <c r="U51" s="413"/>
      <c r="V51" s="413"/>
      <c r="W51" s="413"/>
      <c r="X51" s="413"/>
      <c r="Y51" s="413"/>
      <c r="Z51" s="413"/>
      <c r="AA51" s="413"/>
      <c r="AB51" s="413"/>
      <c r="AC51" s="413"/>
      <c r="AD51" s="413"/>
      <c r="AE51" s="413"/>
      <c r="AF51" s="419"/>
      <c r="AG51" s="422"/>
      <c r="AJ51" s="423"/>
      <c r="AK51" s="407"/>
      <c r="AL51" s="413"/>
      <c r="AM51" s="413"/>
      <c r="AN51" s="413"/>
      <c r="AO51" s="413"/>
      <c r="AP51" s="413"/>
      <c r="AQ51" s="413"/>
      <c r="AR51" s="413"/>
      <c r="AS51" s="413"/>
      <c r="AT51" s="413"/>
      <c r="AU51" s="413"/>
      <c r="AV51" s="413"/>
      <c r="AW51" s="413"/>
      <c r="AX51" s="413"/>
      <c r="AY51" s="413"/>
      <c r="AZ51" s="413"/>
      <c r="BA51" s="413"/>
      <c r="BB51" s="413"/>
      <c r="BC51" s="413"/>
      <c r="BD51" s="413"/>
      <c r="BE51" s="413"/>
      <c r="BF51" s="413"/>
      <c r="BG51" s="413"/>
      <c r="BH51" s="413"/>
      <c r="BI51" s="413"/>
      <c r="BJ51" s="413"/>
      <c r="BK51" s="413"/>
      <c r="BL51" s="413"/>
      <c r="BM51" s="413"/>
      <c r="BN51" s="413"/>
      <c r="BO51" s="413"/>
      <c r="BP51" s="419"/>
    </row>
    <row r="52" spans="1:68" ht="14" customHeight="1">
      <c r="A52" s="407"/>
      <c r="B52" s="413"/>
      <c r="C52" s="413"/>
      <c r="D52" s="413"/>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3"/>
      <c r="AF52" s="419"/>
      <c r="AG52" s="422"/>
      <c r="AJ52" s="423"/>
      <c r="AK52" s="407"/>
      <c r="AL52" s="413"/>
      <c r="AM52" s="413"/>
      <c r="AN52" s="413"/>
      <c r="AO52" s="413"/>
      <c r="AP52" s="413"/>
      <c r="AQ52" s="413"/>
      <c r="AR52" s="413"/>
      <c r="AS52" s="413"/>
      <c r="AT52" s="413"/>
      <c r="AU52" s="413"/>
      <c r="AV52" s="413"/>
      <c r="AW52" s="413"/>
      <c r="AX52" s="413"/>
      <c r="AY52" s="413"/>
      <c r="AZ52" s="413"/>
      <c r="BA52" s="413"/>
      <c r="BB52" s="413"/>
      <c r="BC52" s="413"/>
      <c r="BD52" s="413"/>
      <c r="BE52" s="413"/>
      <c r="BF52" s="413"/>
      <c r="BG52" s="413"/>
      <c r="BH52" s="413"/>
      <c r="BI52" s="413"/>
      <c r="BJ52" s="413"/>
      <c r="BK52" s="413"/>
      <c r="BL52" s="413"/>
      <c r="BM52" s="413"/>
      <c r="BN52" s="413"/>
      <c r="BO52" s="413"/>
      <c r="BP52" s="419"/>
    </row>
    <row r="53" spans="1:68" ht="14" customHeight="1">
      <c r="A53" s="407"/>
      <c r="B53" s="413"/>
      <c r="C53" s="413"/>
      <c r="D53" s="413"/>
      <c r="E53" s="413"/>
      <c r="F53" s="413"/>
      <c r="G53" s="413"/>
      <c r="H53" s="413"/>
      <c r="I53" s="413"/>
      <c r="J53" s="413"/>
      <c r="K53" s="413"/>
      <c r="L53" s="413"/>
      <c r="M53" s="413"/>
      <c r="N53" s="413"/>
      <c r="O53" s="413"/>
      <c r="P53" s="413"/>
      <c r="Q53" s="413"/>
      <c r="R53" s="413"/>
      <c r="S53" s="413"/>
      <c r="T53" s="413"/>
      <c r="U53" s="413"/>
      <c r="V53" s="413"/>
      <c r="W53" s="413"/>
      <c r="X53" s="413"/>
      <c r="Y53" s="413"/>
      <c r="Z53" s="413"/>
      <c r="AA53" s="413"/>
      <c r="AB53" s="413"/>
      <c r="AC53" s="413"/>
      <c r="AD53" s="413"/>
      <c r="AE53" s="413"/>
      <c r="AF53" s="419"/>
      <c r="AG53" s="422"/>
      <c r="AJ53" s="423"/>
      <c r="AK53" s="407"/>
      <c r="AL53" s="413"/>
      <c r="AM53" s="413"/>
      <c r="AN53" s="413"/>
      <c r="AO53" s="413"/>
      <c r="AP53" s="413"/>
      <c r="AQ53" s="413"/>
      <c r="AR53" s="413"/>
      <c r="AS53" s="413"/>
      <c r="AT53" s="413"/>
      <c r="AU53" s="413"/>
      <c r="AV53" s="413"/>
      <c r="AW53" s="413"/>
      <c r="AX53" s="413"/>
      <c r="AY53" s="413"/>
      <c r="AZ53" s="413"/>
      <c r="BA53" s="413"/>
      <c r="BB53" s="413"/>
      <c r="BC53" s="413"/>
      <c r="BD53" s="413"/>
      <c r="BE53" s="413"/>
      <c r="BF53" s="413"/>
      <c r="BG53" s="413"/>
      <c r="BH53" s="413"/>
      <c r="BI53" s="413"/>
      <c r="BJ53" s="413"/>
      <c r="BK53" s="413"/>
      <c r="BL53" s="413"/>
      <c r="BM53" s="413"/>
      <c r="BN53" s="413"/>
      <c r="BO53" s="413"/>
      <c r="BP53" s="419"/>
    </row>
    <row r="54" spans="1:68" ht="14" customHeight="1">
      <c r="A54" s="409"/>
      <c r="B54" s="415"/>
      <c r="C54" s="415"/>
      <c r="D54" s="415"/>
      <c r="E54" s="415"/>
      <c r="F54" s="415"/>
      <c r="G54" s="415"/>
      <c r="H54" s="415"/>
      <c r="I54" s="415"/>
      <c r="J54" s="415"/>
      <c r="K54" s="415"/>
      <c r="L54" s="415"/>
      <c r="M54" s="415"/>
      <c r="N54" s="415"/>
      <c r="O54" s="415"/>
      <c r="P54" s="415"/>
      <c r="Q54" s="415"/>
      <c r="R54" s="415"/>
      <c r="S54" s="415"/>
      <c r="T54" s="415"/>
      <c r="U54" s="415"/>
      <c r="V54" s="415"/>
      <c r="W54" s="415"/>
      <c r="X54" s="415"/>
      <c r="Y54" s="415"/>
      <c r="Z54" s="415"/>
      <c r="AA54" s="415"/>
      <c r="AB54" s="415"/>
      <c r="AC54" s="415"/>
      <c r="AD54" s="415"/>
      <c r="AE54" s="415"/>
      <c r="AF54" s="421"/>
      <c r="AG54" s="422"/>
      <c r="AJ54" s="423"/>
      <c r="AK54" s="409"/>
      <c r="AL54" s="415"/>
      <c r="AM54" s="415"/>
      <c r="AN54" s="415"/>
      <c r="AO54" s="415"/>
      <c r="AP54" s="415"/>
      <c r="AQ54" s="415"/>
      <c r="AR54" s="415"/>
      <c r="AS54" s="415"/>
      <c r="AT54" s="415"/>
      <c r="AU54" s="415"/>
      <c r="AV54" s="415"/>
      <c r="AW54" s="415"/>
      <c r="AX54" s="415"/>
      <c r="AY54" s="415"/>
      <c r="AZ54" s="415"/>
      <c r="BA54" s="415"/>
      <c r="BB54" s="415"/>
      <c r="BC54" s="415"/>
      <c r="BD54" s="415"/>
      <c r="BE54" s="415"/>
      <c r="BF54" s="415"/>
      <c r="BG54" s="415"/>
      <c r="BH54" s="415"/>
      <c r="BI54" s="415"/>
      <c r="BJ54" s="415"/>
      <c r="BK54" s="415"/>
      <c r="BL54" s="415"/>
      <c r="BM54" s="415"/>
      <c r="BN54" s="415"/>
      <c r="BO54" s="415"/>
      <c r="BP54" s="421"/>
    </row>
  </sheetData>
  <mergeCells count="3">
    <mergeCell ref="A1:AF2"/>
    <mergeCell ref="AK1:BP2"/>
    <mergeCell ref="A21:AF22"/>
  </mergeCells>
  <phoneticPr fontId="5"/>
  <printOptions horizontalCentered="1" verticalCentered="1"/>
  <pageMargins left="0.39370078740157477" right="0.39370078740157477" top="0.39370078740157477" bottom="0.39370078740157477" header="0.3" footer="0.3"/>
  <pageSetup paperSize="8" fitToWidth="1" fitToHeight="1"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CM55"/>
  <sheetViews>
    <sheetView topLeftCell="X1" workbookViewId="0">
      <selection activeCell="BJ9" sqref="BJ9:BR10"/>
    </sheetView>
  </sheetViews>
  <sheetFormatPr defaultColWidth="2.625" defaultRowHeight="14" customHeight="1"/>
  <cols>
    <col min="1" max="1" width="10.69921875" style="207" hidden="1" customWidth="1"/>
    <col min="2" max="2" width="10.69921875" style="208" hidden="1" customWidth="1"/>
    <col min="3" max="4" width="2.69921875" style="209" customWidth="1"/>
    <col min="5" max="19" width="2.69921875" style="208" customWidth="1"/>
    <col min="20" max="21" width="2.69921875" style="209" customWidth="1"/>
    <col min="22" max="24" width="2.69921875" style="208" customWidth="1"/>
    <col min="25" max="28" width="2.69921875" style="210" customWidth="1"/>
    <col min="29" max="33" width="2.69921875" style="211" customWidth="1"/>
    <col min="34" max="72" width="2.69921875" style="212" customWidth="1"/>
    <col min="73" max="91" width="2.69921875" style="399" customWidth="1"/>
    <col min="92" max="16384" width="2.69921875" style="212" customWidth="1"/>
  </cols>
  <sheetData>
    <row r="1" spans="1:89" ht="14" customHeight="1">
      <c r="A1" s="207" t="s">
        <v>672</v>
      </c>
      <c r="B1" s="213" t="s">
        <v>673</v>
      </c>
      <c r="C1" s="214" t="s">
        <v>155</v>
      </c>
      <c r="D1" s="219"/>
      <c r="E1" s="223" t="s">
        <v>515</v>
      </c>
      <c r="F1" s="230"/>
      <c r="G1" s="230"/>
      <c r="H1" s="230"/>
      <c r="I1" s="230"/>
      <c r="J1" s="230"/>
      <c r="K1" s="230"/>
      <c r="L1" s="230"/>
      <c r="M1" s="230"/>
      <c r="N1" s="230"/>
      <c r="O1" s="240" t="str">
        <f>単価!$D$1</f>
        <v>令和6年度単価</v>
      </c>
      <c r="P1" s="240"/>
      <c r="Q1" s="240"/>
      <c r="R1" s="240"/>
      <c r="S1" s="241"/>
      <c r="T1" s="219" t="s">
        <v>516</v>
      </c>
      <c r="U1" s="219"/>
      <c r="V1" s="219" t="s">
        <v>517</v>
      </c>
      <c r="W1" s="219"/>
      <c r="X1" s="219"/>
      <c r="Y1" s="250" t="s">
        <v>177</v>
      </c>
      <c r="Z1" s="250"/>
      <c r="AA1" s="250"/>
      <c r="AB1" s="250"/>
      <c r="AC1" s="254" t="s">
        <v>520</v>
      </c>
      <c r="AD1" s="254"/>
      <c r="AE1" s="254"/>
      <c r="AF1" s="254"/>
      <c r="AG1" s="263"/>
      <c r="AJ1" s="269"/>
      <c r="AO1" s="270" t="s">
        <v>346</v>
      </c>
      <c r="AP1" s="270"/>
      <c r="AQ1" s="270"/>
      <c r="AR1" s="270" t="s">
        <v>347</v>
      </c>
      <c r="AS1" s="270"/>
      <c r="AT1" s="270"/>
      <c r="AU1" s="270" t="s">
        <v>284</v>
      </c>
      <c r="AV1" s="270"/>
      <c r="AW1" s="270"/>
      <c r="AX1" s="270" t="s">
        <v>348</v>
      </c>
      <c r="AY1" s="270"/>
      <c r="AZ1" s="270"/>
      <c r="BA1" s="270" t="s">
        <v>196</v>
      </c>
      <c r="BB1" s="270"/>
      <c r="BC1" s="270"/>
      <c r="BD1" s="339" t="s">
        <v>287</v>
      </c>
      <c r="BE1" s="348"/>
      <c r="BF1" s="348"/>
      <c r="BG1" s="348"/>
      <c r="BH1" s="348"/>
      <c r="BI1" s="348"/>
      <c r="BJ1" s="362"/>
    </row>
    <row r="2" spans="1:89" ht="14" customHeight="1">
      <c r="A2" s="69" t="e">
        <f>VLOOKUP(T2,環境設定!$B$7:$C$16,2,0)</f>
        <v>#N/A</v>
      </c>
      <c r="B2" s="208">
        <v>1</v>
      </c>
      <c r="C2" s="215" t="str">
        <f>IF(ISERROR(VLOOKUP($B2,積算集約!$C:$J,3,0)),"",VLOOKUP($B2,積算集約!$C:$J,3,0))</f>
        <v xml:space="preserve"> </v>
      </c>
      <c r="D2" s="220"/>
      <c r="E2" s="224" t="str">
        <f>IF(ISERROR(VLOOKUP($B2,積算集約!$C:$J,4,0)),"",VLOOKUP($B2,積算集約!$C:$J,4,0))</f>
        <v>[内管工事]</v>
      </c>
      <c r="F2" s="224"/>
      <c r="G2" s="224"/>
      <c r="H2" s="224"/>
      <c r="I2" s="224"/>
      <c r="J2" s="224"/>
      <c r="K2" s="224"/>
      <c r="L2" s="224"/>
      <c r="M2" s="224"/>
      <c r="N2" s="224"/>
      <c r="O2" s="224"/>
      <c r="P2" s="224"/>
      <c r="Q2" s="224"/>
      <c r="R2" s="224"/>
      <c r="S2" s="224"/>
      <c r="T2" s="220" t="str">
        <f>IF(ISERROR(VLOOKUP($B2,積算集約!$C:$J,5,0)),"",VLOOKUP($B2,積算集約!$C:$J,5,0))</f>
        <v xml:space="preserve"> </v>
      </c>
      <c r="U2" s="220"/>
      <c r="V2" s="247" t="str">
        <f>IF(ISERROR(VLOOKUP($B2,積算集約!$C:$J,6,0)),"",VLOOKUP($B2,積算集約!$C:$J,6,0))</f>
        <v xml:space="preserve"> </v>
      </c>
      <c r="W2" s="247"/>
      <c r="X2" s="247"/>
      <c r="Y2" s="251" t="str">
        <f>IF(ISERROR(VLOOKUP($B2,積算集約!$C:$J,7,0)),"",VLOOKUP($B2,積算集約!$C:$J,7,0))</f>
        <v/>
      </c>
      <c r="Z2" s="251"/>
      <c r="AA2" s="251"/>
      <c r="AB2" s="251"/>
      <c r="AC2" s="260" t="str">
        <f>IF(ISERROR(VLOOKUP($B2,積算集約!$C:$J,8,0)),"",VLOOKUP($B2,積算集約!$C:$J,8,0))</f>
        <v xml:space="preserve"> </v>
      </c>
      <c r="AD2" s="260"/>
      <c r="AE2" s="260"/>
      <c r="AF2" s="260"/>
      <c r="AG2" s="264"/>
      <c r="AJ2" s="269"/>
      <c r="AO2" s="271"/>
      <c r="AP2" s="271"/>
      <c r="AQ2" s="271"/>
      <c r="AR2" s="305"/>
      <c r="AS2" s="305"/>
      <c r="AT2" s="305"/>
      <c r="AU2" s="305"/>
      <c r="AV2" s="305"/>
      <c r="AW2" s="305"/>
      <c r="AX2" s="305"/>
      <c r="AY2" s="305"/>
      <c r="AZ2" s="305"/>
      <c r="BA2" s="305"/>
      <c r="BB2" s="305"/>
      <c r="BC2" s="305"/>
      <c r="BD2" s="340"/>
      <c r="BE2" s="349"/>
      <c r="BF2" s="349"/>
      <c r="BG2" s="349"/>
      <c r="BH2" s="349"/>
      <c r="BI2" s="349"/>
      <c r="BJ2" s="363"/>
      <c r="BU2" s="399" t="s">
        <v>617</v>
      </c>
    </row>
    <row r="3" spans="1:89" ht="14" customHeight="1">
      <c r="A3" s="69" t="e">
        <f>VLOOKUP(T3,環境設定!$B$7:$C$16,2,0)</f>
        <v>#N/A</v>
      </c>
      <c r="B3" s="208">
        <f t="shared" ref="B3:B49" si="0">B2+1</f>
        <v>2</v>
      </c>
      <c r="C3" s="215" t="str">
        <f>IF(ISERROR(VLOOKUP($B3,積算集約!$C:$J,3,0)),"",VLOOKUP($B3,積算集約!$C:$J,3,0))</f>
        <v/>
      </c>
      <c r="D3" s="220"/>
      <c r="E3" s="224" t="str">
        <f>IF(ISERROR(VLOOKUP($B3,積算集約!$C:$J,4,0)),"",VLOOKUP($B3,積算集約!$C:$J,4,0))</f>
        <v/>
      </c>
      <c r="F3" s="224"/>
      <c r="G3" s="224"/>
      <c r="H3" s="224"/>
      <c r="I3" s="224"/>
      <c r="J3" s="224"/>
      <c r="K3" s="224"/>
      <c r="L3" s="224"/>
      <c r="M3" s="224"/>
      <c r="N3" s="224"/>
      <c r="O3" s="224"/>
      <c r="P3" s="224"/>
      <c r="Q3" s="224"/>
      <c r="R3" s="224"/>
      <c r="S3" s="224"/>
      <c r="T3" s="220" t="str">
        <f>IF(ISERROR(VLOOKUP($B3,積算集約!$C:$J,5,0)),"",VLOOKUP($B3,積算集約!$C:$J,5,0))</f>
        <v/>
      </c>
      <c r="U3" s="220"/>
      <c r="V3" s="247" t="str">
        <f>IF(ISERROR(VLOOKUP($B3,積算集約!$C:$J,6,0)),"",VLOOKUP($B3,積算集約!$C:$J,6,0))</f>
        <v/>
      </c>
      <c r="W3" s="247"/>
      <c r="X3" s="247"/>
      <c r="Y3" s="251" t="str">
        <f>IF(ISERROR(VLOOKUP($B3,積算集約!$C:$J,7,0)),"",VLOOKUP($B3,積算集約!$C:$J,7,0))</f>
        <v/>
      </c>
      <c r="Z3" s="251"/>
      <c r="AA3" s="251"/>
      <c r="AB3" s="251"/>
      <c r="AC3" s="260" t="str">
        <f>IF(ISERROR(VLOOKUP($B3,積算集約!$C:$J,8,0)),"",VLOOKUP($B3,積算集約!$C:$J,8,0))</f>
        <v/>
      </c>
      <c r="AD3" s="260"/>
      <c r="AE3" s="260"/>
      <c r="AF3" s="260"/>
      <c r="AG3" s="264"/>
      <c r="AJ3" s="269"/>
      <c r="AO3" s="271"/>
      <c r="AP3" s="271"/>
      <c r="AQ3" s="271"/>
      <c r="AR3" s="305"/>
      <c r="AS3" s="305"/>
      <c r="AT3" s="305"/>
      <c r="AU3" s="305"/>
      <c r="AV3" s="305"/>
      <c r="AW3" s="305"/>
      <c r="AX3" s="305"/>
      <c r="AY3" s="305"/>
      <c r="AZ3" s="305"/>
      <c r="BA3" s="305"/>
      <c r="BB3" s="305"/>
      <c r="BC3" s="305"/>
      <c r="BD3" s="341"/>
      <c r="BE3" s="350"/>
      <c r="BF3" s="350"/>
      <c r="BG3" s="350"/>
      <c r="BH3" s="350"/>
      <c r="BI3" s="350"/>
      <c r="BJ3" s="364"/>
      <c r="BV3" s="400" t="s">
        <v>680</v>
      </c>
      <c r="BW3" s="400"/>
      <c r="BX3" s="400"/>
      <c r="BY3" s="400"/>
      <c r="BZ3" s="400"/>
      <c r="CA3" s="400"/>
      <c r="CB3" s="400"/>
      <c r="CC3" s="400"/>
      <c r="CD3" s="400"/>
      <c r="CE3" s="400"/>
      <c r="CF3" s="400"/>
      <c r="CG3" s="400"/>
      <c r="CH3" s="400"/>
      <c r="CI3" s="400"/>
      <c r="CJ3" s="400"/>
      <c r="CK3" s="400"/>
    </row>
    <row r="4" spans="1:89" ht="14" customHeight="1">
      <c r="A4" s="69" t="e">
        <f>VLOOKUP(T4,環境設定!$B$7:$C$16,2,0)</f>
        <v>#N/A</v>
      </c>
      <c r="B4" s="208">
        <f t="shared" si="0"/>
        <v>3</v>
      </c>
      <c r="C4" s="215" t="str">
        <f>IF(ISERROR(VLOOKUP($B4,積算集約!$C:$J,3,0)),"",VLOOKUP($B4,積算集約!$C:$J,3,0))</f>
        <v/>
      </c>
      <c r="D4" s="220"/>
      <c r="E4" s="224" t="str">
        <f>IF(ISERROR(VLOOKUP($B4,積算集約!$C:$J,4,0)),"",VLOOKUP($B4,積算集約!$C:$J,4,0))</f>
        <v/>
      </c>
      <c r="F4" s="224"/>
      <c r="G4" s="224"/>
      <c r="H4" s="224"/>
      <c r="I4" s="224"/>
      <c r="J4" s="224"/>
      <c r="K4" s="224"/>
      <c r="L4" s="224"/>
      <c r="M4" s="224"/>
      <c r="N4" s="224"/>
      <c r="O4" s="224"/>
      <c r="P4" s="224"/>
      <c r="Q4" s="224"/>
      <c r="R4" s="224"/>
      <c r="S4" s="224"/>
      <c r="T4" s="220" t="str">
        <f>IF(ISERROR(VLOOKUP($B4,積算集約!$C:$J,5,0)),"",VLOOKUP($B4,積算集約!$C:$J,5,0))</f>
        <v/>
      </c>
      <c r="U4" s="220"/>
      <c r="V4" s="247" t="str">
        <f>IF(ISERROR(VLOOKUP($B4,積算集約!$C:$J,6,0)),"",VLOOKUP($B4,積算集約!$C:$J,6,0))</f>
        <v/>
      </c>
      <c r="W4" s="247"/>
      <c r="X4" s="247"/>
      <c r="Y4" s="251" t="str">
        <f>IF(ISERROR(VLOOKUP($B4,積算集約!$C:$J,7,0)),"",VLOOKUP($B4,積算集約!$C:$J,7,0))</f>
        <v/>
      </c>
      <c r="Z4" s="251"/>
      <c r="AA4" s="251"/>
      <c r="AB4" s="251"/>
      <c r="AC4" s="260" t="str">
        <f>IF(ISERROR(VLOOKUP($B4,積算集約!$C:$J,8,0)),"",VLOOKUP($B4,積算集約!$C:$J,8,0))</f>
        <v/>
      </c>
      <c r="AD4" s="260"/>
      <c r="AE4" s="260"/>
      <c r="AF4" s="260"/>
      <c r="AG4" s="264"/>
      <c r="AJ4" s="269"/>
      <c r="AO4" s="271"/>
      <c r="AP4" s="271"/>
      <c r="AQ4" s="271"/>
      <c r="AR4" s="305"/>
      <c r="AS4" s="305"/>
      <c r="AT4" s="305"/>
      <c r="AU4" s="305"/>
      <c r="AV4" s="305"/>
      <c r="AW4" s="305"/>
      <c r="AX4" s="305"/>
      <c r="AY4" s="305"/>
      <c r="AZ4" s="305"/>
      <c r="BA4" s="305"/>
      <c r="BB4" s="305"/>
      <c r="BC4" s="305"/>
      <c r="BD4" s="342"/>
      <c r="BE4" s="351"/>
      <c r="BF4" s="351"/>
      <c r="BG4" s="351"/>
      <c r="BH4" s="351"/>
      <c r="BI4" s="351"/>
      <c r="BJ4" s="365"/>
      <c r="BV4" s="400"/>
      <c r="BW4" s="400"/>
      <c r="BX4" s="400"/>
      <c r="BY4" s="400"/>
      <c r="BZ4" s="400"/>
      <c r="CA4" s="400"/>
      <c r="CB4" s="400"/>
      <c r="CC4" s="400"/>
      <c r="CD4" s="400"/>
      <c r="CE4" s="400"/>
      <c r="CF4" s="400"/>
      <c r="CG4" s="400"/>
      <c r="CH4" s="400"/>
      <c r="CI4" s="400"/>
      <c r="CJ4" s="400"/>
      <c r="CK4" s="400"/>
    </row>
    <row r="5" spans="1:89" ht="14" customHeight="1">
      <c r="A5" s="69" t="e">
        <f>VLOOKUP(T5,環境設定!$B$7:$C$16,2,0)</f>
        <v>#N/A</v>
      </c>
      <c r="B5" s="208">
        <f t="shared" si="0"/>
        <v>4</v>
      </c>
      <c r="C5" s="215" t="str">
        <f>IF(ISERROR(VLOOKUP($B5,積算集約!$C:$J,3,0)),"",VLOOKUP($B5,積算集約!$C:$J,3,0))</f>
        <v/>
      </c>
      <c r="D5" s="220"/>
      <c r="E5" s="224" t="str">
        <f>IF(ISERROR(VLOOKUP($B5,積算集約!$C:$J,4,0)),"",VLOOKUP($B5,積算集約!$C:$J,4,0))</f>
        <v/>
      </c>
      <c r="F5" s="224"/>
      <c r="G5" s="224"/>
      <c r="H5" s="224"/>
      <c r="I5" s="224"/>
      <c r="J5" s="224"/>
      <c r="K5" s="224"/>
      <c r="L5" s="224"/>
      <c r="M5" s="224"/>
      <c r="N5" s="224"/>
      <c r="O5" s="224"/>
      <c r="P5" s="224"/>
      <c r="Q5" s="224"/>
      <c r="R5" s="224"/>
      <c r="S5" s="224"/>
      <c r="T5" s="220" t="str">
        <f>IF(ISERROR(VLOOKUP($B5,積算集約!$C:$J,5,0)),"",VLOOKUP($B5,積算集約!$C:$J,5,0))</f>
        <v/>
      </c>
      <c r="U5" s="220"/>
      <c r="V5" s="247" t="str">
        <f>IF(ISERROR(VLOOKUP($B5,積算集約!$C:$J,6,0)),"",VLOOKUP($B5,積算集約!$C:$J,6,0))</f>
        <v/>
      </c>
      <c r="W5" s="247"/>
      <c r="X5" s="247"/>
      <c r="Y5" s="251" t="str">
        <f>IF(ISERROR(VLOOKUP($B5,積算集約!$C:$J,7,0)),"",VLOOKUP($B5,積算集約!$C:$J,7,0))</f>
        <v/>
      </c>
      <c r="Z5" s="251"/>
      <c r="AA5" s="251"/>
      <c r="AB5" s="251"/>
      <c r="AC5" s="260" t="str">
        <f>IF(ISERROR(VLOOKUP($B5,積算集約!$C:$J,8,0)),"",VLOOKUP($B5,積算集約!$C:$J,8,0))</f>
        <v/>
      </c>
      <c r="AD5" s="260"/>
      <c r="AE5" s="260"/>
      <c r="AF5" s="260"/>
      <c r="AG5" s="264"/>
      <c r="AJ5" s="269"/>
      <c r="BR5" s="387" t="str">
        <f>環境設定!$C$3</f>
        <v>Ver.4.00</v>
      </c>
      <c r="BV5" s="401" t="s">
        <v>606</v>
      </c>
      <c r="BW5" s="401"/>
      <c r="BX5" s="401"/>
      <c r="BY5" s="401"/>
      <c r="BZ5" s="401"/>
      <c r="CA5" s="401"/>
      <c r="CB5" s="401"/>
      <c r="CC5" s="401"/>
      <c r="CD5" s="401"/>
      <c r="CE5" s="401"/>
      <c r="CF5" s="401"/>
      <c r="CG5" s="401"/>
      <c r="CH5" s="401"/>
      <c r="CI5" s="401"/>
      <c r="CJ5" s="401"/>
      <c r="CK5" s="401"/>
    </row>
    <row r="6" spans="1:89" ht="14" customHeight="1">
      <c r="A6" s="69" t="e">
        <f>VLOOKUP(T6,環境設定!$B$7:$C$16,2,0)</f>
        <v>#N/A</v>
      </c>
      <c r="B6" s="208">
        <f t="shared" si="0"/>
        <v>5</v>
      </c>
      <c r="C6" s="215" t="str">
        <f>IF(ISERROR(VLOOKUP($B6,積算集約!$C:$J,3,0)),"",VLOOKUP($B6,積算集約!$C:$J,3,0))</f>
        <v/>
      </c>
      <c r="D6" s="220"/>
      <c r="E6" s="224" t="str">
        <f>IF(ISERROR(VLOOKUP($B6,積算集約!$C:$J,4,0)),"",VLOOKUP($B6,積算集約!$C:$J,4,0))</f>
        <v/>
      </c>
      <c r="F6" s="224"/>
      <c r="G6" s="224"/>
      <c r="H6" s="224"/>
      <c r="I6" s="224"/>
      <c r="J6" s="224"/>
      <c r="K6" s="224"/>
      <c r="L6" s="224"/>
      <c r="M6" s="224"/>
      <c r="N6" s="224"/>
      <c r="O6" s="224"/>
      <c r="P6" s="224"/>
      <c r="Q6" s="224"/>
      <c r="R6" s="224"/>
      <c r="S6" s="224"/>
      <c r="T6" s="220" t="str">
        <f>IF(ISERROR(VLOOKUP($B6,積算集約!$C:$J,5,0)),"",VLOOKUP($B6,積算集約!$C:$J,5,0))</f>
        <v/>
      </c>
      <c r="U6" s="220"/>
      <c r="V6" s="247" t="str">
        <f>IF(ISERROR(VLOOKUP($B6,積算集約!$C:$J,6,0)),"",VLOOKUP($B6,積算集約!$C:$J,6,0))</f>
        <v/>
      </c>
      <c r="W6" s="247"/>
      <c r="X6" s="247"/>
      <c r="Y6" s="251" t="str">
        <f>IF(ISERROR(VLOOKUP($B6,積算集約!$C:$J,7,0)),"",VLOOKUP($B6,積算集約!$C:$J,7,0))</f>
        <v/>
      </c>
      <c r="Z6" s="251"/>
      <c r="AA6" s="251"/>
      <c r="AB6" s="251"/>
      <c r="AC6" s="260" t="str">
        <f>IF(ISERROR(VLOOKUP($B6,積算集約!$C:$J,8,0)),"",VLOOKUP($B6,積算集約!$C:$J,8,0))</f>
        <v/>
      </c>
      <c r="AD6" s="260"/>
      <c r="AE6" s="260"/>
      <c r="AF6" s="260"/>
      <c r="AG6" s="264"/>
      <c r="AJ6" s="269"/>
      <c r="BV6" s="402" t="str">
        <f>IF(AND($CD$22&lt;&gt;0,CB24=0)," 提出日の入力がありません","")</f>
        <v/>
      </c>
      <c r="BW6" s="402"/>
      <c r="BX6" s="402"/>
      <c r="BY6" s="402"/>
      <c r="BZ6" s="402"/>
      <c r="CA6" s="402"/>
      <c r="CB6" s="402"/>
      <c r="CC6" s="402"/>
      <c r="CD6" s="402"/>
      <c r="CE6" s="402"/>
      <c r="CF6" s="402"/>
      <c r="CG6" s="402"/>
      <c r="CH6" s="402"/>
      <c r="CI6" s="402"/>
      <c r="CJ6" s="402"/>
      <c r="CK6" s="402"/>
    </row>
    <row r="7" spans="1:89" ht="14" customHeight="1">
      <c r="A7" s="69" t="e">
        <f>VLOOKUP(T7,環境設定!$B$7:$C$16,2,0)</f>
        <v>#N/A</v>
      </c>
      <c r="B7" s="208">
        <f t="shared" si="0"/>
        <v>6</v>
      </c>
      <c r="C7" s="215" t="str">
        <f>IF(ISERROR(VLOOKUP($B7,積算集約!$C:$J,3,0)),"",VLOOKUP($B7,積算集約!$C:$J,3,0))</f>
        <v/>
      </c>
      <c r="D7" s="220"/>
      <c r="E7" s="224" t="str">
        <f>IF(ISERROR(VLOOKUP($B7,積算集約!$C:$J,4,0)),"",VLOOKUP($B7,積算集約!$C:$J,4,0))</f>
        <v/>
      </c>
      <c r="F7" s="224"/>
      <c r="G7" s="224"/>
      <c r="H7" s="224"/>
      <c r="I7" s="224"/>
      <c r="J7" s="224"/>
      <c r="K7" s="224"/>
      <c r="L7" s="224"/>
      <c r="M7" s="224"/>
      <c r="N7" s="224"/>
      <c r="O7" s="224"/>
      <c r="P7" s="224"/>
      <c r="Q7" s="224"/>
      <c r="R7" s="224"/>
      <c r="S7" s="224"/>
      <c r="T7" s="220" t="str">
        <f>IF(ISERROR(VLOOKUP($B7,積算集約!$C:$J,5,0)),"",VLOOKUP($B7,積算集約!$C:$J,5,0))</f>
        <v/>
      </c>
      <c r="U7" s="220"/>
      <c r="V7" s="247" t="str">
        <f>IF(ISERROR(VLOOKUP($B7,積算集約!$C:$J,6,0)),"",VLOOKUP($B7,積算集約!$C:$J,6,0))</f>
        <v/>
      </c>
      <c r="W7" s="247"/>
      <c r="X7" s="247"/>
      <c r="Y7" s="251" t="str">
        <f>IF(ISERROR(VLOOKUP($B7,積算集約!$C:$J,7,0)),"",VLOOKUP($B7,積算集約!$C:$J,7,0))</f>
        <v/>
      </c>
      <c r="Z7" s="251"/>
      <c r="AA7" s="251"/>
      <c r="AB7" s="251"/>
      <c r="AC7" s="260" t="str">
        <f>IF(ISERROR(VLOOKUP($B7,積算集約!$C:$J,8,0)),"",VLOOKUP($B7,積算集約!$C:$J,8,0))</f>
        <v/>
      </c>
      <c r="AD7" s="260"/>
      <c r="AE7" s="260"/>
      <c r="AF7" s="260"/>
      <c r="AG7" s="264"/>
      <c r="AJ7" s="269"/>
      <c r="AO7" s="433" t="s">
        <v>80</v>
      </c>
      <c r="AP7" s="433"/>
      <c r="AQ7" s="433"/>
      <c r="AR7" s="433"/>
      <c r="AS7" s="433"/>
      <c r="AT7" s="433"/>
      <c r="AU7" s="433"/>
      <c r="AV7" s="433"/>
      <c r="AW7" s="433"/>
      <c r="AX7" s="433"/>
      <c r="AY7" s="433"/>
      <c r="AZ7" s="433"/>
      <c r="BA7" s="433"/>
      <c r="BB7" s="433"/>
      <c r="BC7" s="433"/>
      <c r="BD7" s="433"/>
      <c r="BE7" s="433"/>
      <c r="BF7" s="433"/>
      <c r="BG7" s="433"/>
      <c r="BH7" s="433"/>
      <c r="BI7" s="433"/>
      <c r="BJ7" s="433"/>
      <c r="BK7" s="433"/>
      <c r="BL7" s="433"/>
      <c r="BM7" s="433"/>
      <c r="BN7" s="433"/>
      <c r="BO7" s="433"/>
      <c r="BP7" s="433"/>
      <c r="BQ7" s="433"/>
      <c r="BR7" s="433"/>
      <c r="BS7" s="433"/>
      <c r="BV7" s="402" t="str">
        <f>IF(AND($CD$22&lt;&gt;0,CB25=0)," 設計年月日の入力がありません","")</f>
        <v/>
      </c>
      <c r="BW7" s="402"/>
      <c r="BX7" s="402"/>
      <c r="BY7" s="402"/>
      <c r="BZ7" s="402"/>
      <c r="CA7" s="402"/>
      <c r="CB7" s="402"/>
      <c r="CC7" s="402"/>
      <c r="CD7" s="402"/>
      <c r="CE7" s="402"/>
      <c r="CF7" s="402"/>
      <c r="CG7" s="402"/>
      <c r="CH7" s="402"/>
      <c r="CI7" s="402"/>
      <c r="CJ7" s="402"/>
      <c r="CK7" s="402"/>
    </row>
    <row r="8" spans="1:89" ht="14" customHeight="1">
      <c r="A8" s="69" t="e">
        <f>VLOOKUP(T8,環境設定!$B$7:$C$16,2,0)</f>
        <v>#N/A</v>
      </c>
      <c r="B8" s="208">
        <f t="shared" si="0"/>
        <v>7</v>
      </c>
      <c r="C8" s="215" t="str">
        <f>IF(ISERROR(VLOOKUP($B8,積算集約!$C:$J,3,0)),"",VLOOKUP($B8,積算集約!$C:$J,3,0))</f>
        <v/>
      </c>
      <c r="D8" s="220"/>
      <c r="E8" s="224" t="str">
        <f>IF(ISERROR(VLOOKUP($B8,積算集約!$C:$J,4,0)),"",VLOOKUP($B8,積算集約!$C:$J,4,0))</f>
        <v/>
      </c>
      <c r="F8" s="224"/>
      <c r="G8" s="224"/>
      <c r="H8" s="224"/>
      <c r="I8" s="224"/>
      <c r="J8" s="224"/>
      <c r="K8" s="224"/>
      <c r="L8" s="224"/>
      <c r="M8" s="224"/>
      <c r="N8" s="224"/>
      <c r="O8" s="224"/>
      <c r="P8" s="224"/>
      <c r="Q8" s="224"/>
      <c r="R8" s="224"/>
      <c r="S8" s="224"/>
      <c r="T8" s="220" t="str">
        <f>IF(ISERROR(VLOOKUP($B8,積算集約!$C:$J,5,0)),"",VLOOKUP($B8,積算集約!$C:$J,5,0))</f>
        <v/>
      </c>
      <c r="U8" s="220"/>
      <c r="V8" s="247" t="str">
        <f>IF(ISERROR(VLOOKUP($B8,積算集約!$C:$J,6,0)),"",VLOOKUP($B8,積算集約!$C:$J,6,0))</f>
        <v/>
      </c>
      <c r="W8" s="247"/>
      <c r="X8" s="247"/>
      <c r="Y8" s="251" t="str">
        <f>IF(ISERROR(VLOOKUP($B8,積算集約!$C:$J,7,0)),"",VLOOKUP($B8,積算集約!$C:$J,7,0))</f>
        <v/>
      </c>
      <c r="Z8" s="251"/>
      <c r="AA8" s="251"/>
      <c r="AB8" s="251"/>
      <c r="AC8" s="260" t="str">
        <f>IF(ISERROR(VLOOKUP($B8,積算集約!$C:$J,8,0)),"",VLOOKUP($B8,積算集約!$C:$J,8,0))</f>
        <v/>
      </c>
      <c r="AD8" s="260"/>
      <c r="AE8" s="260"/>
      <c r="AF8" s="260"/>
      <c r="AG8" s="264"/>
      <c r="AJ8" s="269"/>
      <c r="AO8" s="433"/>
      <c r="AP8" s="433"/>
      <c r="AQ8" s="433"/>
      <c r="AR8" s="433"/>
      <c r="AS8" s="433"/>
      <c r="AT8" s="433"/>
      <c r="AU8" s="433"/>
      <c r="AV8" s="433"/>
      <c r="AW8" s="433"/>
      <c r="AX8" s="433"/>
      <c r="AY8" s="433"/>
      <c r="AZ8" s="433"/>
      <c r="BA8" s="433"/>
      <c r="BB8" s="433"/>
      <c r="BC8" s="433"/>
      <c r="BD8" s="433"/>
      <c r="BE8" s="433"/>
      <c r="BF8" s="433"/>
      <c r="BG8" s="433"/>
      <c r="BH8" s="433"/>
      <c r="BI8" s="433"/>
      <c r="BJ8" s="433"/>
      <c r="BK8" s="433"/>
      <c r="BL8" s="433"/>
      <c r="BM8" s="433"/>
      <c r="BN8" s="433"/>
      <c r="BO8" s="433"/>
      <c r="BP8" s="433"/>
      <c r="BQ8" s="433"/>
      <c r="BR8" s="433"/>
      <c r="BV8" s="402" t="str">
        <f>IF(AND($CD$22&lt;&gt;0,CB27=0)," 着工年月日の入力がありません","")</f>
        <v/>
      </c>
      <c r="BW8" s="402"/>
      <c r="BX8" s="402"/>
      <c r="BY8" s="402"/>
      <c r="BZ8" s="402"/>
      <c r="CA8" s="402"/>
      <c r="CB8" s="402"/>
      <c r="CC8" s="402"/>
      <c r="CD8" s="402"/>
      <c r="CE8" s="402"/>
      <c r="CF8" s="402"/>
      <c r="CG8" s="402"/>
      <c r="CH8" s="402"/>
      <c r="CI8" s="402"/>
      <c r="CJ8" s="402"/>
      <c r="CK8" s="402"/>
    </row>
    <row r="9" spans="1:89" ht="14" customHeight="1">
      <c r="A9" s="69" t="e">
        <f>VLOOKUP(T9,環境設定!$B$7:$C$16,2,0)</f>
        <v>#N/A</v>
      </c>
      <c r="B9" s="208">
        <f t="shared" si="0"/>
        <v>8</v>
      </c>
      <c r="C9" s="215" t="str">
        <f>IF(ISERROR(VLOOKUP($B9,積算集約!$C:$J,3,0)),"",VLOOKUP($B9,積算集約!$C:$J,3,0))</f>
        <v/>
      </c>
      <c r="D9" s="220"/>
      <c r="E9" s="224" t="str">
        <f>IF(ISERROR(VLOOKUP($B9,積算集約!$C:$J,4,0)),"",VLOOKUP($B9,積算集約!$C:$J,4,0))</f>
        <v/>
      </c>
      <c r="F9" s="224"/>
      <c r="G9" s="224"/>
      <c r="H9" s="224"/>
      <c r="I9" s="224"/>
      <c r="J9" s="224"/>
      <c r="K9" s="224"/>
      <c r="L9" s="224"/>
      <c r="M9" s="224"/>
      <c r="N9" s="224"/>
      <c r="O9" s="224"/>
      <c r="P9" s="224"/>
      <c r="Q9" s="224"/>
      <c r="R9" s="224"/>
      <c r="S9" s="224"/>
      <c r="T9" s="220" t="str">
        <f>IF(ISERROR(VLOOKUP($B9,積算集約!$C:$J,5,0)),"",VLOOKUP($B9,積算集約!$C:$J,5,0))</f>
        <v/>
      </c>
      <c r="U9" s="220"/>
      <c r="V9" s="247" t="str">
        <f>IF(ISERROR(VLOOKUP($B9,積算集約!$C:$J,6,0)),"",VLOOKUP($B9,積算集約!$C:$J,6,0))</f>
        <v/>
      </c>
      <c r="W9" s="247"/>
      <c r="X9" s="247"/>
      <c r="Y9" s="251" t="str">
        <f>IF(ISERROR(VLOOKUP($B9,積算集約!$C:$J,7,0)),"",VLOOKUP($B9,積算集約!$C:$J,7,0))</f>
        <v/>
      </c>
      <c r="Z9" s="251"/>
      <c r="AA9" s="251"/>
      <c r="AB9" s="251"/>
      <c r="AC9" s="260" t="str">
        <f>IF(ISERROR(VLOOKUP($B9,積算集約!$C:$J,8,0)),"",VLOOKUP($B9,積算集約!$C:$J,8,0))</f>
        <v/>
      </c>
      <c r="AD9" s="260"/>
      <c r="AE9" s="260"/>
      <c r="AF9" s="260"/>
      <c r="AG9" s="264"/>
      <c r="AJ9" s="269"/>
      <c r="BJ9" s="366" t="s">
        <v>587</v>
      </c>
      <c r="BK9" s="366"/>
      <c r="BL9" s="366"/>
      <c r="BM9" s="366"/>
      <c r="BN9" s="366"/>
      <c r="BO9" s="366"/>
      <c r="BP9" s="366"/>
      <c r="BQ9" s="366"/>
      <c r="BR9" s="366"/>
      <c r="BV9" s="402" t="str">
        <f>IF(AND($CD$22&lt;&gt;0,CB28=0)," 竣工年月日の入力がありません","")</f>
        <v/>
      </c>
      <c r="BW9" s="402"/>
      <c r="BX9" s="402"/>
      <c r="BY9" s="402"/>
      <c r="BZ9" s="402"/>
      <c r="CA9" s="402"/>
      <c r="CB9" s="402"/>
      <c r="CC9" s="402"/>
      <c r="CD9" s="402"/>
      <c r="CE9" s="402"/>
      <c r="CF9" s="402"/>
      <c r="CG9" s="402"/>
      <c r="CH9" s="402"/>
      <c r="CI9" s="402"/>
      <c r="CJ9" s="402"/>
      <c r="CK9" s="402"/>
    </row>
    <row r="10" spans="1:89" ht="14" customHeight="1">
      <c r="A10" s="69" t="e">
        <f>VLOOKUP(T10,環境設定!$B$7:$C$16,2,0)</f>
        <v>#N/A</v>
      </c>
      <c r="B10" s="208">
        <f t="shared" si="0"/>
        <v>9</v>
      </c>
      <c r="C10" s="215" t="str">
        <f>IF(ISERROR(VLOOKUP($B10,積算集約!$C:$J,3,0)),"",VLOOKUP($B10,積算集約!$C:$J,3,0))</f>
        <v/>
      </c>
      <c r="D10" s="220"/>
      <c r="E10" s="224" t="str">
        <f>IF(ISERROR(VLOOKUP($B10,積算集約!$C:$J,4,0)),"",VLOOKUP($B10,積算集約!$C:$J,4,0))</f>
        <v/>
      </c>
      <c r="F10" s="224"/>
      <c r="G10" s="224"/>
      <c r="H10" s="224"/>
      <c r="I10" s="224"/>
      <c r="J10" s="224"/>
      <c r="K10" s="224"/>
      <c r="L10" s="224"/>
      <c r="M10" s="224"/>
      <c r="N10" s="224"/>
      <c r="O10" s="224"/>
      <c r="P10" s="224"/>
      <c r="Q10" s="224"/>
      <c r="R10" s="224"/>
      <c r="S10" s="224"/>
      <c r="T10" s="220" t="str">
        <f>IF(ISERROR(VLOOKUP($B10,積算集約!$C:$J,5,0)),"",VLOOKUP($B10,積算集約!$C:$J,5,0))</f>
        <v/>
      </c>
      <c r="U10" s="220"/>
      <c r="V10" s="247" t="str">
        <f>IF(ISERROR(VLOOKUP($B10,積算集約!$C:$J,6,0)),"",VLOOKUP($B10,積算集約!$C:$J,6,0))</f>
        <v/>
      </c>
      <c r="W10" s="247"/>
      <c r="X10" s="247"/>
      <c r="Y10" s="251" t="str">
        <f>IF(ISERROR(VLOOKUP($B10,積算集約!$C:$J,7,0)),"",VLOOKUP($B10,積算集約!$C:$J,7,0))</f>
        <v/>
      </c>
      <c r="Z10" s="251"/>
      <c r="AA10" s="251"/>
      <c r="AB10" s="251"/>
      <c r="AC10" s="260" t="str">
        <f>IF(ISERROR(VLOOKUP($B10,積算集約!$C:$J,8,0)),"",VLOOKUP($B10,積算集約!$C:$J,8,0))</f>
        <v/>
      </c>
      <c r="AD10" s="260"/>
      <c r="AE10" s="260"/>
      <c r="AF10" s="260"/>
      <c r="AG10" s="264"/>
      <c r="AJ10" s="269"/>
      <c r="AO10" s="273" t="s">
        <v>352</v>
      </c>
      <c r="AP10" s="273"/>
      <c r="AQ10" s="273"/>
      <c r="AR10" s="273"/>
      <c r="AS10" s="273"/>
      <c r="AT10" s="273"/>
      <c r="AU10" s="273"/>
      <c r="AV10" s="212" t="s">
        <v>354</v>
      </c>
      <c r="BJ10" s="366"/>
      <c r="BK10" s="366"/>
      <c r="BL10" s="366"/>
      <c r="BM10" s="366"/>
      <c r="BN10" s="366"/>
      <c r="BO10" s="366"/>
      <c r="BP10" s="366"/>
      <c r="BQ10" s="366"/>
      <c r="BR10" s="366"/>
      <c r="BV10" s="403" t="s">
        <v>614</v>
      </c>
      <c r="BW10" s="403"/>
      <c r="BX10" s="403"/>
      <c r="BY10" s="403"/>
      <c r="BZ10" s="403"/>
      <c r="CA10" s="403"/>
      <c r="CB10" s="403"/>
      <c r="CC10" s="403"/>
      <c r="CD10" s="403"/>
      <c r="CE10" s="403"/>
      <c r="CF10" s="403"/>
      <c r="CG10" s="403"/>
      <c r="CH10" s="403"/>
      <c r="CI10" s="403"/>
      <c r="CJ10" s="403"/>
      <c r="CK10" s="403"/>
    </row>
    <row r="11" spans="1:89" ht="14" customHeight="1">
      <c r="A11" s="69" t="e">
        <f>VLOOKUP(T11,環境設定!$B$7:$C$16,2,0)</f>
        <v>#N/A</v>
      </c>
      <c r="B11" s="208">
        <f t="shared" si="0"/>
        <v>10</v>
      </c>
      <c r="C11" s="215" t="str">
        <f>IF(ISERROR(VLOOKUP($B11,積算集約!$C:$J,3,0)),"",VLOOKUP($B11,積算集約!$C:$J,3,0))</f>
        <v/>
      </c>
      <c r="D11" s="220"/>
      <c r="E11" s="224" t="str">
        <f>IF(ISERROR(VLOOKUP($B11,積算集約!$C:$J,4,0)),"",VLOOKUP($B11,積算集約!$C:$J,4,0))</f>
        <v/>
      </c>
      <c r="F11" s="224"/>
      <c r="G11" s="224"/>
      <c r="H11" s="224"/>
      <c r="I11" s="224"/>
      <c r="J11" s="224"/>
      <c r="K11" s="224"/>
      <c r="L11" s="224"/>
      <c r="M11" s="224"/>
      <c r="N11" s="224"/>
      <c r="O11" s="224"/>
      <c r="P11" s="224"/>
      <c r="Q11" s="224"/>
      <c r="R11" s="224"/>
      <c r="S11" s="224"/>
      <c r="T11" s="220" t="str">
        <f>IF(ISERROR(VLOOKUP($B11,積算集約!$C:$J,5,0)),"",VLOOKUP($B11,積算集約!$C:$J,5,0))</f>
        <v/>
      </c>
      <c r="U11" s="220"/>
      <c r="V11" s="247" t="str">
        <f>IF(ISERROR(VLOOKUP($B11,積算集約!$C:$J,6,0)),"",VLOOKUP($B11,積算集約!$C:$J,6,0))</f>
        <v/>
      </c>
      <c r="W11" s="247"/>
      <c r="X11" s="247"/>
      <c r="Y11" s="251" t="str">
        <f>IF(ISERROR(VLOOKUP($B11,積算集約!$C:$J,7,0)),"",VLOOKUP($B11,積算集約!$C:$J,7,0))</f>
        <v/>
      </c>
      <c r="Z11" s="251"/>
      <c r="AA11" s="251"/>
      <c r="AB11" s="251"/>
      <c r="AC11" s="260" t="str">
        <f>IF(ISERROR(VLOOKUP($B11,積算集約!$C:$J,8,0)),"",VLOOKUP($B11,積算集約!$C:$J,8,0))</f>
        <v/>
      </c>
      <c r="AD11" s="260"/>
      <c r="AE11" s="260"/>
      <c r="AF11" s="260"/>
      <c r="AG11" s="264"/>
      <c r="AJ11" s="269"/>
      <c r="BV11" s="402" t="str">
        <f>IF(AND($CD$22&lt;&gt;0,CB21=0)," 工事内容の入力がありません","")</f>
        <v/>
      </c>
      <c r="BW11" s="402"/>
      <c r="BX11" s="402"/>
      <c r="BY11" s="402"/>
      <c r="BZ11" s="402"/>
      <c r="CA11" s="402"/>
      <c r="CB11" s="402"/>
      <c r="CC11" s="402"/>
      <c r="CD11" s="402"/>
      <c r="CE11" s="402"/>
      <c r="CF11" s="402"/>
      <c r="CG11" s="402"/>
      <c r="CH11" s="402"/>
      <c r="CI11" s="402"/>
      <c r="CJ11" s="402"/>
      <c r="CK11" s="402"/>
    </row>
    <row r="12" spans="1:89" ht="14" customHeight="1">
      <c r="A12" s="69" t="e">
        <f>VLOOKUP(T12,環境設定!$B$7:$C$16,2,0)</f>
        <v>#N/A</v>
      </c>
      <c r="B12" s="208">
        <f t="shared" si="0"/>
        <v>11</v>
      </c>
      <c r="C12" s="215" t="str">
        <f>IF(ISERROR(VLOOKUP($B12,積算集約!$C:$J,3,0)),"",VLOOKUP($B12,積算集約!$C:$J,3,0))</f>
        <v/>
      </c>
      <c r="D12" s="220"/>
      <c r="E12" s="224" t="str">
        <f>IF(ISERROR(VLOOKUP($B12,積算集約!$C:$J,4,0)),"",VLOOKUP($B12,積算集約!$C:$J,4,0))</f>
        <v/>
      </c>
      <c r="F12" s="224"/>
      <c r="G12" s="224"/>
      <c r="H12" s="224"/>
      <c r="I12" s="224"/>
      <c r="J12" s="224"/>
      <c r="K12" s="224"/>
      <c r="L12" s="224"/>
      <c r="M12" s="224"/>
      <c r="N12" s="224"/>
      <c r="O12" s="224"/>
      <c r="P12" s="224"/>
      <c r="Q12" s="224"/>
      <c r="R12" s="224"/>
      <c r="S12" s="224"/>
      <c r="T12" s="220" t="str">
        <f>IF(ISERROR(VLOOKUP($B12,積算集約!$C:$J,5,0)),"",VLOOKUP($B12,積算集約!$C:$J,5,0))</f>
        <v/>
      </c>
      <c r="U12" s="220"/>
      <c r="V12" s="247" t="str">
        <f>IF(ISERROR(VLOOKUP($B12,積算集約!$C:$J,6,0)),"",VLOOKUP($B12,積算集約!$C:$J,6,0))</f>
        <v/>
      </c>
      <c r="W12" s="247"/>
      <c r="X12" s="247"/>
      <c r="Y12" s="251" t="str">
        <f>IF(ISERROR(VLOOKUP($B12,積算集約!$C:$J,7,0)),"",VLOOKUP($B12,積算集約!$C:$J,7,0))</f>
        <v/>
      </c>
      <c r="Z12" s="251"/>
      <c r="AA12" s="251"/>
      <c r="AB12" s="251"/>
      <c r="AC12" s="260" t="str">
        <f>IF(ISERROR(VLOOKUP($B12,積算集約!$C:$J,8,0)),"",VLOOKUP($B12,積算集約!$C:$J,8,0))</f>
        <v/>
      </c>
      <c r="AD12" s="260"/>
      <c r="AE12" s="260"/>
      <c r="AF12" s="260"/>
      <c r="AG12" s="264"/>
      <c r="AJ12" s="269"/>
      <c r="AO12" s="274" t="s">
        <v>591</v>
      </c>
      <c r="AP12" s="289"/>
      <c r="AQ12" s="289"/>
      <c r="AR12" s="289"/>
      <c r="AS12" s="289"/>
      <c r="AT12" s="313"/>
      <c r="AU12" s="280" t="s">
        <v>669</v>
      </c>
      <c r="AV12" s="294"/>
      <c r="AW12" s="294"/>
      <c r="AX12" s="294"/>
      <c r="AY12" s="294"/>
      <c r="AZ12" s="294"/>
      <c r="BA12" s="294"/>
      <c r="BB12" s="294"/>
      <c r="BC12" s="308"/>
      <c r="BD12" s="434" t="s">
        <v>21</v>
      </c>
      <c r="BE12" s="443"/>
      <c r="BF12" s="443"/>
      <c r="BG12" s="443"/>
      <c r="BH12" s="443"/>
      <c r="BI12" s="451"/>
      <c r="BJ12" s="453" t="s">
        <v>587</v>
      </c>
      <c r="BK12" s="453"/>
      <c r="BL12" s="453"/>
      <c r="BM12" s="453"/>
      <c r="BN12" s="453"/>
      <c r="BO12" s="453"/>
      <c r="BP12" s="453"/>
      <c r="BQ12" s="453"/>
      <c r="BR12" s="472"/>
      <c r="BU12" s="399" t="s">
        <v>678</v>
      </c>
    </row>
    <row r="13" spans="1:89" ht="14" customHeight="1">
      <c r="A13" s="69" t="e">
        <f>VLOOKUP(T13,環境設定!$B$7:$C$16,2,0)</f>
        <v>#N/A</v>
      </c>
      <c r="B13" s="208">
        <f t="shared" si="0"/>
        <v>12</v>
      </c>
      <c r="C13" s="215" t="str">
        <f>IF(ISERROR(VLOOKUP($B13,積算集約!$C:$J,3,0)),"",VLOOKUP($B13,積算集約!$C:$J,3,0))</f>
        <v/>
      </c>
      <c r="D13" s="220"/>
      <c r="E13" s="224" t="str">
        <f>IF(ISERROR(VLOOKUP($B13,積算集約!$C:$J,4,0)),"",VLOOKUP($B13,積算集約!$C:$J,4,0))</f>
        <v/>
      </c>
      <c r="F13" s="224"/>
      <c r="G13" s="224"/>
      <c r="H13" s="224"/>
      <c r="I13" s="224"/>
      <c r="J13" s="224"/>
      <c r="K13" s="224"/>
      <c r="L13" s="224"/>
      <c r="M13" s="224"/>
      <c r="N13" s="224"/>
      <c r="O13" s="224"/>
      <c r="P13" s="224"/>
      <c r="Q13" s="224"/>
      <c r="R13" s="224"/>
      <c r="S13" s="224"/>
      <c r="T13" s="220" t="str">
        <f>IF(ISERROR(VLOOKUP($B13,積算集約!$C:$J,5,0)),"",VLOOKUP($B13,積算集約!$C:$J,5,0))</f>
        <v/>
      </c>
      <c r="U13" s="220"/>
      <c r="V13" s="247" t="str">
        <f>IF(ISERROR(VLOOKUP($B13,積算集約!$C:$J,6,0)),"",VLOOKUP($B13,積算集約!$C:$J,6,0))</f>
        <v/>
      </c>
      <c r="W13" s="247"/>
      <c r="X13" s="247"/>
      <c r="Y13" s="251" t="str">
        <f>IF(ISERROR(VLOOKUP($B13,積算集約!$C:$J,7,0)),"",VLOOKUP($B13,積算集約!$C:$J,7,0))</f>
        <v/>
      </c>
      <c r="Z13" s="251"/>
      <c r="AA13" s="251"/>
      <c r="AB13" s="251"/>
      <c r="AC13" s="260" t="str">
        <f>IF(ISERROR(VLOOKUP($B13,積算集約!$C:$J,8,0)),"",VLOOKUP($B13,積算集約!$C:$J,8,0))</f>
        <v/>
      </c>
      <c r="AD13" s="260"/>
      <c r="AE13" s="260"/>
      <c r="AF13" s="260"/>
      <c r="AG13" s="264"/>
      <c r="AJ13" s="269"/>
      <c r="AO13" s="276"/>
      <c r="AP13" s="291"/>
      <c r="AQ13" s="291"/>
      <c r="AR13" s="291"/>
      <c r="AS13" s="291"/>
      <c r="AT13" s="315"/>
      <c r="AU13" s="282"/>
      <c r="AV13" s="296"/>
      <c r="AW13" s="296"/>
      <c r="AX13" s="296"/>
      <c r="AY13" s="296"/>
      <c r="AZ13" s="296"/>
      <c r="BA13" s="296"/>
      <c r="BB13" s="296"/>
      <c r="BC13" s="310"/>
      <c r="BD13" s="435"/>
      <c r="BE13" s="444"/>
      <c r="BF13" s="444"/>
      <c r="BG13" s="444"/>
      <c r="BH13" s="444"/>
      <c r="BI13" s="452"/>
      <c r="BJ13" s="454"/>
      <c r="BK13" s="454"/>
      <c r="BL13" s="454"/>
      <c r="BM13" s="454"/>
      <c r="BN13" s="454"/>
      <c r="BO13" s="454"/>
      <c r="BP13" s="454"/>
      <c r="BQ13" s="454"/>
      <c r="BR13" s="473"/>
      <c r="BV13" s="401" t="s">
        <v>596</v>
      </c>
      <c r="BW13" s="401"/>
      <c r="BX13" s="401"/>
      <c r="BY13" s="401"/>
      <c r="BZ13" s="401"/>
      <c r="CA13" s="401"/>
      <c r="CB13" s="401"/>
      <c r="CC13" s="401"/>
      <c r="CD13" s="401"/>
      <c r="CE13" s="401"/>
      <c r="CF13" s="401"/>
      <c r="CG13" s="401"/>
      <c r="CH13" s="401"/>
      <c r="CI13" s="401"/>
      <c r="CJ13" s="401"/>
      <c r="CK13" s="401"/>
    </row>
    <row r="14" spans="1:89" ht="14" customHeight="1">
      <c r="A14" s="69" t="e">
        <f>VLOOKUP(T14,環境設定!$B$7:$C$16,2,0)</f>
        <v>#N/A</v>
      </c>
      <c r="B14" s="208">
        <f t="shared" si="0"/>
        <v>13</v>
      </c>
      <c r="C14" s="215" t="str">
        <f>IF(ISERROR(VLOOKUP($B14,積算集約!$C:$J,3,0)),"",VLOOKUP($B14,積算集約!$C:$J,3,0))</f>
        <v/>
      </c>
      <c r="D14" s="220"/>
      <c r="E14" s="224" t="str">
        <f>IF(ISERROR(VLOOKUP($B14,積算集約!$C:$J,4,0)),"",VLOOKUP($B14,積算集約!$C:$J,4,0))</f>
        <v/>
      </c>
      <c r="F14" s="224"/>
      <c r="G14" s="224"/>
      <c r="H14" s="224"/>
      <c r="I14" s="224"/>
      <c r="J14" s="224"/>
      <c r="K14" s="224"/>
      <c r="L14" s="224"/>
      <c r="M14" s="224"/>
      <c r="N14" s="224"/>
      <c r="O14" s="224"/>
      <c r="P14" s="224"/>
      <c r="Q14" s="224"/>
      <c r="R14" s="224"/>
      <c r="S14" s="224"/>
      <c r="T14" s="220" t="str">
        <f>IF(ISERROR(VLOOKUP($B14,積算集約!$C:$J,5,0)),"",VLOOKUP($B14,積算集約!$C:$J,5,0))</f>
        <v/>
      </c>
      <c r="U14" s="220"/>
      <c r="V14" s="247" t="str">
        <f>IF(ISERROR(VLOOKUP($B14,積算集約!$C:$J,6,0)),"",VLOOKUP($B14,積算集約!$C:$J,6,0))</f>
        <v/>
      </c>
      <c r="W14" s="247"/>
      <c r="X14" s="247"/>
      <c r="Y14" s="251" t="str">
        <f>IF(ISERROR(VLOOKUP($B14,積算集約!$C:$J,7,0)),"",VLOOKUP($B14,積算集約!$C:$J,7,0))</f>
        <v/>
      </c>
      <c r="Z14" s="251"/>
      <c r="AA14" s="251"/>
      <c r="AB14" s="251"/>
      <c r="AC14" s="260" t="str">
        <f>IF(ISERROR(VLOOKUP($B14,積算集約!$C:$J,8,0)),"",VLOOKUP($B14,積算集約!$C:$J,8,0))</f>
        <v/>
      </c>
      <c r="AD14" s="260"/>
      <c r="AE14" s="260"/>
      <c r="AF14" s="260"/>
      <c r="AG14" s="264"/>
      <c r="AJ14" s="269"/>
      <c r="AO14" s="434" t="s">
        <v>683</v>
      </c>
      <c r="AP14" s="443"/>
      <c r="AQ14" s="443"/>
      <c r="AR14" s="443"/>
      <c r="AS14" s="443"/>
      <c r="AT14" s="451"/>
      <c r="AU14" s="453" t="s">
        <v>587</v>
      </c>
      <c r="AV14" s="453"/>
      <c r="AW14" s="453"/>
      <c r="AX14" s="453"/>
      <c r="AY14" s="453"/>
      <c r="AZ14" s="453"/>
      <c r="BA14" s="453"/>
      <c r="BB14" s="453"/>
      <c r="BC14" s="472"/>
      <c r="BD14" s="434" t="s">
        <v>565</v>
      </c>
      <c r="BE14" s="443"/>
      <c r="BF14" s="443"/>
      <c r="BG14" s="443"/>
      <c r="BH14" s="443"/>
      <c r="BI14" s="451"/>
      <c r="BJ14" s="494"/>
      <c r="BK14" s="453"/>
      <c r="BL14" s="453"/>
      <c r="BM14" s="453"/>
      <c r="BN14" s="453"/>
      <c r="BO14" s="453"/>
      <c r="BP14" s="453"/>
      <c r="BQ14" s="453" t="s">
        <v>361</v>
      </c>
      <c r="BR14" s="472"/>
      <c r="BV14" s="401"/>
      <c r="BW14" s="401"/>
      <c r="BX14" s="401"/>
      <c r="BY14" s="401"/>
      <c r="BZ14" s="401"/>
      <c r="CA14" s="401"/>
      <c r="CB14" s="401"/>
      <c r="CC14" s="401"/>
      <c r="CD14" s="401"/>
      <c r="CE14" s="401"/>
      <c r="CF14" s="401"/>
      <c r="CG14" s="401"/>
      <c r="CH14" s="401"/>
      <c r="CI14" s="401"/>
      <c r="CJ14" s="401"/>
      <c r="CK14" s="401"/>
    </row>
    <row r="15" spans="1:89" ht="14" customHeight="1">
      <c r="A15" s="69" t="e">
        <f>VLOOKUP(T15,環境設定!$B$7:$C$16,2,0)</f>
        <v>#N/A</v>
      </c>
      <c r="B15" s="208">
        <f t="shared" si="0"/>
        <v>14</v>
      </c>
      <c r="C15" s="215" t="str">
        <f>IF(ISERROR(VLOOKUP($B15,積算集約!$C:$J,3,0)),"",VLOOKUP($B15,積算集約!$C:$J,3,0))</f>
        <v/>
      </c>
      <c r="D15" s="220"/>
      <c r="E15" s="224" t="str">
        <f>IF(ISERROR(VLOOKUP($B15,積算集約!$C:$J,4,0)),"",VLOOKUP($B15,積算集約!$C:$J,4,0))</f>
        <v/>
      </c>
      <c r="F15" s="224"/>
      <c r="G15" s="224"/>
      <c r="H15" s="224"/>
      <c r="I15" s="224"/>
      <c r="J15" s="224"/>
      <c r="K15" s="224"/>
      <c r="L15" s="224"/>
      <c r="M15" s="224"/>
      <c r="N15" s="224"/>
      <c r="O15" s="224"/>
      <c r="P15" s="224"/>
      <c r="Q15" s="224"/>
      <c r="R15" s="224"/>
      <c r="S15" s="224"/>
      <c r="T15" s="220" t="str">
        <f>IF(ISERROR(VLOOKUP($B15,積算集約!$C:$J,5,0)),"",VLOOKUP($B15,積算集約!$C:$J,5,0))</f>
        <v/>
      </c>
      <c r="U15" s="220"/>
      <c r="V15" s="247" t="str">
        <f>IF(ISERROR(VLOOKUP($B15,積算集約!$C:$J,6,0)),"",VLOOKUP($B15,積算集約!$C:$J,6,0))</f>
        <v/>
      </c>
      <c r="W15" s="247"/>
      <c r="X15" s="247"/>
      <c r="Y15" s="251" t="str">
        <f>IF(ISERROR(VLOOKUP($B15,積算集約!$C:$J,7,0)),"",VLOOKUP($B15,積算集約!$C:$J,7,0))</f>
        <v/>
      </c>
      <c r="Z15" s="251"/>
      <c r="AA15" s="251"/>
      <c r="AB15" s="251"/>
      <c r="AC15" s="260" t="str">
        <f>IF(ISERROR(VLOOKUP($B15,積算集約!$C:$J,8,0)),"",VLOOKUP($B15,積算集約!$C:$J,8,0))</f>
        <v/>
      </c>
      <c r="AD15" s="260"/>
      <c r="AE15" s="260"/>
      <c r="AF15" s="260"/>
      <c r="AG15" s="264"/>
      <c r="AJ15" s="269"/>
      <c r="AO15" s="435"/>
      <c r="AP15" s="444"/>
      <c r="AQ15" s="444"/>
      <c r="AR15" s="444"/>
      <c r="AS15" s="444"/>
      <c r="AT15" s="452"/>
      <c r="AU15" s="454"/>
      <c r="AV15" s="454"/>
      <c r="AW15" s="454"/>
      <c r="AX15" s="454"/>
      <c r="AY15" s="454"/>
      <c r="AZ15" s="454"/>
      <c r="BA15" s="454"/>
      <c r="BB15" s="454"/>
      <c r="BC15" s="473"/>
      <c r="BD15" s="435"/>
      <c r="BE15" s="444"/>
      <c r="BF15" s="444"/>
      <c r="BG15" s="444"/>
      <c r="BH15" s="444"/>
      <c r="BI15" s="452"/>
      <c r="BJ15" s="495"/>
      <c r="BK15" s="454"/>
      <c r="BL15" s="454"/>
      <c r="BM15" s="454"/>
      <c r="BN15" s="454"/>
      <c r="BO15" s="454"/>
      <c r="BP15" s="454"/>
      <c r="BQ15" s="454"/>
      <c r="BR15" s="473"/>
    </row>
    <row r="16" spans="1:89" ht="14" customHeight="1">
      <c r="A16" s="69" t="e">
        <f>VLOOKUP(T16,環境設定!$B$7:$C$16,2,0)</f>
        <v>#N/A</v>
      </c>
      <c r="B16" s="208">
        <f t="shared" si="0"/>
        <v>15</v>
      </c>
      <c r="C16" s="215" t="str">
        <f>IF(ISERROR(VLOOKUP($B16,積算集約!$C:$J,3,0)),"",VLOOKUP($B16,積算集約!$C:$J,3,0))</f>
        <v/>
      </c>
      <c r="D16" s="220"/>
      <c r="E16" s="224" t="str">
        <f>IF(ISERROR(VLOOKUP($B16,積算集約!$C:$J,4,0)),"",VLOOKUP($B16,積算集約!$C:$J,4,0))</f>
        <v/>
      </c>
      <c r="F16" s="224"/>
      <c r="G16" s="224"/>
      <c r="H16" s="224"/>
      <c r="I16" s="224"/>
      <c r="J16" s="224"/>
      <c r="K16" s="224"/>
      <c r="L16" s="224"/>
      <c r="M16" s="224"/>
      <c r="N16" s="224"/>
      <c r="O16" s="224"/>
      <c r="P16" s="224"/>
      <c r="Q16" s="224"/>
      <c r="R16" s="224"/>
      <c r="S16" s="224"/>
      <c r="T16" s="220" t="str">
        <f>IF(ISERROR(VLOOKUP($B16,積算集約!$C:$J,5,0)),"",VLOOKUP($B16,積算集約!$C:$J,5,0))</f>
        <v/>
      </c>
      <c r="U16" s="220"/>
      <c r="V16" s="247" t="str">
        <f>IF(ISERROR(VLOOKUP($B16,積算集約!$C:$J,6,0)),"",VLOOKUP($B16,積算集約!$C:$J,6,0))</f>
        <v/>
      </c>
      <c r="W16" s="247"/>
      <c r="X16" s="247"/>
      <c r="Y16" s="251" t="str">
        <f>IF(ISERROR(VLOOKUP($B16,積算集約!$C:$J,7,0)),"",VLOOKUP($B16,積算集約!$C:$J,7,0))</f>
        <v/>
      </c>
      <c r="Z16" s="251"/>
      <c r="AA16" s="251"/>
      <c r="AB16" s="251"/>
      <c r="AC16" s="260" t="str">
        <f>IF(ISERROR(VLOOKUP($B16,積算集約!$C:$J,8,0)),"",VLOOKUP($B16,積算集約!$C:$J,8,0))</f>
        <v/>
      </c>
      <c r="AD16" s="260"/>
      <c r="AE16" s="260"/>
      <c r="AF16" s="260"/>
      <c r="AG16" s="264"/>
      <c r="AJ16" s="269"/>
      <c r="AO16" s="434" t="s">
        <v>248</v>
      </c>
      <c r="AP16" s="443"/>
      <c r="AQ16" s="443"/>
      <c r="AR16" s="443"/>
      <c r="AS16" s="443"/>
      <c r="AT16" s="451"/>
      <c r="AU16" s="453" t="s">
        <v>587</v>
      </c>
      <c r="AV16" s="453"/>
      <c r="AW16" s="453"/>
      <c r="AX16" s="453"/>
      <c r="AY16" s="453"/>
      <c r="AZ16" s="453"/>
      <c r="BA16" s="453"/>
      <c r="BB16" s="453"/>
      <c r="BC16" s="472"/>
      <c r="BD16" s="434" t="s">
        <v>593</v>
      </c>
      <c r="BE16" s="443"/>
      <c r="BF16" s="443"/>
      <c r="BG16" s="443"/>
      <c r="BH16" s="443"/>
      <c r="BI16" s="451"/>
      <c r="BJ16" s="494" t="s">
        <v>604</v>
      </c>
      <c r="BK16" s="453"/>
      <c r="BL16" s="373"/>
      <c r="BM16" s="373"/>
      <c r="BN16" s="373"/>
      <c r="BO16" s="373"/>
      <c r="BP16" s="373"/>
      <c r="BQ16" s="373"/>
      <c r="BR16" s="378"/>
      <c r="BV16" s="401"/>
      <c r="BW16" s="401"/>
      <c r="BX16" s="401"/>
      <c r="BY16" s="401"/>
      <c r="BZ16" s="401"/>
      <c r="CA16" s="401"/>
      <c r="CB16" s="401"/>
      <c r="CC16" s="401"/>
      <c r="CD16" s="401"/>
      <c r="CE16" s="401"/>
      <c r="CF16" s="401"/>
      <c r="CG16" s="401"/>
      <c r="CH16" s="401"/>
      <c r="CI16" s="401"/>
      <c r="CJ16" s="401"/>
      <c r="CK16" s="401"/>
    </row>
    <row r="17" spans="1:82" ht="14" customHeight="1">
      <c r="A17" s="69" t="e">
        <f>VLOOKUP(T17,環境設定!$B$7:$C$16,2,0)</f>
        <v>#N/A</v>
      </c>
      <c r="B17" s="208">
        <f t="shared" si="0"/>
        <v>16</v>
      </c>
      <c r="C17" s="215" t="str">
        <f>IF(ISERROR(VLOOKUP($B17,積算集約!$C:$J,3,0)),"",VLOOKUP($B17,積算集約!$C:$J,3,0))</f>
        <v/>
      </c>
      <c r="D17" s="220"/>
      <c r="E17" s="224" t="str">
        <f>IF(ISERROR(VLOOKUP($B17,積算集約!$C:$J,4,0)),"",VLOOKUP($B17,積算集約!$C:$J,4,0))</f>
        <v/>
      </c>
      <c r="F17" s="224"/>
      <c r="G17" s="224"/>
      <c r="H17" s="224"/>
      <c r="I17" s="224"/>
      <c r="J17" s="224"/>
      <c r="K17" s="224"/>
      <c r="L17" s="224"/>
      <c r="M17" s="224"/>
      <c r="N17" s="224"/>
      <c r="O17" s="224"/>
      <c r="P17" s="224"/>
      <c r="Q17" s="224"/>
      <c r="R17" s="224"/>
      <c r="S17" s="224"/>
      <c r="T17" s="220" t="str">
        <f>IF(ISERROR(VLOOKUP($B17,積算集約!$C:$J,5,0)),"",VLOOKUP($B17,積算集約!$C:$J,5,0))</f>
        <v/>
      </c>
      <c r="U17" s="220"/>
      <c r="V17" s="247" t="str">
        <f>IF(ISERROR(VLOOKUP($B17,積算集約!$C:$J,6,0)),"",VLOOKUP($B17,積算集約!$C:$J,6,0))</f>
        <v/>
      </c>
      <c r="W17" s="247"/>
      <c r="X17" s="247"/>
      <c r="Y17" s="251" t="str">
        <f>IF(ISERROR(VLOOKUP($B17,積算集約!$C:$J,7,0)),"",VLOOKUP($B17,積算集約!$C:$J,7,0))</f>
        <v/>
      </c>
      <c r="Z17" s="251"/>
      <c r="AA17" s="251"/>
      <c r="AB17" s="251"/>
      <c r="AC17" s="260" t="str">
        <f>IF(ISERROR(VLOOKUP($B17,積算集約!$C:$J,8,0)),"",VLOOKUP($B17,積算集約!$C:$J,8,0))</f>
        <v/>
      </c>
      <c r="AD17" s="260"/>
      <c r="AE17" s="260"/>
      <c r="AF17" s="260"/>
      <c r="AG17" s="264"/>
      <c r="AJ17" s="269"/>
      <c r="AO17" s="435"/>
      <c r="AP17" s="444"/>
      <c r="AQ17" s="444"/>
      <c r="AR17" s="444"/>
      <c r="AS17" s="444"/>
      <c r="AT17" s="452"/>
      <c r="AU17" s="454"/>
      <c r="AV17" s="454"/>
      <c r="AW17" s="454"/>
      <c r="AX17" s="454"/>
      <c r="AY17" s="454"/>
      <c r="AZ17" s="454"/>
      <c r="BA17" s="454"/>
      <c r="BB17" s="454"/>
      <c r="BC17" s="473"/>
      <c r="BD17" s="435"/>
      <c r="BE17" s="444"/>
      <c r="BF17" s="444"/>
      <c r="BG17" s="444"/>
      <c r="BH17" s="444"/>
      <c r="BI17" s="452"/>
      <c r="BJ17" s="495"/>
      <c r="BK17" s="454"/>
      <c r="BL17" s="374"/>
      <c r="BM17" s="374"/>
      <c r="BN17" s="374"/>
      <c r="BO17" s="374"/>
      <c r="BP17" s="374"/>
      <c r="BQ17" s="374"/>
      <c r="BR17" s="379"/>
    </row>
    <row r="18" spans="1:82" ht="14" customHeight="1">
      <c r="A18" s="69" t="e">
        <f>VLOOKUP(T18,環境設定!$B$7:$C$16,2,0)</f>
        <v>#N/A</v>
      </c>
      <c r="B18" s="208">
        <f t="shared" si="0"/>
        <v>17</v>
      </c>
      <c r="C18" s="215" t="str">
        <f>IF(ISERROR(VLOOKUP($B18,積算集約!$C:$J,3,0)),"",VLOOKUP($B18,積算集約!$C:$J,3,0))</f>
        <v/>
      </c>
      <c r="D18" s="220"/>
      <c r="E18" s="224" t="str">
        <f>IF(ISERROR(VLOOKUP($B18,積算集約!$C:$J,4,0)),"",VLOOKUP($B18,積算集約!$C:$J,4,0))</f>
        <v/>
      </c>
      <c r="F18" s="224"/>
      <c r="G18" s="224"/>
      <c r="H18" s="224"/>
      <c r="I18" s="224"/>
      <c r="J18" s="224"/>
      <c r="K18" s="224"/>
      <c r="L18" s="224"/>
      <c r="M18" s="224"/>
      <c r="N18" s="224"/>
      <c r="O18" s="224"/>
      <c r="P18" s="224"/>
      <c r="Q18" s="224"/>
      <c r="R18" s="224"/>
      <c r="S18" s="224"/>
      <c r="T18" s="220" t="str">
        <f>IF(ISERROR(VLOOKUP($B18,積算集約!$C:$J,5,0)),"",VLOOKUP($B18,積算集約!$C:$J,5,0))</f>
        <v/>
      </c>
      <c r="U18" s="220"/>
      <c r="V18" s="247" t="str">
        <f>IF(ISERROR(VLOOKUP($B18,積算集約!$C:$J,6,0)),"",VLOOKUP($B18,積算集約!$C:$J,6,0))</f>
        <v/>
      </c>
      <c r="W18" s="247"/>
      <c r="X18" s="247"/>
      <c r="Y18" s="251" t="str">
        <f>IF(ISERROR(VLOOKUP($B18,積算集約!$C:$J,7,0)),"",VLOOKUP($B18,積算集約!$C:$J,7,0))</f>
        <v/>
      </c>
      <c r="Z18" s="251"/>
      <c r="AA18" s="251"/>
      <c r="AB18" s="251"/>
      <c r="AC18" s="260" t="str">
        <f>IF(ISERROR(VLOOKUP($B18,積算集約!$C:$J,8,0)),"",VLOOKUP($B18,積算集約!$C:$J,8,0))</f>
        <v/>
      </c>
      <c r="AD18" s="260"/>
      <c r="AE18" s="260"/>
      <c r="AF18" s="260"/>
      <c r="AG18" s="264"/>
      <c r="AJ18" s="269"/>
      <c r="AO18" s="274" t="s">
        <v>578</v>
      </c>
      <c r="AP18" s="289"/>
      <c r="AQ18" s="289"/>
      <c r="AR18" s="289"/>
      <c r="AS18" s="289"/>
      <c r="AT18" s="313"/>
      <c r="AU18" s="455" t="str">
        <f>申込書表!AQ25</f>
        <v>□</v>
      </c>
      <c r="AV18" s="311" t="s">
        <v>598</v>
      </c>
      <c r="AW18" s="311"/>
      <c r="AX18" s="466" t="str">
        <f>申込書表!AT25</f>
        <v>□</v>
      </c>
      <c r="AY18" s="311" t="s">
        <v>609</v>
      </c>
      <c r="AZ18" s="311"/>
      <c r="BA18" s="466" t="str">
        <f>申込書表!AW25</f>
        <v>□</v>
      </c>
      <c r="BB18" s="311" t="s">
        <v>426</v>
      </c>
      <c r="BC18" s="311"/>
      <c r="BD18" s="466" t="str">
        <f>申込書表!AZ25</f>
        <v>□</v>
      </c>
      <c r="BE18" s="311" t="s">
        <v>610</v>
      </c>
      <c r="BF18" s="311"/>
      <c r="BG18" s="466" t="str">
        <f>申込書表!AQ26</f>
        <v>□</v>
      </c>
      <c r="BH18" s="311" t="s">
        <v>574</v>
      </c>
      <c r="BI18" s="311"/>
      <c r="BJ18" s="466" t="str">
        <f>申込書表!AT26</f>
        <v>□</v>
      </c>
      <c r="BK18" s="311" t="s">
        <v>540</v>
      </c>
      <c r="BL18" s="311"/>
      <c r="BM18" s="311"/>
      <c r="BN18" s="500" t="str">
        <f>IF(申込書表!AX26=0,"",申込書表!AX26)</f>
        <v/>
      </c>
      <c r="BO18" s="500"/>
      <c r="BP18" s="500"/>
      <c r="BQ18" s="500"/>
      <c r="BR18" s="505" t="s">
        <v>599</v>
      </c>
    </row>
    <row r="19" spans="1:82" ht="14" customHeight="1">
      <c r="A19" s="69" t="e">
        <f>VLOOKUP(T19,環境設定!$B$7:$C$16,2,0)</f>
        <v>#N/A</v>
      </c>
      <c r="B19" s="208">
        <f t="shared" si="0"/>
        <v>18</v>
      </c>
      <c r="C19" s="215" t="str">
        <f>IF(ISERROR(VLOOKUP($B19,積算集約!$C:$J,3,0)),"",VLOOKUP($B19,積算集約!$C:$J,3,0))</f>
        <v/>
      </c>
      <c r="D19" s="220"/>
      <c r="E19" s="224" t="str">
        <f>IF(ISERROR(VLOOKUP($B19,積算集約!$C:$J,4,0)),"",VLOOKUP($B19,積算集約!$C:$J,4,0))</f>
        <v/>
      </c>
      <c r="F19" s="224"/>
      <c r="G19" s="224"/>
      <c r="H19" s="224"/>
      <c r="I19" s="224"/>
      <c r="J19" s="224"/>
      <c r="K19" s="224"/>
      <c r="L19" s="224"/>
      <c r="M19" s="224"/>
      <c r="N19" s="224"/>
      <c r="O19" s="224"/>
      <c r="P19" s="224"/>
      <c r="Q19" s="224"/>
      <c r="R19" s="224"/>
      <c r="S19" s="224"/>
      <c r="T19" s="220" t="str">
        <f>IF(ISERROR(VLOOKUP($B19,積算集約!$C:$J,5,0)),"",VLOOKUP($B19,積算集約!$C:$J,5,0))</f>
        <v/>
      </c>
      <c r="U19" s="220"/>
      <c r="V19" s="247" t="str">
        <f>IF(ISERROR(VLOOKUP($B19,積算集約!$C:$J,6,0)),"",VLOOKUP($B19,積算集約!$C:$J,6,0))</f>
        <v/>
      </c>
      <c r="W19" s="247"/>
      <c r="X19" s="247"/>
      <c r="Y19" s="251" t="str">
        <f>IF(ISERROR(VLOOKUP($B19,積算集約!$C:$J,7,0)),"",VLOOKUP($B19,積算集約!$C:$J,7,0))</f>
        <v/>
      </c>
      <c r="Z19" s="251"/>
      <c r="AA19" s="251"/>
      <c r="AB19" s="251"/>
      <c r="AC19" s="260" t="str">
        <f>IF(ISERROR(VLOOKUP($B19,積算集約!$C:$J,8,0)),"",VLOOKUP($B19,積算集約!$C:$J,8,0))</f>
        <v/>
      </c>
      <c r="AD19" s="260"/>
      <c r="AE19" s="260"/>
      <c r="AF19" s="260"/>
      <c r="AG19" s="264"/>
      <c r="AJ19" s="269"/>
      <c r="AO19" s="276"/>
      <c r="AP19" s="291"/>
      <c r="AQ19" s="291"/>
      <c r="AR19" s="291"/>
      <c r="AS19" s="291"/>
      <c r="AT19" s="315"/>
      <c r="AU19" s="456"/>
      <c r="AV19" s="302"/>
      <c r="AW19" s="302"/>
      <c r="AX19" s="467"/>
      <c r="AY19" s="302"/>
      <c r="AZ19" s="302"/>
      <c r="BA19" s="467"/>
      <c r="BB19" s="302"/>
      <c r="BC19" s="302"/>
      <c r="BD19" s="467"/>
      <c r="BE19" s="302"/>
      <c r="BF19" s="302"/>
      <c r="BG19" s="467"/>
      <c r="BH19" s="302"/>
      <c r="BI19" s="302"/>
      <c r="BJ19" s="467"/>
      <c r="BK19" s="302"/>
      <c r="BL19" s="302"/>
      <c r="BM19" s="302"/>
      <c r="BN19" s="336"/>
      <c r="BO19" s="336"/>
      <c r="BP19" s="336"/>
      <c r="BQ19" s="336"/>
      <c r="BR19" s="506"/>
    </row>
    <row r="20" spans="1:82" ht="14" customHeight="1">
      <c r="A20" s="69" t="e">
        <f>VLOOKUP(T20,環境設定!$B$7:$C$16,2,0)</f>
        <v>#N/A</v>
      </c>
      <c r="B20" s="208">
        <f t="shared" si="0"/>
        <v>19</v>
      </c>
      <c r="C20" s="215" t="str">
        <f>IF(ISERROR(VLOOKUP($B20,積算集約!$C:$J,3,0)),"",VLOOKUP($B20,積算集約!$C:$J,3,0))</f>
        <v/>
      </c>
      <c r="D20" s="220"/>
      <c r="E20" s="224" t="str">
        <f>IF(ISERROR(VLOOKUP($B20,積算集約!$C:$J,4,0)),"",VLOOKUP($B20,積算集約!$C:$J,4,0))</f>
        <v/>
      </c>
      <c r="F20" s="224"/>
      <c r="G20" s="224"/>
      <c r="H20" s="224"/>
      <c r="I20" s="224"/>
      <c r="J20" s="224"/>
      <c r="K20" s="224"/>
      <c r="L20" s="224"/>
      <c r="M20" s="224"/>
      <c r="N20" s="224"/>
      <c r="O20" s="224"/>
      <c r="P20" s="224"/>
      <c r="Q20" s="224"/>
      <c r="R20" s="224"/>
      <c r="S20" s="224"/>
      <c r="T20" s="220" t="str">
        <f>IF(ISERROR(VLOOKUP($B20,積算集約!$C:$J,5,0)),"",VLOOKUP($B20,積算集約!$C:$J,5,0))</f>
        <v/>
      </c>
      <c r="U20" s="220"/>
      <c r="V20" s="247" t="str">
        <f>IF(ISERROR(VLOOKUP($B20,積算集約!$C:$J,6,0)),"",VLOOKUP($B20,積算集約!$C:$J,6,0))</f>
        <v/>
      </c>
      <c r="W20" s="247"/>
      <c r="X20" s="247"/>
      <c r="Y20" s="251" t="str">
        <f>IF(ISERROR(VLOOKUP($B20,積算集約!$C:$J,7,0)),"",VLOOKUP($B20,積算集約!$C:$J,7,0))</f>
        <v/>
      </c>
      <c r="Z20" s="251"/>
      <c r="AA20" s="251"/>
      <c r="AB20" s="251"/>
      <c r="AC20" s="260" t="str">
        <f>IF(ISERROR(VLOOKUP($B20,積算集約!$C:$J,8,0)),"",VLOOKUP($B20,積算集約!$C:$J,8,0))</f>
        <v/>
      </c>
      <c r="AD20" s="260"/>
      <c r="AE20" s="260"/>
      <c r="AF20" s="260"/>
      <c r="AG20" s="264"/>
      <c r="AJ20" s="269"/>
      <c r="AO20" s="274" t="s">
        <v>592</v>
      </c>
      <c r="AP20" s="289"/>
      <c r="AQ20" s="289"/>
      <c r="AR20" s="289"/>
      <c r="AS20" s="289"/>
      <c r="AT20" s="313"/>
      <c r="AU20" s="455" t="str">
        <f>申込書表!BG25</f>
        <v>□</v>
      </c>
      <c r="AV20" s="311" t="s">
        <v>600</v>
      </c>
      <c r="AW20" s="311"/>
      <c r="AX20" s="466" t="str">
        <f>申込書表!BK25</f>
        <v>□</v>
      </c>
      <c r="AY20" s="311" t="s">
        <v>601</v>
      </c>
      <c r="AZ20" s="311"/>
      <c r="BA20" s="466" t="str">
        <f>申込書表!BO25</f>
        <v>□</v>
      </c>
      <c r="BB20" s="311" t="s">
        <v>602</v>
      </c>
      <c r="BC20" s="311"/>
      <c r="BD20" s="466" t="str">
        <f>申込書表!BG26</f>
        <v>□</v>
      </c>
      <c r="BE20" s="311" t="s">
        <v>540</v>
      </c>
      <c r="BF20" s="311"/>
      <c r="BG20" s="311"/>
      <c r="BH20" s="487" t="str">
        <f>IF(申込書表!BK26=0,"",申込書表!BK26)</f>
        <v/>
      </c>
      <c r="BI20" s="487"/>
      <c r="BJ20" s="487"/>
      <c r="BK20" s="487"/>
      <c r="BL20" s="487"/>
      <c r="BM20" s="487"/>
      <c r="BN20" s="487"/>
      <c r="BO20" s="487"/>
      <c r="BP20" s="487"/>
      <c r="BQ20" s="487"/>
      <c r="BR20" s="505" t="s">
        <v>599</v>
      </c>
      <c r="BV20" s="399" t="s">
        <v>269</v>
      </c>
    </row>
    <row r="21" spans="1:82" ht="14" customHeight="1">
      <c r="A21" s="69" t="e">
        <f>VLOOKUP(T21,環境設定!$B$7:$C$16,2,0)</f>
        <v>#N/A</v>
      </c>
      <c r="B21" s="208">
        <f t="shared" si="0"/>
        <v>20</v>
      </c>
      <c r="C21" s="215" t="str">
        <f>IF(ISERROR(VLOOKUP($B21,積算集約!$C:$J,3,0)),"",VLOOKUP($B21,積算集約!$C:$J,3,0))</f>
        <v/>
      </c>
      <c r="D21" s="220"/>
      <c r="E21" s="224" t="str">
        <f>IF(ISERROR(VLOOKUP($B21,積算集約!$C:$J,4,0)),"",VLOOKUP($B21,積算集約!$C:$J,4,0))</f>
        <v/>
      </c>
      <c r="F21" s="224"/>
      <c r="G21" s="224"/>
      <c r="H21" s="224"/>
      <c r="I21" s="224"/>
      <c r="J21" s="224"/>
      <c r="K21" s="224"/>
      <c r="L21" s="224"/>
      <c r="M21" s="224"/>
      <c r="N21" s="224"/>
      <c r="O21" s="224"/>
      <c r="P21" s="224"/>
      <c r="Q21" s="224"/>
      <c r="R21" s="224"/>
      <c r="S21" s="224"/>
      <c r="T21" s="220" t="str">
        <f>IF(ISERROR(VLOOKUP($B21,積算集約!$C:$J,5,0)),"",VLOOKUP($B21,積算集約!$C:$J,5,0))</f>
        <v/>
      </c>
      <c r="U21" s="220"/>
      <c r="V21" s="247" t="str">
        <f>IF(ISERROR(VLOOKUP($B21,積算集約!$C:$J,6,0)),"",VLOOKUP($B21,積算集約!$C:$J,6,0))</f>
        <v/>
      </c>
      <c r="W21" s="247"/>
      <c r="X21" s="247"/>
      <c r="Y21" s="251" t="str">
        <f>IF(ISERROR(VLOOKUP($B21,積算集約!$C:$J,7,0)),"",VLOOKUP($B21,積算集約!$C:$J,7,0))</f>
        <v/>
      </c>
      <c r="Z21" s="251"/>
      <c r="AA21" s="251"/>
      <c r="AB21" s="251"/>
      <c r="AC21" s="260" t="str">
        <f>IF(ISERROR(VLOOKUP($B21,積算集約!$C:$J,8,0)),"",VLOOKUP($B21,積算集約!$C:$J,8,0))</f>
        <v/>
      </c>
      <c r="AD21" s="260"/>
      <c r="AE21" s="260"/>
      <c r="AF21" s="260"/>
      <c r="AG21" s="264"/>
      <c r="AJ21" s="269"/>
      <c r="AO21" s="276"/>
      <c r="AP21" s="291"/>
      <c r="AQ21" s="291"/>
      <c r="AR21" s="291"/>
      <c r="AS21" s="291"/>
      <c r="AT21" s="315"/>
      <c r="AU21" s="456"/>
      <c r="AV21" s="302"/>
      <c r="AW21" s="302"/>
      <c r="AX21" s="467"/>
      <c r="AY21" s="302"/>
      <c r="AZ21" s="302"/>
      <c r="BA21" s="467"/>
      <c r="BB21" s="302"/>
      <c r="BC21" s="302"/>
      <c r="BD21" s="467"/>
      <c r="BE21" s="302"/>
      <c r="BF21" s="302"/>
      <c r="BG21" s="302"/>
      <c r="BH21" s="488"/>
      <c r="BI21" s="488"/>
      <c r="BJ21" s="488"/>
      <c r="BK21" s="488"/>
      <c r="BL21" s="488"/>
      <c r="BM21" s="488"/>
      <c r="BN21" s="488"/>
      <c r="BO21" s="488"/>
      <c r="BP21" s="488"/>
      <c r="BQ21" s="488"/>
      <c r="BR21" s="506"/>
      <c r="BV21" s="399" t="s">
        <v>679</v>
      </c>
      <c r="CB21" s="399">
        <f>IF(AU22="",0,1)</f>
        <v>0</v>
      </c>
    </row>
    <row r="22" spans="1:82" ht="14" customHeight="1">
      <c r="A22" s="69" t="e">
        <f>VLOOKUP(T22,環境設定!$B$7:$C$16,2,0)</f>
        <v>#N/A</v>
      </c>
      <c r="B22" s="208">
        <f t="shared" si="0"/>
        <v>21</v>
      </c>
      <c r="C22" s="215" t="str">
        <f>IF(ISERROR(VLOOKUP($B22,積算集約!$C:$J,3,0)),"",VLOOKUP($B22,積算集約!$C:$J,3,0))</f>
        <v/>
      </c>
      <c r="D22" s="220"/>
      <c r="E22" s="224" t="str">
        <f>IF(ISERROR(VLOOKUP($B22,積算集約!$C:$J,4,0)),"",VLOOKUP($B22,積算集約!$C:$J,4,0))</f>
        <v/>
      </c>
      <c r="F22" s="224"/>
      <c r="G22" s="224"/>
      <c r="H22" s="224"/>
      <c r="I22" s="224"/>
      <c r="J22" s="224"/>
      <c r="K22" s="224"/>
      <c r="L22" s="224"/>
      <c r="M22" s="224"/>
      <c r="N22" s="224"/>
      <c r="O22" s="224"/>
      <c r="P22" s="224"/>
      <c r="Q22" s="224"/>
      <c r="R22" s="224"/>
      <c r="S22" s="224"/>
      <c r="T22" s="220" t="str">
        <f>IF(ISERROR(VLOOKUP($B22,積算集約!$C:$J,5,0)),"",VLOOKUP($B22,積算集約!$C:$J,5,0))</f>
        <v/>
      </c>
      <c r="U22" s="220"/>
      <c r="V22" s="247" t="str">
        <f>IF(ISERROR(VLOOKUP($B22,積算集約!$C:$J,6,0)),"",VLOOKUP($B22,積算集約!$C:$J,6,0))</f>
        <v/>
      </c>
      <c r="W22" s="247"/>
      <c r="X22" s="247"/>
      <c r="Y22" s="251" t="str">
        <f>IF(ISERROR(VLOOKUP($B22,積算集約!$C:$J,7,0)),"",VLOOKUP($B22,積算集約!$C:$J,7,0))</f>
        <v/>
      </c>
      <c r="Z22" s="251"/>
      <c r="AA22" s="251"/>
      <c r="AB22" s="251"/>
      <c r="AC22" s="260" t="str">
        <f>IF(ISERROR(VLOOKUP($B22,積算集約!$C:$J,8,0)),"",VLOOKUP($B22,積算集約!$C:$J,8,0))</f>
        <v/>
      </c>
      <c r="AD22" s="260"/>
      <c r="AE22" s="260"/>
      <c r="AF22" s="260"/>
      <c r="AG22" s="264"/>
      <c r="AJ22" s="269"/>
      <c r="AO22" s="274" t="s">
        <v>467</v>
      </c>
      <c r="AP22" s="289"/>
      <c r="AQ22" s="289"/>
      <c r="AR22" s="289"/>
      <c r="AS22" s="289"/>
      <c r="AT22" s="313"/>
      <c r="AU22" s="317" t="str">
        <f>IF(申込書表!AU27=0,"",申込書表!AU27)</f>
        <v/>
      </c>
      <c r="AV22" s="324"/>
      <c r="AW22" s="324"/>
      <c r="AX22" s="324"/>
      <c r="AY22" s="324"/>
      <c r="AZ22" s="324"/>
      <c r="BA22" s="324"/>
      <c r="BB22" s="324"/>
      <c r="BC22" s="324"/>
      <c r="BD22" s="324"/>
      <c r="BE22" s="324"/>
      <c r="BF22" s="324"/>
      <c r="BG22" s="324"/>
      <c r="BH22" s="324"/>
      <c r="BI22" s="324"/>
      <c r="BJ22" s="324"/>
      <c r="BK22" s="324"/>
      <c r="BL22" s="324"/>
      <c r="BM22" s="324"/>
      <c r="BN22" s="324"/>
      <c r="BO22" s="324"/>
      <c r="BP22" s="324"/>
      <c r="BQ22" s="324"/>
      <c r="BR22" s="507"/>
      <c r="BV22" s="399" t="s">
        <v>87</v>
      </c>
      <c r="BY22" s="399" t="s">
        <v>537</v>
      </c>
      <c r="CB22" s="399">
        <f>IF(L54&lt;&gt;"",1,0)</f>
        <v>0</v>
      </c>
      <c r="CD22" s="403">
        <f>CB22+CB23</f>
        <v>0</v>
      </c>
    </row>
    <row r="23" spans="1:82" ht="14" customHeight="1">
      <c r="A23" s="69" t="e">
        <f>VLOOKUP(T23,環境設定!$B$7:$C$16,2,0)</f>
        <v>#N/A</v>
      </c>
      <c r="B23" s="208">
        <f t="shared" si="0"/>
        <v>22</v>
      </c>
      <c r="C23" s="215" t="str">
        <f>IF(ISERROR(VLOOKUP($B23,積算集約!$C:$J,3,0)),"",VLOOKUP($B23,積算集約!$C:$J,3,0))</f>
        <v/>
      </c>
      <c r="D23" s="220"/>
      <c r="E23" s="224" t="str">
        <f>IF(ISERROR(VLOOKUP($B23,積算集約!$C:$J,4,0)),"",VLOOKUP($B23,積算集約!$C:$J,4,0))</f>
        <v/>
      </c>
      <c r="F23" s="224"/>
      <c r="G23" s="224"/>
      <c r="H23" s="224"/>
      <c r="I23" s="224"/>
      <c r="J23" s="224"/>
      <c r="K23" s="224"/>
      <c r="L23" s="224"/>
      <c r="M23" s="224"/>
      <c r="N23" s="224"/>
      <c r="O23" s="224"/>
      <c r="P23" s="224"/>
      <c r="Q23" s="224"/>
      <c r="R23" s="224"/>
      <c r="S23" s="224"/>
      <c r="T23" s="220" t="str">
        <f>IF(ISERROR(VLOOKUP($B23,積算集約!$C:$J,5,0)),"",VLOOKUP($B23,積算集約!$C:$J,5,0))</f>
        <v/>
      </c>
      <c r="U23" s="220"/>
      <c r="V23" s="247" t="str">
        <f>IF(ISERROR(VLOOKUP($B23,積算集約!$C:$J,6,0)),"",VLOOKUP($B23,積算集約!$C:$J,6,0))</f>
        <v/>
      </c>
      <c r="W23" s="247"/>
      <c r="X23" s="247"/>
      <c r="Y23" s="251" t="str">
        <f>IF(ISERROR(VLOOKUP($B23,積算集約!$C:$J,7,0)),"",VLOOKUP($B23,積算集約!$C:$J,7,0))</f>
        <v/>
      </c>
      <c r="Z23" s="251"/>
      <c r="AA23" s="251"/>
      <c r="AB23" s="251"/>
      <c r="AC23" s="260" t="str">
        <f>IF(ISERROR(VLOOKUP($B23,積算集約!$C:$J,8,0)),"",VLOOKUP($B23,積算集約!$C:$J,8,0))</f>
        <v/>
      </c>
      <c r="AD23" s="260"/>
      <c r="AE23" s="260"/>
      <c r="AF23" s="260"/>
      <c r="AG23" s="264"/>
      <c r="AJ23" s="269"/>
      <c r="AO23" s="276"/>
      <c r="AP23" s="291"/>
      <c r="AQ23" s="291"/>
      <c r="AR23" s="291"/>
      <c r="AS23" s="291"/>
      <c r="AT23" s="315"/>
      <c r="AU23" s="318"/>
      <c r="AV23" s="325"/>
      <c r="AW23" s="325"/>
      <c r="AX23" s="325"/>
      <c r="AY23" s="325"/>
      <c r="AZ23" s="325"/>
      <c r="BA23" s="325"/>
      <c r="BB23" s="325"/>
      <c r="BC23" s="325"/>
      <c r="BD23" s="325"/>
      <c r="BE23" s="325"/>
      <c r="BF23" s="325"/>
      <c r="BG23" s="325"/>
      <c r="BH23" s="325"/>
      <c r="BI23" s="325"/>
      <c r="BJ23" s="325"/>
      <c r="BK23" s="325"/>
      <c r="BL23" s="325"/>
      <c r="BM23" s="325"/>
      <c r="BN23" s="325"/>
      <c r="BO23" s="325"/>
      <c r="BP23" s="325"/>
      <c r="BQ23" s="325"/>
      <c r="BR23" s="508"/>
      <c r="BY23" s="399" t="s">
        <v>455</v>
      </c>
      <c r="CB23" s="399">
        <f>IF(Z54&lt;&gt;"",1,0)</f>
        <v>0</v>
      </c>
      <c r="CD23" s="403"/>
    </row>
    <row r="24" spans="1:82" ht="14" customHeight="1">
      <c r="A24" s="69" t="e">
        <f>VLOOKUP(T24,環境設定!$B$7:$C$16,2,0)</f>
        <v>#N/A</v>
      </c>
      <c r="B24" s="208">
        <f t="shared" si="0"/>
        <v>23</v>
      </c>
      <c r="C24" s="215" t="str">
        <f>IF(ISERROR(VLOOKUP($B24,積算集約!$C:$J,3,0)),"",VLOOKUP($B24,積算集約!$C:$J,3,0))</f>
        <v/>
      </c>
      <c r="D24" s="220"/>
      <c r="E24" s="224" t="str">
        <f>IF(ISERROR(VLOOKUP($B24,積算集約!$C:$J,4,0)),"",VLOOKUP($B24,積算集約!$C:$J,4,0))</f>
        <v/>
      </c>
      <c r="F24" s="224"/>
      <c r="G24" s="224"/>
      <c r="H24" s="224"/>
      <c r="I24" s="224"/>
      <c r="J24" s="224"/>
      <c r="K24" s="224"/>
      <c r="L24" s="224"/>
      <c r="M24" s="224"/>
      <c r="N24" s="224"/>
      <c r="O24" s="224"/>
      <c r="P24" s="224"/>
      <c r="Q24" s="224"/>
      <c r="R24" s="224"/>
      <c r="S24" s="224"/>
      <c r="T24" s="220" t="str">
        <f>IF(ISERROR(VLOOKUP($B24,積算集約!$C:$J,5,0)),"",VLOOKUP($B24,積算集約!$C:$J,5,0))</f>
        <v/>
      </c>
      <c r="U24" s="220"/>
      <c r="V24" s="247" t="str">
        <f>IF(ISERROR(VLOOKUP($B24,積算集約!$C:$J,6,0)),"",VLOOKUP($B24,積算集約!$C:$J,6,0))</f>
        <v/>
      </c>
      <c r="W24" s="247"/>
      <c r="X24" s="247"/>
      <c r="Y24" s="251" t="str">
        <f>IF(ISERROR(VLOOKUP($B24,積算集約!$C:$J,7,0)),"",VLOOKUP($B24,積算集約!$C:$J,7,0))</f>
        <v/>
      </c>
      <c r="Z24" s="251"/>
      <c r="AA24" s="251"/>
      <c r="AB24" s="251"/>
      <c r="AC24" s="260" t="str">
        <f>IF(ISERROR(VLOOKUP($B24,積算集約!$C:$J,8,0)),"",VLOOKUP($B24,積算集約!$C:$J,8,0))</f>
        <v/>
      </c>
      <c r="AD24" s="260"/>
      <c r="AE24" s="260"/>
      <c r="AF24" s="260"/>
      <c r="AG24" s="264"/>
      <c r="AJ24" s="269"/>
      <c r="AO24" s="277" t="s">
        <v>350</v>
      </c>
      <c r="AP24" s="277"/>
      <c r="AQ24" s="277"/>
      <c r="AR24" s="277"/>
      <c r="AS24" s="277"/>
      <c r="AT24" s="277"/>
      <c r="AU24" s="457" t="str">
        <f>IF(共通情報!D4=0,"",共通情報!D4)</f>
        <v/>
      </c>
      <c r="AV24" s="461"/>
      <c r="AW24" s="461"/>
      <c r="AX24" s="461"/>
      <c r="AY24" s="461"/>
      <c r="AZ24" s="461"/>
      <c r="BA24" s="461"/>
      <c r="BB24" s="461"/>
      <c r="BC24" s="461"/>
      <c r="BD24" s="461"/>
      <c r="BE24" s="461"/>
      <c r="BF24" s="461"/>
      <c r="BG24" s="461"/>
      <c r="BH24" s="489" t="str">
        <f>IF(共通情報!D6=0,"",共通情報!D6)&amp;CHAR(10)&amp;IF(共通情報!D7=0,"","☎"&amp;共通情報!D7)</f>
        <v xml:space="preserve">
</v>
      </c>
      <c r="BI24" s="489"/>
      <c r="BJ24" s="489"/>
      <c r="BK24" s="489"/>
      <c r="BL24" s="489"/>
      <c r="BM24" s="489"/>
      <c r="BN24" s="489"/>
      <c r="BO24" s="489"/>
      <c r="BP24" s="489"/>
      <c r="BQ24" s="489"/>
      <c r="BR24" s="509"/>
      <c r="BV24" s="399" t="s">
        <v>677</v>
      </c>
      <c r="CB24" s="399">
        <f>IF(BJ9="",0,IF(BJ9="令和　　年　　月　　日",0,1))</f>
        <v>0</v>
      </c>
    </row>
    <row r="25" spans="1:82" ht="14" customHeight="1">
      <c r="A25" s="69" t="e">
        <f>VLOOKUP(T25,環境設定!$B$7:$C$16,2,0)</f>
        <v>#N/A</v>
      </c>
      <c r="B25" s="208">
        <f t="shared" si="0"/>
        <v>24</v>
      </c>
      <c r="C25" s="215" t="str">
        <f>IF(ISERROR(VLOOKUP($B25,積算集約!$C:$J,3,0)),"",VLOOKUP($B25,積算集約!$C:$J,3,0))</f>
        <v/>
      </c>
      <c r="D25" s="220"/>
      <c r="E25" s="224" t="str">
        <f>IF(ISERROR(VLOOKUP($B25,積算集約!$C:$J,4,0)),"",VLOOKUP($B25,積算集約!$C:$J,4,0))</f>
        <v/>
      </c>
      <c r="F25" s="224"/>
      <c r="G25" s="224"/>
      <c r="H25" s="224"/>
      <c r="I25" s="224"/>
      <c r="J25" s="224"/>
      <c r="K25" s="224"/>
      <c r="L25" s="224"/>
      <c r="M25" s="224"/>
      <c r="N25" s="224"/>
      <c r="O25" s="224"/>
      <c r="P25" s="224"/>
      <c r="Q25" s="224"/>
      <c r="R25" s="224"/>
      <c r="S25" s="224"/>
      <c r="T25" s="220" t="str">
        <f>IF(ISERROR(VLOOKUP($B25,積算集約!$C:$J,5,0)),"",VLOOKUP($B25,積算集約!$C:$J,5,0))</f>
        <v/>
      </c>
      <c r="U25" s="220"/>
      <c r="V25" s="247" t="str">
        <f>IF(ISERROR(VLOOKUP($B25,積算集約!$C:$J,6,0)),"",VLOOKUP($B25,積算集約!$C:$J,6,0))</f>
        <v/>
      </c>
      <c r="W25" s="247"/>
      <c r="X25" s="247"/>
      <c r="Y25" s="251" t="str">
        <f>IF(ISERROR(VLOOKUP($B25,積算集約!$C:$J,7,0)),"",VLOOKUP($B25,積算集約!$C:$J,7,0))</f>
        <v/>
      </c>
      <c r="Z25" s="251"/>
      <c r="AA25" s="251"/>
      <c r="AB25" s="251"/>
      <c r="AC25" s="260" t="str">
        <f>IF(ISERROR(VLOOKUP($B25,積算集約!$C:$J,8,0)),"",VLOOKUP($B25,積算集約!$C:$J,8,0))</f>
        <v/>
      </c>
      <c r="AD25" s="260"/>
      <c r="AE25" s="260"/>
      <c r="AF25" s="260"/>
      <c r="AG25" s="264"/>
      <c r="AJ25" s="269"/>
      <c r="AO25" s="277"/>
      <c r="AP25" s="277"/>
      <c r="AQ25" s="277"/>
      <c r="AR25" s="277"/>
      <c r="AS25" s="277"/>
      <c r="AT25" s="277"/>
      <c r="AU25" s="356"/>
      <c r="AV25" s="359"/>
      <c r="AW25" s="359"/>
      <c r="AX25" s="359"/>
      <c r="AY25" s="359"/>
      <c r="AZ25" s="359"/>
      <c r="BA25" s="359"/>
      <c r="BB25" s="359"/>
      <c r="BC25" s="359"/>
      <c r="BD25" s="359"/>
      <c r="BE25" s="359"/>
      <c r="BF25" s="359"/>
      <c r="BG25" s="359"/>
      <c r="BH25" s="490"/>
      <c r="BI25" s="490"/>
      <c r="BJ25" s="490"/>
      <c r="BK25" s="490"/>
      <c r="BL25" s="490"/>
      <c r="BM25" s="490"/>
      <c r="BN25" s="490"/>
      <c r="BO25" s="490"/>
      <c r="BP25" s="490"/>
      <c r="BQ25" s="490"/>
      <c r="BR25" s="510"/>
      <c r="BV25" s="399" t="s">
        <v>597</v>
      </c>
      <c r="CB25" s="399">
        <f>IF(AU37="",0,IF(AU37="令和　　年　　月　　日",0,1))</f>
        <v>0</v>
      </c>
      <c r="CD25" s="403"/>
    </row>
    <row r="26" spans="1:82" ht="14" customHeight="1">
      <c r="A26" s="69" t="e">
        <f>VLOOKUP(T26,環境設定!$B$7:$C$16,2,0)</f>
        <v>#N/A</v>
      </c>
      <c r="B26" s="208">
        <f t="shared" si="0"/>
        <v>25</v>
      </c>
      <c r="C26" s="215" t="str">
        <f>IF(ISERROR(VLOOKUP($B26,積算集約!$C:$J,3,0)),"",VLOOKUP($B26,積算集約!$C:$J,3,0))</f>
        <v/>
      </c>
      <c r="D26" s="220"/>
      <c r="E26" s="224" t="str">
        <f>IF(ISERROR(VLOOKUP($B26,積算集約!$C:$J,4,0)),"",VLOOKUP($B26,積算集約!$C:$J,4,0))</f>
        <v/>
      </c>
      <c r="F26" s="224"/>
      <c r="G26" s="224"/>
      <c r="H26" s="224"/>
      <c r="I26" s="224"/>
      <c r="J26" s="224"/>
      <c r="K26" s="224"/>
      <c r="L26" s="224"/>
      <c r="M26" s="224"/>
      <c r="N26" s="224"/>
      <c r="O26" s="224"/>
      <c r="P26" s="224"/>
      <c r="Q26" s="224"/>
      <c r="R26" s="224"/>
      <c r="S26" s="224"/>
      <c r="T26" s="220" t="str">
        <f>IF(ISERROR(VLOOKUP($B26,積算集約!$C:$J,5,0)),"",VLOOKUP($B26,積算集約!$C:$J,5,0))</f>
        <v/>
      </c>
      <c r="U26" s="220"/>
      <c r="V26" s="247" t="str">
        <f>IF(ISERROR(VLOOKUP($B26,積算集約!$C:$J,6,0)),"",VLOOKUP($B26,積算集約!$C:$J,6,0))</f>
        <v/>
      </c>
      <c r="W26" s="247"/>
      <c r="X26" s="247"/>
      <c r="Y26" s="251" t="str">
        <f>IF(ISERROR(VLOOKUP($B26,積算集約!$C:$J,7,0)),"",VLOOKUP($B26,積算集約!$C:$J,7,0))</f>
        <v/>
      </c>
      <c r="Z26" s="251"/>
      <c r="AA26" s="251"/>
      <c r="AB26" s="251"/>
      <c r="AC26" s="260" t="str">
        <f>IF(ISERROR(VLOOKUP($B26,積算集約!$C:$J,8,0)),"",VLOOKUP($B26,積算集約!$C:$J,8,0))</f>
        <v/>
      </c>
      <c r="AD26" s="260"/>
      <c r="AE26" s="260"/>
      <c r="AF26" s="260"/>
      <c r="AG26" s="264"/>
      <c r="AJ26" s="269"/>
      <c r="AO26" s="277"/>
      <c r="AP26" s="277"/>
      <c r="AQ26" s="277"/>
      <c r="AR26" s="277"/>
      <c r="AS26" s="277"/>
      <c r="AT26" s="277"/>
      <c r="AU26" s="458"/>
      <c r="AV26" s="462"/>
      <c r="AW26" s="462"/>
      <c r="AX26" s="462"/>
      <c r="AY26" s="462"/>
      <c r="AZ26" s="462"/>
      <c r="BA26" s="462"/>
      <c r="BB26" s="462"/>
      <c r="BC26" s="462"/>
      <c r="BD26" s="462"/>
      <c r="BE26" s="462"/>
      <c r="BF26" s="462"/>
      <c r="BG26" s="462"/>
      <c r="BH26" s="491"/>
      <c r="BI26" s="491"/>
      <c r="BJ26" s="491"/>
      <c r="BK26" s="491"/>
      <c r="BL26" s="491"/>
      <c r="BM26" s="491"/>
      <c r="BN26" s="491"/>
      <c r="BO26" s="491"/>
      <c r="BP26" s="491"/>
      <c r="BQ26" s="491"/>
      <c r="BR26" s="511"/>
      <c r="BV26" s="399" t="s">
        <v>676</v>
      </c>
      <c r="CB26" s="399">
        <f>IF(AU39="",0,IF(AU39="令和　　年　　月　　日",0,1))</f>
        <v>0</v>
      </c>
      <c r="CD26" s="403"/>
    </row>
    <row r="27" spans="1:82" ht="14" customHeight="1">
      <c r="A27" s="69" t="e">
        <f>VLOOKUP(T27,環境設定!$B$7:$C$16,2,0)</f>
        <v>#N/A</v>
      </c>
      <c r="B27" s="208">
        <f t="shared" si="0"/>
        <v>26</v>
      </c>
      <c r="C27" s="215" t="str">
        <f>IF(ISERROR(VLOOKUP($B27,積算集約!$C:$J,3,0)),"",VLOOKUP($B27,積算集約!$C:$J,3,0))</f>
        <v/>
      </c>
      <c r="D27" s="220"/>
      <c r="E27" s="224" t="str">
        <f>IF(ISERROR(VLOOKUP($B27,積算集約!$C:$J,4,0)),"",VLOOKUP($B27,積算集約!$C:$J,4,0))</f>
        <v/>
      </c>
      <c r="F27" s="224"/>
      <c r="G27" s="224"/>
      <c r="H27" s="224"/>
      <c r="I27" s="224"/>
      <c r="J27" s="224"/>
      <c r="K27" s="224"/>
      <c r="L27" s="224"/>
      <c r="M27" s="224"/>
      <c r="N27" s="224"/>
      <c r="O27" s="224"/>
      <c r="P27" s="224"/>
      <c r="Q27" s="224"/>
      <c r="R27" s="224"/>
      <c r="S27" s="224"/>
      <c r="T27" s="220" t="str">
        <f>IF(ISERROR(VLOOKUP($B27,積算集約!$C:$J,5,0)),"",VLOOKUP($B27,積算集約!$C:$J,5,0))</f>
        <v/>
      </c>
      <c r="U27" s="220"/>
      <c r="V27" s="247" t="str">
        <f>IF(ISERROR(VLOOKUP($B27,積算集約!$C:$J,6,0)),"",VLOOKUP($B27,積算集約!$C:$J,6,0))</f>
        <v/>
      </c>
      <c r="W27" s="247"/>
      <c r="X27" s="247"/>
      <c r="Y27" s="251" t="str">
        <f>IF(ISERROR(VLOOKUP($B27,積算集約!$C:$J,7,0)),"",VLOOKUP($B27,積算集約!$C:$J,7,0))</f>
        <v/>
      </c>
      <c r="Z27" s="251"/>
      <c r="AA27" s="251"/>
      <c r="AB27" s="251"/>
      <c r="AC27" s="260" t="str">
        <f>IF(ISERROR(VLOOKUP($B27,積算集約!$C:$J,8,0)),"",VLOOKUP($B27,積算集約!$C:$J,8,0))</f>
        <v/>
      </c>
      <c r="AD27" s="260"/>
      <c r="AE27" s="260"/>
      <c r="AF27" s="260"/>
      <c r="AG27" s="264"/>
      <c r="AJ27" s="269"/>
      <c r="AO27" s="274" t="s">
        <v>356</v>
      </c>
      <c r="AP27" s="289"/>
      <c r="AQ27" s="289"/>
      <c r="AR27" s="289"/>
      <c r="AS27" s="289"/>
      <c r="AT27" s="313"/>
      <c r="AU27" s="311" t="s">
        <v>572</v>
      </c>
      <c r="AV27" s="311"/>
      <c r="AW27" s="311"/>
      <c r="AX27" s="326" t="str">
        <f>IF(共通情報!D14=0,"",共通情報!D14)</f>
        <v/>
      </c>
      <c r="AY27" s="326"/>
      <c r="AZ27" s="326"/>
      <c r="BA27" s="326"/>
      <c r="BB27" s="326"/>
      <c r="BC27" s="326"/>
      <c r="BD27" s="326"/>
      <c r="BE27" s="326"/>
      <c r="BF27" s="326"/>
      <c r="BG27" s="326"/>
      <c r="BH27" s="326"/>
      <c r="BI27" s="326"/>
      <c r="BJ27" s="326"/>
      <c r="BK27" s="326"/>
      <c r="BL27" s="326"/>
      <c r="BM27" s="326"/>
      <c r="BN27" s="326"/>
      <c r="BO27" s="502"/>
      <c r="BP27" s="502"/>
      <c r="BQ27" s="502"/>
      <c r="BR27" s="512"/>
      <c r="BV27" s="399" t="s">
        <v>675</v>
      </c>
      <c r="CB27" s="399">
        <f>IF(AU41="",0,IF(AU41="令和　　年　　月　　日",0,1))</f>
        <v>0</v>
      </c>
      <c r="CD27" s="403"/>
    </row>
    <row r="28" spans="1:82" ht="14" customHeight="1">
      <c r="A28" s="69" t="e">
        <f>VLOOKUP(T28,環境設定!$B$7:$C$16,2,0)</f>
        <v>#N/A</v>
      </c>
      <c r="B28" s="208">
        <f t="shared" si="0"/>
        <v>27</v>
      </c>
      <c r="C28" s="215" t="str">
        <f>IF(ISERROR(VLOOKUP($B28,積算集約!$C:$J,3,0)),"",VLOOKUP($B28,積算集約!$C:$J,3,0))</f>
        <v/>
      </c>
      <c r="D28" s="220"/>
      <c r="E28" s="224" t="str">
        <f>IF(ISERROR(VLOOKUP($B28,積算集約!$C:$J,4,0)),"",VLOOKUP($B28,積算集約!$C:$J,4,0))</f>
        <v/>
      </c>
      <c r="F28" s="224"/>
      <c r="G28" s="224"/>
      <c r="H28" s="224"/>
      <c r="I28" s="224"/>
      <c r="J28" s="224"/>
      <c r="K28" s="224"/>
      <c r="L28" s="224"/>
      <c r="M28" s="224"/>
      <c r="N28" s="224"/>
      <c r="O28" s="224"/>
      <c r="P28" s="224"/>
      <c r="Q28" s="224"/>
      <c r="R28" s="224"/>
      <c r="S28" s="224"/>
      <c r="T28" s="220" t="str">
        <f>IF(ISERROR(VLOOKUP($B28,積算集約!$C:$J,5,0)),"",VLOOKUP($B28,積算集約!$C:$J,5,0))</f>
        <v/>
      </c>
      <c r="U28" s="220"/>
      <c r="V28" s="247" t="str">
        <f>IF(ISERROR(VLOOKUP($B28,積算集約!$C:$J,6,0)),"",VLOOKUP($B28,積算集約!$C:$J,6,0))</f>
        <v/>
      </c>
      <c r="W28" s="247"/>
      <c r="X28" s="247"/>
      <c r="Y28" s="251" t="str">
        <f>IF(ISERROR(VLOOKUP($B28,積算集約!$C:$J,7,0)),"",VLOOKUP($B28,積算集約!$C:$J,7,0))</f>
        <v/>
      </c>
      <c r="Z28" s="251"/>
      <c r="AA28" s="251"/>
      <c r="AB28" s="251"/>
      <c r="AC28" s="260" t="str">
        <f>IF(ISERROR(VLOOKUP($B28,積算集約!$C:$J,8,0)),"",VLOOKUP($B28,積算集約!$C:$J,8,0))</f>
        <v/>
      </c>
      <c r="AD28" s="260"/>
      <c r="AE28" s="260"/>
      <c r="AF28" s="260"/>
      <c r="AG28" s="264"/>
      <c r="AJ28" s="269"/>
      <c r="AO28" s="275"/>
      <c r="AP28" s="290"/>
      <c r="AQ28" s="290"/>
      <c r="AR28" s="290"/>
      <c r="AS28" s="290"/>
      <c r="AT28" s="314"/>
      <c r="AU28" s="273"/>
      <c r="AV28" s="463"/>
      <c r="AW28" s="463"/>
      <c r="AX28" s="330"/>
      <c r="AY28" s="330"/>
      <c r="AZ28" s="330"/>
      <c r="BA28" s="330"/>
      <c r="BB28" s="330"/>
      <c r="BC28" s="330"/>
      <c r="BD28" s="330"/>
      <c r="BE28" s="330"/>
      <c r="BF28" s="330"/>
      <c r="BG28" s="330"/>
      <c r="BH28" s="330"/>
      <c r="BI28" s="330"/>
      <c r="BJ28" s="330"/>
      <c r="BK28" s="330"/>
      <c r="BL28" s="330"/>
      <c r="BM28" s="330"/>
      <c r="BN28" s="330"/>
      <c r="BO28" s="463"/>
      <c r="BP28" s="463"/>
      <c r="BQ28" s="463"/>
      <c r="BR28" s="513"/>
      <c r="BV28" s="399" t="s">
        <v>219</v>
      </c>
      <c r="CB28" s="399">
        <f>IF(AU43="",0,IF(AU43="令和　　年　　月　　日",0,1))</f>
        <v>0</v>
      </c>
      <c r="CD28" s="403"/>
    </row>
    <row r="29" spans="1:82" ht="14" customHeight="1">
      <c r="A29" s="69" t="e">
        <f>VLOOKUP(T29,環境設定!$B$7:$C$16,2,0)</f>
        <v>#N/A</v>
      </c>
      <c r="B29" s="208">
        <f t="shared" si="0"/>
        <v>28</v>
      </c>
      <c r="C29" s="215" t="str">
        <f>IF(ISERROR(VLOOKUP($B29,積算集約!$C:$J,3,0)),"",VLOOKUP($B29,積算集約!$C:$J,3,0))</f>
        <v/>
      </c>
      <c r="D29" s="220"/>
      <c r="E29" s="224" t="str">
        <f>IF(ISERROR(VLOOKUP($B29,積算集約!$C:$J,4,0)),"",VLOOKUP($B29,積算集約!$C:$J,4,0))</f>
        <v/>
      </c>
      <c r="F29" s="224"/>
      <c r="G29" s="224"/>
      <c r="H29" s="224"/>
      <c r="I29" s="224"/>
      <c r="J29" s="224"/>
      <c r="K29" s="224"/>
      <c r="L29" s="224"/>
      <c r="M29" s="224"/>
      <c r="N29" s="224"/>
      <c r="O29" s="224"/>
      <c r="P29" s="224"/>
      <c r="Q29" s="224"/>
      <c r="R29" s="224"/>
      <c r="S29" s="224"/>
      <c r="T29" s="220" t="str">
        <f>IF(ISERROR(VLOOKUP($B29,積算集約!$C:$J,5,0)),"",VLOOKUP($B29,積算集約!$C:$J,5,0))</f>
        <v/>
      </c>
      <c r="U29" s="220"/>
      <c r="V29" s="247" t="str">
        <f>IF(ISERROR(VLOOKUP($B29,積算集約!$C:$J,6,0)),"",VLOOKUP($B29,積算集約!$C:$J,6,0))</f>
        <v/>
      </c>
      <c r="W29" s="247"/>
      <c r="X29" s="247"/>
      <c r="Y29" s="251" t="str">
        <f>IF(ISERROR(VLOOKUP($B29,積算集約!$C:$J,7,0)),"",VLOOKUP($B29,積算集約!$C:$J,7,0))</f>
        <v/>
      </c>
      <c r="Z29" s="251"/>
      <c r="AA29" s="251"/>
      <c r="AB29" s="251"/>
      <c r="AC29" s="260" t="str">
        <f>IF(ISERROR(VLOOKUP($B29,積算集約!$C:$J,8,0)),"",VLOOKUP($B29,積算集約!$C:$J,8,0))</f>
        <v/>
      </c>
      <c r="AD29" s="260"/>
      <c r="AE29" s="260"/>
      <c r="AF29" s="260"/>
      <c r="AG29" s="264"/>
      <c r="AJ29" s="269"/>
      <c r="AO29" s="275"/>
      <c r="AP29" s="290"/>
      <c r="AQ29" s="290"/>
      <c r="AR29" s="290"/>
      <c r="AS29" s="290"/>
      <c r="AT29" s="314"/>
      <c r="AU29" s="273" t="s">
        <v>577</v>
      </c>
      <c r="AV29" s="273"/>
      <c r="AW29" s="273"/>
      <c r="AX29" s="468"/>
      <c r="AY29" s="468"/>
      <c r="AZ29" s="468"/>
      <c r="BA29" s="468"/>
      <c r="BB29" s="468"/>
      <c r="BC29" s="468"/>
      <c r="BD29" s="468"/>
      <c r="BE29" s="468"/>
      <c r="BF29" s="468"/>
      <c r="BG29" s="468"/>
      <c r="BH29" s="468"/>
      <c r="BI29" s="468"/>
      <c r="BJ29" s="468"/>
      <c r="BK29" s="468"/>
      <c r="BL29" s="468"/>
      <c r="BM29" s="468"/>
      <c r="BN29" s="468"/>
      <c r="BO29" s="273" t="s">
        <v>361</v>
      </c>
      <c r="BP29" s="273"/>
      <c r="BQ29" s="376"/>
      <c r="BR29" s="393"/>
    </row>
    <row r="30" spans="1:82" ht="14" customHeight="1">
      <c r="A30" s="69" t="e">
        <f>VLOOKUP(T30,環境設定!$B$7:$C$16,2,0)</f>
        <v>#N/A</v>
      </c>
      <c r="B30" s="208">
        <f t="shared" si="0"/>
        <v>29</v>
      </c>
      <c r="C30" s="215" t="str">
        <f>IF(ISERROR(VLOOKUP($B30,積算集約!$C:$J,3,0)),"",VLOOKUP($B30,積算集約!$C:$J,3,0))</f>
        <v/>
      </c>
      <c r="D30" s="220"/>
      <c r="E30" s="224" t="str">
        <f>IF(ISERROR(VLOOKUP($B30,積算集約!$C:$J,4,0)),"",VLOOKUP($B30,積算集約!$C:$J,4,0))</f>
        <v/>
      </c>
      <c r="F30" s="224"/>
      <c r="G30" s="224"/>
      <c r="H30" s="224"/>
      <c r="I30" s="224"/>
      <c r="J30" s="224"/>
      <c r="K30" s="224"/>
      <c r="L30" s="224"/>
      <c r="M30" s="224"/>
      <c r="N30" s="224"/>
      <c r="O30" s="224"/>
      <c r="P30" s="224"/>
      <c r="Q30" s="224"/>
      <c r="R30" s="224"/>
      <c r="S30" s="224"/>
      <c r="T30" s="220" t="str">
        <f>IF(ISERROR(VLOOKUP($B30,積算集約!$C:$J,5,0)),"",VLOOKUP($B30,積算集約!$C:$J,5,0))</f>
        <v/>
      </c>
      <c r="U30" s="220"/>
      <c r="V30" s="247" t="str">
        <f>IF(ISERROR(VLOOKUP($B30,積算集約!$C:$J,6,0)),"",VLOOKUP($B30,積算集約!$C:$J,6,0))</f>
        <v/>
      </c>
      <c r="W30" s="247"/>
      <c r="X30" s="247"/>
      <c r="Y30" s="251" t="str">
        <f>IF(ISERROR(VLOOKUP($B30,積算集約!$C:$J,7,0)),"",VLOOKUP($B30,積算集約!$C:$J,7,0))</f>
        <v/>
      </c>
      <c r="Z30" s="251"/>
      <c r="AA30" s="251"/>
      <c r="AB30" s="251"/>
      <c r="AC30" s="260" t="str">
        <f>IF(ISERROR(VLOOKUP($B30,積算集約!$C:$J,8,0)),"",VLOOKUP($B30,積算集約!$C:$J,8,0))</f>
        <v/>
      </c>
      <c r="AD30" s="260"/>
      <c r="AE30" s="260"/>
      <c r="AF30" s="260"/>
      <c r="AG30" s="264"/>
      <c r="AJ30" s="269"/>
      <c r="AO30" s="275"/>
      <c r="AP30" s="290"/>
      <c r="AQ30" s="290"/>
      <c r="AR30" s="290"/>
      <c r="AS30" s="290"/>
      <c r="AT30" s="314"/>
      <c r="AU30" s="273"/>
      <c r="AV30" s="273"/>
      <c r="AW30" s="273"/>
      <c r="AX30" s="468"/>
      <c r="AY30" s="468"/>
      <c r="AZ30" s="468"/>
      <c r="BA30" s="468"/>
      <c r="BB30" s="468"/>
      <c r="BC30" s="468"/>
      <c r="BD30" s="468"/>
      <c r="BE30" s="468"/>
      <c r="BF30" s="468"/>
      <c r="BG30" s="468"/>
      <c r="BH30" s="468"/>
      <c r="BI30" s="468"/>
      <c r="BJ30" s="468"/>
      <c r="BK30" s="468"/>
      <c r="BL30" s="468"/>
      <c r="BM30" s="468"/>
      <c r="BN30" s="468"/>
      <c r="BO30" s="273"/>
      <c r="BP30" s="273"/>
      <c r="BQ30" s="376"/>
      <c r="BR30" s="393"/>
    </row>
    <row r="31" spans="1:82" ht="14" customHeight="1">
      <c r="A31" s="69" t="e">
        <f>VLOOKUP(T31,環境設定!$B$7:$C$16,2,0)</f>
        <v>#N/A</v>
      </c>
      <c r="B31" s="208">
        <f t="shared" si="0"/>
        <v>30</v>
      </c>
      <c r="C31" s="215" t="str">
        <f>IF(ISERROR(VLOOKUP($B31,積算集約!$C:$J,3,0)),"",VLOOKUP($B31,積算集約!$C:$J,3,0))</f>
        <v/>
      </c>
      <c r="D31" s="220"/>
      <c r="E31" s="224" t="str">
        <f>IF(ISERROR(VLOOKUP($B31,積算集約!$C:$J,4,0)),"",VLOOKUP($B31,積算集約!$C:$J,4,0))</f>
        <v/>
      </c>
      <c r="F31" s="224"/>
      <c r="G31" s="224"/>
      <c r="H31" s="224"/>
      <c r="I31" s="224"/>
      <c r="J31" s="224"/>
      <c r="K31" s="224"/>
      <c r="L31" s="224"/>
      <c r="M31" s="224"/>
      <c r="N31" s="224"/>
      <c r="O31" s="224"/>
      <c r="P31" s="224"/>
      <c r="Q31" s="224"/>
      <c r="R31" s="224"/>
      <c r="S31" s="224"/>
      <c r="T31" s="220" t="str">
        <f>IF(ISERROR(VLOOKUP($B31,積算集約!$C:$J,5,0)),"",VLOOKUP($B31,積算集約!$C:$J,5,0))</f>
        <v/>
      </c>
      <c r="U31" s="220"/>
      <c r="V31" s="247" t="str">
        <f>IF(ISERROR(VLOOKUP($B31,積算集約!$C:$J,6,0)),"",VLOOKUP($B31,積算集約!$C:$J,6,0))</f>
        <v/>
      </c>
      <c r="W31" s="247"/>
      <c r="X31" s="247"/>
      <c r="Y31" s="251" t="str">
        <f>IF(ISERROR(VLOOKUP($B31,積算集約!$C:$J,7,0)),"",VLOOKUP($B31,積算集約!$C:$J,7,0))</f>
        <v/>
      </c>
      <c r="Z31" s="251"/>
      <c r="AA31" s="251"/>
      <c r="AB31" s="251"/>
      <c r="AC31" s="260" t="str">
        <f>IF(ISERROR(VLOOKUP($B31,積算集約!$C:$J,8,0)),"",VLOOKUP($B31,積算集約!$C:$J,8,0))</f>
        <v/>
      </c>
      <c r="AD31" s="260"/>
      <c r="AE31" s="260"/>
      <c r="AF31" s="260"/>
      <c r="AG31" s="264"/>
      <c r="AJ31" s="269"/>
      <c r="AO31" s="276"/>
      <c r="AP31" s="291"/>
      <c r="AQ31" s="291"/>
      <c r="AR31" s="291"/>
      <c r="AS31" s="291"/>
      <c r="AT31" s="315"/>
      <c r="AU31" s="302" t="s">
        <v>366</v>
      </c>
      <c r="AV31" s="302"/>
      <c r="AW31" s="302"/>
      <c r="AX31" s="327" t="str">
        <f>IF(共通情報!D15=0,"",共通情報!D15)</f>
        <v/>
      </c>
      <c r="AY31" s="327"/>
      <c r="AZ31" s="327"/>
      <c r="BA31" s="327"/>
      <c r="BB31" s="327"/>
      <c r="BC31" s="327"/>
      <c r="BD31" s="327"/>
      <c r="BE31" s="327"/>
      <c r="BF31" s="327"/>
      <c r="BG31" s="327"/>
      <c r="BH31" s="327"/>
      <c r="BI31" s="327"/>
      <c r="BJ31" s="327"/>
      <c r="BK31" s="327"/>
      <c r="BL31" s="327"/>
      <c r="BM31" s="327"/>
      <c r="BN31" s="327"/>
      <c r="BO31" s="377"/>
      <c r="BP31" s="377"/>
      <c r="BQ31" s="377"/>
      <c r="BR31" s="394"/>
    </row>
    <row r="32" spans="1:82" ht="14" customHeight="1">
      <c r="A32" s="69" t="e">
        <f>VLOOKUP(T32,環境設定!$B$7:$C$16,2,0)</f>
        <v>#N/A</v>
      </c>
      <c r="B32" s="208">
        <f t="shared" si="0"/>
        <v>31</v>
      </c>
      <c r="C32" s="215" t="str">
        <f>IF(ISERROR(VLOOKUP($B32,積算集約!$C:$J,3,0)),"",VLOOKUP($B32,積算集約!$C:$J,3,0))</f>
        <v xml:space="preserve"> </v>
      </c>
      <c r="D32" s="220"/>
      <c r="E32" s="224" t="str">
        <f>IF(ISERROR(VLOOKUP($B32,積算集約!$C:$J,4,0)),"",VLOOKUP($B32,積算集約!$C:$J,4,0))</f>
        <v>[供給管工事]</v>
      </c>
      <c r="F32" s="224"/>
      <c r="G32" s="224"/>
      <c r="H32" s="224"/>
      <c r="I32" s="224"/>
      <c r="J32" s="224"/>
      <c r="K32" s="224"/>
      <c r="L32" s="224"/>
      <c r="M32" s="224"/>
      <c r="N32" s="224"/>
      <c r="O32" s="224"/>
      <c r="P32" s="224"/>
      <c r="Q32" s="224"/>
      <c r="R32" s="224"/>
      <c r="S32" s="224"/>
      <c r="T32" s="220" t="str">
        <f>IF(ISERROR(VLOOKUP($B32,積算集約!$C:$J,5,0)),"",VLOOKUP($B32,積算集約!$C:$J,5,0))</f>
        <v xml:space="preserve"> </v>
      </c>
      <c r="U32" s="220"/>
      <c r="V32" s="247" t="str">
        <f>IF(ISERROR(VLOOKUP($B32,積算集約!$C:$J,6,0)),"",VLOOKUP($B32,積算集約!$C:$J,6,0))</f>
        <v xml:space="preserve"> </v>
      </c>
      <c r="W32" s="247"/>
      <c r="X32" s="247"/>
      <c r="Y32" s="251" t="str">
        <f>IF(ISERROR(VLOOKUP($B32,積算集約!$C:$J,7,0)),"",VLOOKUP($B32,積算集約!$C:$J,7,0))</f>
        <v/>
      </c>
      <c r="Z32" s="251"/>
      <c r="AA32" s="251"/>
      <c r="AB32" s="251"/>
      <c r="AC32" s="260" t="str">
        <f>IF(ISERROR(VLOOKUP($B32,積算集約!$C:$J,8,0)),"",VLOOKUP($B32,積算集約!$C:$J,8,0))</f>
        <v xml:space="preserve"> </v>
      </c>
      <c r="AD32" s="260"/>
      <c r="AE32" s="260"/>
      <c r="AF32" s="260"/>
      <c r="AG32" s="264"/>
      <c r="AJ32" s="269"/>
      <c r="AO32" s="436" t="s">
        <v>607</v>
      </c>
      <c r="AP32" s="289"/>
      <c r="AQ32" s="289"/>
      <c r="AR32" s="289"/>
      <c r="AS32" s="289"/>
      <c r="AT32" s="313"/>
      <c r="AU32" s="311" t="s">
        <v>572</v>
      </c>
      <c r="AV32" s="311"/>
      <c r="AW32" s="311"/>
      <c r="AX32" s="326" t="str">
        <f>IF(共通情報!D10=0,"",共通情報!D10)</f>
        <v/>
      </c>
      <c r="AY32" s="326"/>
      <c r="AZ32" s="326"/>
      <c r="BA32" s="326"/>
      <c r="BB32" s="326"/>
      <c r="BC32" s="326"/>
      <c r="BD32" s="326"/>
      <c r="BE32" s="326"/>
      <c r="BF32" s="326"/>
      <c r="BG32" s="326"/>
      <c r="BH32" s="326"/>
      <c r="BI32" s="326"/>
      <c r="BJ32" s="326"/>
      <c r="BK32" s="326"/>
      <c r="BL32" s="326"/>
      <c r="BM32" s="326"/>
      <c r="BN32" s="326"/>
      <c r="BO32" s="324"/>
      <c r="BP32" s="324"/>
      <c r="BQ32" s="324"/>
      <c r="BR32" s="507"/>
    </row>
    <row r="33" spans="1:70" ht="14" customHeight="1">
      <c r="A33" s="69" t="e">
        <f>VLOOKUP(T33,環境設定!$B$7:$C$16,2,0)</f>
        <v>#N/A</v>
      </c>
      <c r="B33" s="208">
        <f t="shared" si="0"/>
        <v>32</v>
      </c>
      <c r="C33" s="215" t="str">
        <f>IF(ISERROR(VLOOKUP($B33,積算集約!$C:$J,3,0)),"",VLOOKUP($B33,積算集約!$C:$J,3,0))</f>
        <v/>
      </c>
      <c r="D33" s="220"/>
      <c r="E33" s="224" t="str">
        <f>IF(ISERROR(VLOOKUP($B33,積算集約!$C:$J,4,0)),"",VLOOKUP($B33,積算集約!$C:$J,4,0))</f>
        <v/>
      </c>
      <c r="F33" s="224"/>
      <c r="G33" s="224"/>
      <c r="H33" s="224"/>
      <c r="I33" s="224"/>
      <c r="J33" s="224"/>
      <c r="K33" s="224"/>
      <c r="L33" s="224"/>
      <c r="M33" s="224"/>
      <c r="N33" s="224"/>
      <c r="O33" s="224"/>
      <c r="P33" s="224"/>
      <c r="Q33" s="224"/>
      <c r="R33" s="224"/>
      <c r="S33" s="224"/>
      <c r="T33" s="220" t="str">
        <f>IF(ISERROR(VLOOKUP($B33,積算集約!$C:$J,5,0)),"",VLOOKUP($B33,積算集約!$C:$J,5,0))</f>
        <v/>
      </c>
      <c r="U33" s="220"/>
      <c r="V33" s="247" t="str">
        <f>IF(ISERROR(VLOOKUP($B33,積算集約!$C:$J,6,0)),"",VLOOKUP($B33,積算集約!$C:$J,6,0))</f>
        <v/>
      </c>
      <c r="W33" s="247"/>
      <c r="X33" s="247"/>
      <c r="Y33" s="251" t="str">
        <f>IF(ISERROR(VLOOKUP($B33,積算集約!$C:$J,7,0)),"",VLOOKUP($B33,積算集約!$C:$J,7,0))</f>
        <v/>
      </c>
      <c r="Z33" s="251"/>
      <c r="AA33" s="251"/>
      <c r="AB33" s="251"/>
      <c r="AC33" s="260" t="str">
        <f>IF(ISERROR(VLOOKUP($B33,積算集約!$C:$J,8,0)),"",VLOOKUP($B33,積算集約!$C:$J,8,0))</f>
        <v/>
      </c>
      <c r="AD33" s="260"/>
      <c r="AE33" s="260"/>
      <c r="AF33" s="260"/>
      <c r="AG33" s="264"/>
      <c r="AJ33" s="269"/>
      <c r="AO33" s="275"/>
      <c r="AP33" s="290"/>
      <c r="AQ33" s="290"/>
      <c r="AR33" s="290"/>
      <c r="AS33" s="290"/>
      <c r="AT33" s="314"/>
      <c r="AU33" s="273"/>
      <c r="AV33" s="463"/>
      <c r="AW33" s="463"/>
      <c r="AX33" s="330"/>
      <c r="AY33" s="330"/>
      <c r="AZ33" s="330"/>
      <c r="BA33" s="330"/>
      <c r="BB33" s="330"/>
      <c r="BC33" s="330"/>
      <c r="BD33" s="330"/>
      <c r="BE33" s="330"/>
      <c r="BF33" s="330"/>
      <c r="BG33" s="330"/>
      <c r="BH33" s="330"/>
      <c r="BI33" s="330"/>
      <c r="BJ33" s="330"/>
      <c r="BK33" s="330"/>
      <c r="BL33" s="330"/>
      <c r="BM33" s="330"/>
      <c r="BN33" s="330"/>
      <c r="BO33" s="503"/>
      <c r="BP33" s="503"/>
      <c r="BQ33" s="503"/>
      <c r="BR33" s="514"/>
    </row>
    <row r="34" spans="1:70" ht="14" customHeight="1">
      <c r="A34" s="69" t="e">
        <f>VLOOKUP(T34,環境設定!$B$7:$C$16,2,0)</f>
        <v>#N/A</v>
      </c>
      <c r="B34" s="208">
        <f t="shared" si="0"/>
        <v>33</v>
      </c>
      <c r="C34" s="215" t="str">
        <f>IF(ISERROR(VLOOKUP($B34,積算集約!$C:$J,3,0)),"",VLOOKUP($B34,積算集約!$C:$J,3,0))</f>
        <v/>
      </c>
      <c r="D34" s="220"/>
      <c r="E34" s="224" t="str">
        <f>IF(ISERROR(VLOOKUP($B34,積算集約!$C:$J,4,0)),"",VLOOKUP($B34,積算集約!$C:$J,4,0))</f>
        <v/>
      </c>
      <c r="F34" s="224"/>
      <c r="G34" s="224"/>
      <c r="H34" s="224"/>
      <c r="I34" s="224"/>
      <c r="J34" s="224"/>
      <c r="K34" s="224"/>
      <c r="L34" s="224"/>
      <c r="M34" s="224"/>
      <c r="N34" s="224"/>
      <c r="O34" s="224"/>
      <c r="P34" s="224"/>
      <c r="Q34" s="224"/>
      <c r="R34" s="224"/>
      <c r="S34" s="224"/>
      <c r="T34" s="220" t="str">
        <f>IF(ISERROR(VLOOKUP($B34,積算集約!$C:$J,5,0)),"",VLOOKUP($B34,積算集約!$C:$J,5,0))</f>
        <v/>
      </c>
      <c r="U34" s="220"/>
      <c r="V34" s="247" t="str">
        <f>IF(ISERROR(VLOOKUP($B34,積算集約!$C:$J,6,0)),"",VLOOKUP($B34,積算集約!$C:$J,6,0))</f>
        <v/>
      </c>
      <c r="W34" s="247"/>
      <c r="X34" s="247"/>
      <c r="Y34" s="251" t="str">
        <f>IF(ISERROR(VLOOKUP($B34,積算集約!$C:$J,7,0)),"",VLOOKUP($B34,積算集約!$C:$J,7,0))</f>
        <v/>
      </c>
      <c r="Z34" s="251"/>
      <c r="AA34" s="251"/>
      <c r="AB34" s="251"/>
      <c r="AC34" s="260" t="str">
        <f>IF(ISERROR(VLOOKUP($B34,積算集約!$C:$J,8,0)),"",VLOOKUP($B34,積算集約!$C:$J,8,0))</f>
        <v/>
      </c>
      <c r="AD34" s="260"/>
      <c r="AE34" s="260"/>
      <c r="AF34" s="260"/>
      <c r="AG34" s="264"/>
      <c r="AJ34" s="269"/>
      <c r="AO34" s="275"/>
      <c r="AP34" s="290"/>
      <c r="AQ34" s="290"/>
      <c r="AR34" s="290"/>
      <c r="AS34" s="290"/>
      <c r="AT34" s="314"/>
      <c r="AU34" s="273" t="s">
        <v>577</v>
      </c>
      <c r="AV34" s="273"/>
      <c r="AW34" s="273"/>
      <c r="AX34" s="469" t="str">
        <f>IF(共通情報!D17=0,"",共通情報!D17)</f>
        <v/>
      </c>
      <c r="AY34" s="469"/>
      <c r="AZ34" s="469"/>
      <c r="BA34" s="469"/>
      <c r="BB34" s="469"/>
      <c r="BC34" s="469"/>
      <c r="BD34" s="469"/>
      <c r="BE34" s="469"/>
      <c r="BF34" s="469"/>
      <c r="BG34" s="469"/>
      <c r="BH34" s="469"/>
      <c r="BI34" s="469"/>
      <c r="BJ34" s="469"/>
      <c r="BK34" s="469"/>
      <c r="BL34" s="469"/>
      <c r="BM34" s="469"/>
      <c r="BN34" s="469"/>
      <c r="BO34" s="273" t="s">
        <v>361</v>
      </c>
      <c r="BP34" s="273"/>
      <c r="BQ34" s="273"/>
      <c r="BR34" s="397"/>
    </row>
    <row r="35" spans="1:70" ht="14" customHeight="1">
      <c r="A35" s="69" t="e">
        <f>VLOOKUP(T35,環境設定!$B$7:$C$16,2,0)</f>
        <v>#N/A</v>
      </c>
      <c r="B35" s="208">
        <f t="shared" si="0"/>
        <v>34</v>
      </c>
      <c r="C35" s="215" t="str">
        <f>IF(ISERROR(VLOOKUP($B35,積算集約!$C:$J,3,0)),"",VLOOKUP($B35,積算集約!$C:$J,3,0))</f>
        <v/>
      </c>
      <c r="D35" s="220"/>
      <c r="E35" s="224" t="str">
        <f>IF(ISERROR(VLOOKUP($B35,積算集約!$C:$J,4,0)),"",VLOOKUP($B35,積算集約!$C:$J,4,0))</f>
        <v/>
      </c>
      <c r="F35" s="224"/>
      <c r="G35" s="224"/>
      <c r="H35" s="224"/>
      <c r="I35" s="224"/>
      <c r="J35" s="224"/>
      <c r="K35" s="224"/>
      <c r="L35" s="224"/>
      <c r="M35" s="224"/>
      <c r="N35" s="224"/>
      <c r="O35" s="224"/>
      <c r="P35" s="224"/>
      <c r="Q35" s="224"/>
      <c r="R35" s="224"/>
      <c r="S35" s="224"/>
      <c r="T35" s="220" t="str">
        <f>IF(ISERROR(VLOOKUP($B35,積算集約!$C:$J,5,0)),"",VLOOKUP($B35,積算集約!$C:$J,5,0))</f>
        <v/>
      </c>
      <c r="U35" s="220"/>
      <c r="V35" s="247" t="str">
        <f>IF(ISERROR(VLOOKUP($B35,積算集約!$C:$J,6,0)),"",VLOOKUP($B35,積算集約!$C:$J,6,0))</f>
        <v/>
      </c>
      <c r="W35" s="247"/>
      <c r="X35" s="247"/>
      <c r="Y35" s="251" t="str">
        <f>IF(ISERROR(VLOOKUP($B35,積算集約!$C:$J,7,0)),"",VLOOKUP($B35,積算集約!$C:$J,7,0))</f>
        <v/>
      </c>
      <c r="Z35" s="251"/>
      <c r="AA35" s="251"/>
      <c r="AB35" s="251"/>
      <c r="AC35" s="260" t="str">
        <f>IF(ISERROR(VLOOKUP($B35,積算集約!$C:$J,8,0)),"",VLOOKUP($B35,積算集約!$C:$J,8,0))</f>
        <v/>
      </c>
      <c r="AD35" s="260"/>
      <c r="AE35" s="260"/>
      <c r="AF35" s="260"/>
      <c r="AG35" s="264"/>
      <c r="AJ35" s="269"/>
      <c r="AO35" s="275"/>
      <c r="AP35" s="290"/>
      <c r="AQ35" s="290"/>
      <c r="AR35" s="290"/>
      <c r="AS35" s="290"/>
      <c r="AT35" s="314"/>
      <c r="AU35" s="273"/>
      <c r="AV35" s="273"/>
      <c r="AW35" s="273"/>
      <c r="AX35" s="469"/>
      <c r="AY35" s="469"/>
      <c r="AZ35" s="469"/>
      <c r="BA35" s="469"/>
      <c r="BB35" s="469"/>
      <c r="BC35" s="469"/>
      <c r="BD35" s="469"/>
      <c r="BE35" s="469"/>
      <c r="BF35" s="469"/>
      <c r="BG35" s="469"/>
      <c r="BH35" s="469"/>
      <c r="BI35" s="469"/>
      <c r="BJ35" s="469"/>
      <c r="BK35" s="469"/>
      <c r="BL35" s="469"/>
      <c r="BM35" s="469"/>
      <c r="BN35" s="469"/>
      <c r="BO35" s="273"/>
      <c r="BP35" s="273"/>
      <c r="BQ35" s="273"/>
      <c r="BR35" s="397"/>
    </row>
    <row r="36" spans="1:70" ht="14" customHeight="1">
      <c r="A36" s="69" t="e">
        <f>VLOOKUP(T36,環境設定!$B$7:$C$16,2,0)</f>
        <v>#N/A</v>
      </c>
      <c r="B36" s="208">
        <f t="shared" si="0"/>
        <v>35</v>
      </c>
      <c r="C36" s="215" t="str">
        <f>IF(ISERROR(VLOOKUP($B36,積算集約!$C:$J,3,0)),"",VLOOKUP($B36,積算集約!$C:$J,3,0))</f>
        <v/>
      </c>
      <c r="D36" s="220"/>
      <c r="E36" s="224" t="str">
        <f>IF(ISERROR(VLOOKUP($B36,積算集約!$C:$J,4,0)),"",VLOOKUP($B36,積算集約!$C:$J,4,0))</f>
        <v/>
      </c>
      <c r="F36" s="224"/>
      <c r="G36" s="224"/>
      <c r="H36" s="224"/>
      <c r="I36" s="224"/>
      <c r="J36" s="224"/>
      <c r="K36" s="224"/>
      <c r="L36" s="224"/>
      <c r="M36" s="224"/>
      <c r="N36" s="224"/>
      <c r="O36" s="224"/>
      <c r="P36" s="224"/>
      <c r="Q36" s="224"/>
      <c r="R36" s="224"/>
      <c r="S36" s="224"/>
      <c r="T36" s="220" t="str">
        <f>IF(ISERROR(VLOOKUP($B36,積算集約!$C:$J,5,0)),"",VLOOKUP($B36,積算集約!$C:$J,5,0))</f>
        <v/>
      </c>
      <c r="U36" s="220"/>
      <c r="V36" s="247" t="str">
        <f>IF(ISERROR(VLOOKUP($B36,積算集約!$C:$J,6,0)),"",VLOOKUP($B36,積算集約!$C:$J,6,0))</f>
        <v/>
      </c>
      <c r="W36" s="247"/>
      <c r="X36" s="247"/>
      <c r="Y36" s="251" t="str">
        <f>IF(ISERROR(VLOOKUP($B36,積算集約!$C:$J,7,0)),"",VLOOKUP($B36,積算集約!$C:$J,7,0))</f>
        <v/>
      </c>
      <c r="Z36" s="251"/>
      <c r="AA36" s="251"/>
      <c r="AB36" s="251"/>
      <c r="AC36" s="260" t="str">
        <f>IF(ISERROR(VLOOKUP($B36,積算集約!$C:$J,8,0)),"",VLOOKUP($B36,積算集約!$C:$J,8,0))</f>
        <v/>
      </c>
      <c r="AD36" s="260"/>
      <c r="AE36" s="260"/>
      <c r="AF36" s="260"/>
      <c r="AG36" s="264"/>
      <c r="AJ36" s="269"/>
      <c r="AO36" s="276"/>
      <c r="AP36" s="291"/>
      <c r="AQ36" s="291"/>
      <c r="AR36" s="291"/>
      <c r="AS36" s="291"/>
      <c r="AT36" s="315"/>
      <c r="AU36" s="302" t="s">
        <v>366</v>
      </c>
      <c r="AV36" s="302"/>
      <c r="AW36" s="302"/>
      <c r="AX36" s="327" t="str">
        <f>IF(共通情報!D19=0,"",共通情報!D19)</f>
        <v/>
      </c>
      <c r="AY36" s="327"/>
      <c r="AZ36" s="327"/>
      <c r="BA36" s="327"/>
      <c r="BB36" s="327"/>
      <c r="BC36" s="327"/>
      <c r="BD36" s="327"/>
      <c r="BE36" s="327"/>
      <c r="BF36" s="327"/>
      <c r="BG36" s="327"/>
      <c r="BH36" s="327"/>
      <c r="BI36" s="327"/>
      <c r="BJ36" s="327"/>
      <c r="BK36" s="327"/>
      <c r="BL36" s="327"/>
      <c r="BM36" s="327"/>
      <c r="BN36" s="327"/>
      <c r="BO36" s="302"/>
      <c r="BP36" s="302"/>
      <c r="BQ36" s="302"/>
      <c r="BR36" s="344"/>
    </row>
    <row r="37" spans="1:70" ht="14" customHeight="1">
      <c r="A37" s="69" t="e">
        <f>VLOOKUP(T37,環境設定!$B$7:$C$16,2,0)</f>
        <v>#N/A</v>
      </c>
      <c r="B37" s="208">
        <f t="shared" si="0"/>
        <v>36</v>
      </c>
      <c r="C37" s="215" t="str">
        <f>IF(ISERROR(VLOOKUP($B37,積算集約!$C:$J,3,0)),"",VLOOKUP($B37,積算集約!$C:$J,3,0))</f>
        <v/>
      </c>
      <c r="D37" s="220"/>
      <c r="E37" s="224" t="str">
        <f>IF(ISERROR(VLOOKUP($B37,積算集約!$C:$J,4,0)),"",VLOOKUP($B37,積算集約!$C:$J,4,0))</f>
        <v/>
      </c>
      <c r="F37" s="224"/>
      <c r="G37" s="224"/>
      <c r="H37" s="224"/>
      <c r="I37" s="224"/>
      <c r="J37" s="224"/>
      <c r="K37" s="224"/>
      <c r="L37" s="224"/>
      <c r="M37" s="224"/>
      <c r="N37" s="224"/>
      <c r="O37" s="224"/>
      <c r="P37" s="224"/>
      <c r="Q37" s="224"/>
      <c r="R37" s="224"/>
      <c r="S37" s="224"/>
      <c r="T37" s="220" t="str">
        <f>IF(ISERROR(VLOOKUP($B37,積算集約!$C:$J,5,0)),"",VLOOKUP($B37,積算集約!$C:$J,5,0))</f>
        <v/>
      </c>
      <c r="U37" s="220"/>
      <c r="V37" s="247" t="str">
        <f>IF(ISERROR(VLOOKUP($B37,積算集約!$C:$J,6,0)),"",VLOOKUP($B37,積算集約!$C:$J,6,0))</f>
        <v/>
      </c>
      <c r="W37" s="247"/>
      <c r="X37" s="247"/>
      <c r="Y37" s="251" t="str">
        <f>IF(ISERROR(VLOOKUP($B37,積算集約!$C:$J,7,0)),"",VLOOKUP($B37,積算集約!$C:$J,7,0))</f>
        <v/>
      </c>
      <c r="Z37" s="251"/>
      <c r="AA37" s="251"/>
      <c r="AB37" s="251"/>
      <c r="AC37" s="260" t="str">
        <f>IF(ISERROR(VLOOKUP($B37,積算集約!$C:$J,8,0)),"",VLOOKUP($B37,積算集約!$C:$J,8,0))</f>
        <v/>
      </c>
      <c r="AD37" s="260"/>
      <c r="AE37" s="260"/>
      <c r="AF37" s="260"/>
      <c r="AG37" s="264"/>
      <c r="AJ37" s="269"/>
      <c r="AO37" s="437" t="s">
        <v>642</v>
      </c>
      <c r="AP37" s="445"/>
      <c r="AQ37" s="280" t="s">
        <v>381</v>
      </c>
      <c r="AR37" s="294"/>
      <c r="AS37" s="294"/>
      <c r="AT37" s="308"/>
      <c r="AU37" s="368" t="s">
        <v>587</v>
      </c>
      <c r="AV37" s="368"/>
      <c r="AW37" s="368"/>
      <c r="AX37" s="368"/>
      <c r="AY37" s="368"/>
      <c r="AZ37" s="368"/>
      <c r="BA37" s="368"/>
      <c r="BB37" s="368"/>
      <c r="BC37" s="398"/>
      <c r="BD37" s="476" t="s">
        <v>585</v>
      </c>
      <c r="BE37" s="482"/>
      <c r="BF37" s="482"/>
      <c r="BG37" s="482"/>
      <c r="BH37" s="482"/>
      <c r="BI37" s="482"/>
      <c r="BJ37" s="482"/>
      <c r="BK37" s="482"/>
      <c r="BL37" s="482"/>
      <c r="BM37" s="499"/>
      <c r="BN37" s="499"/>
      <c r="BO37" s="499"/>
      <c r="BP37" s="499"/>
      <c r="BQ37" s="499"/>
      <c r="BR37" s="363"/>
    </row>
    <row r="38" spans="1:70" ht="14" customHeight="1">
      <c r="A38" s="69" t="e">
        <f>VLOOKUP(T38,環境設定!$B$7:$C$16,2,0)</f>
        <v>#N/A</v>
      </c>
      <c r="B38" s="208">
        <f t="shared" si="0"/>
        <v>37</v>
      </c>
      <c r="C38" s="215" t="str">
        <f>IF(ISERROR(VLOOKUP($B38,積算集約!$C:$J,3,0)),"",VLOOKUP($B38,積算集約!$C:$J,3,0))</f>
        <v/>
      </c>
      <c r="D38" s="220"/>
      <c r="E38" s="224" t="str">
        <f>IF(ISERROR(VLOOKUP($B38,積算集約!$C:$J,4,0)),"",VLOOKUP($B38,積算集約!$C:$J,4,0))</f>
        <v/>
      </c>
      <c r="F38" s="224"/>
      <c r="G38" s="224"/>
      <c r="H38" s="224"/>
      <c r="I38" s="224"/>
      <c r="J38" s="224"/>
      <c r="K38" s="224"/>
      <c r="L38" s="224"/>
      <c r="M38" s="224"/>
      <c r="N38" s="224"/>
      <c r="O38" s="224"/>
      <c r="P38" s="224"/>
      <c r="Q38" s="224"/>
      <c r="R38" s="224"/>
      <c r="S38" s="224"/>
      <c r="T38" s="220" t="str">
        <f>IF(ISERROR(VLOOKUP($B38,積算集約!$C:$J,5,0)),"",VLOOKUP($B38,積算集約!$C:$J,5,0))</f>
        <v/>
      </c>
      <c r="U38" s="220"/>
      <c r="V38" s="247" t="str">
        <f>IF(ISERROR(VLOOKUP($B38,積算集約!$C:$J,6,0)),"",VLOOKUP($B38,積算集約!$C:$J,6,0))</f>
        <v/>
      </c>
      <c r="W38" s="247"/>
      <c r="X38" s="247"/>
      <c r="Y38" s="251" t="str">
        <f>IF(ISERROR(VLOOKUP($B38,積算集約!$C:$J,7,0)),"",VLOOKUP($B38,積算集約!$C:$J,7,0))</f>
        <v/>
      </c>
      <c r="Z38" s="251"/>
      <c r="AA38" s="251"/>
      <c r="AB38" s="251"/>
      <c r="AC38" s="260" t="str">
        <f>IF(ISERROR(VLOOKUP($B38,積算集約!$C:$J,8,0)),"",VLOOKUP($B38,積算集約!$C:$J,8,0))</f>
        <v/>
      </c>
      <c r="AD38" s="260"/>
      <c r="AE38" s="260"/>
      <c r="AF38" s="260"/>
      <c r="AG38" s="264"/>
      <c r="AJ38" s="269"/>
      <c r="AO38" s="438"/>
      <c r="AP38" s="446"/>
      <c r="AQ38" s="282"/>
      <c r="AR38" s="296"/>
      <c r="AS38" s="296"/>
      <c r="AT38" s="310"/>
      <c r="AU38" s="299"/>
      <c r="AV38" s="299"/>
      <c r="AW38" s="299"/>
      <c r="AX38" s="299"/>
      <c r="AY38" s="299"/>
      <c r="AZ38" s="299"/>
      <c r="BA38" s="299"/>
      <c r="BB38" s="299"/>
      <c r="BC38" s="335"/>
      <c r="BD38" s="477"/>
      <c r="BE38" s="483"/>
      <c r="BF38" s="483"/>
      <c r="BG38" s="483"/>
      <c r="BH38" s="483"/>
      <c r="BI38" s="483"/>
      <c r="BJ38" s="483"/>
      <c r="BK38" s="483"/>
      <c r="BL38" s="483"/>
      <c r="BM38" s="483"/>
      <c r="BN38" s="483"/>
      <c r="BO38" s="483"/>
      <c r="BP38" s="483"/>
      <c r="BQ38" s="496"/>
      <c r="BR38" s="515"/>
    </row>
    <row r="39" spans="1:70" ht="14" customHeight="1">
      <c r="A39" s="69" t="e">
        <f>VLOOKUP(T39,環境設定!$B$7:$C$16,2,0)</f>
        <v>#N/A</v>
      </c>
      <c r="B39" s="208">
        <f t="shared" si="0"/>
        <v>38</v>
      </c>
      <c r="C39" s="215" t="str">
        <f>IF(ISERROR(VLOOKUP($B39,積算集約!$C:$J,3,0)),"",VLOOKUP($B39,積算集約!$C:$J,3,0))</f>
        <v/>
      </c>
      <c r="D39" s="220"/>
      <c r="E39" s="224" t="str">
        <f>IF(ISERROR(VLOOKUP($B39,積算集約!$C:$J,4,0)),"",VLOOKUP($B39,積算集約!$C:$J,4,0))</f>
        <v/>
      </c>
      <c r="F39" s="224"/>
      <c r="G39" s="224"/>
      <c r="H39" s="224"/>
      <c r="I39" s="224"/>
      <c r="J39" s="224"/>
      <c r="K39" s="224"/>
      <c r="L39" s="224"/>
      <c r="M39" s="224"/>
      <c r="N39" s="224"/>
      <c r="O39" s="224"/>
      <c r="P39" s="224"/>
      <c r="Q39" s="224"/>
      <c r="R39" s="224"/>
      <c r="S39" s="224"/>
      <c r="T39" s="220" t="str">
        <f>IF(ISERROR(VLOOKUP($B39,積算集約!$C:$J,5,0)),"",VLOOKUP($B39,積算集約!$C:$J,5,0))</f>
        <v/>
      </c>
      <c r="U39" s="220"/>
      <c r="V39" s="247" t="str">
        <f>IF(ISERROR(VLOOKUP($B39,積算集約!$C:$J,6,0)),"",VLOOKUP($B39,積算集約!$C:$J,6,0))</f>
        <v/>
      </c>
      <c r="W39" s="247"/>
      <c r="X39" s="247"/>
      <c r="Y39" s="251" t="str">
        <f>IF(ISERROR(VLOOKUP($B39,積算集約!$C:$J,7,0)),"",VLOOKUP($B39,積算集約!$C:$J,7,0))</f>
        <v/>
      </c>
      <c r="Z39" s="251"/>
      <c r="AA39" s="251"/>
      <c r="AB39" s="251"/>
      <c r="AC39" s="260" t="str">
        <f>IF(ISERROR(VLOOKUP($B39,積算集約!$C:$J,8,0)),"",VLOOKUP($B39,積算集約!$C:$J,8,0))</f>
        <v/>
      </c>
      <c r="AD39" s="260"/>
      <c r="AE39" s="260"/>
      <c r="AF39" s="260"/>
      <c r="AG39" s="264"/>
      <c r="AJ39" s="269"/>
      <c r="AO39" s="438"/>
      <c r="AP39" s="446"/>
      <c r="AQ39" s="280" t="s">
        <v>594</v>
      </c>
      <c r="AR39" s="294"/>
      <c r="AS39" s="294"/>
      <c r="AT39" s="308"/>
      <c r="AU39" s="368" t="s">
        <v>587</v>
      </c>
      <c r="AV39" s="368"/>
      <c r="AW39" s="368"/>
      <c r="AX39" s="368"/>
      <c r="AY39" s="368"/>
      <c r="AZ39" s="368"/>
      <c r="BA39" s="368"/>
      <c r="BB39" s="368"/>
      <c r="BC39" s="398"/>
      <c r="BD39" s="478" t="s">
        <v>62</v>
      </c>
      <c r="BE39" s="484"/>
      <c r="BF39" s="484"/>
      <c r="BG39" s="484"/>
      <c r="BH39" s="484"/>
      <c r="BI39" s="484"/>
      <c r="BJ39" s="496" t="s">
        <v>690</v>
      </c>
      <c r="BK39" s="496"/>
      <c r="BL39" s="496"/>
      <c r="BM39" s="496"/>
      <c r="BN39" s="496"/>
      <c r="BO39" s="496"/>
      <c r="BP39" s="496"/>
      <c r="BQ39" s="496"/>
      <c r="BR39" s="515"/>
    </row>
    <row r="40" spans="1:70" ht="14" customHeight="1">
      <c r="A40" s="69" t="e">
        <f>VLOOKUP(T40,環境設定!$B$7:$C$16,2,0)</f>
        <v>#N/A</v>
      </c>
      <c r="B40" s="208">
        <f t="shared" si="0"/>
        <v>39</v>
      </c>
      <c r="C40" s="215" t="str">
        <f>IF(ISERROR(VLOOKUP($B40,積算集約!$C:$J,3,0)),"",VLOOKUP($B40,積算集約!$C:$J,3,0))</f>
        <v/>
      </c>
      <c r="D40" s="220"/>
      <c r="E40" s="224" t="str">
        <f>IF(ISERROR(VLOOKUP($B40,積算集約!$C:$J,4,0)),"",VLOOKUP($B40,積算集約!$C:$J,4,0))</f>
        <v/>
      </c>
      <c r="F40" s="224"/>
      <c r="G40" s="224"/>
      <c r="H40" s="224"/>
      <c r="I40" s="224"/>
      <c r="J40" s="224"/>
      <c r="K40" s="224"/>
      <c r="L40" s="224"/>
      <c r="M40" s="224"/>
      <c r="N40" s="224"/>
      <c r="O40" s="224"/>
      <c r="P40" s="224"/>
      <c r="Q40" s="224"/>
      <c r="R40" s="224"/>
      <c r="S40" s="224"/>
      <c r="T40" s="220" t="str">
        <f>IF(ISERROR(VLOOKUP($B40,積算集約!$C:$J,5,0)),"",VLOOKUP($B40,積算集約!$C:$J,5,0))</f>
        <v/>
      </c>
      <c r="U40" s="220"/>
      <c r="V40" s="247" t="str">
        <f>IF(ISERROR(VLOOKUP($B40,積算集約!$C:$J,6,0)),"",VLOOKUP($B40,積算集約!$C:$J,6,0))</f>
        <v/>
      </c>
      <c r="W40" s="247"/>
      <c r="X40" s="247"/>
      <c r="Y40" s="251" t="str">
        <f>IF(ISERROR(VLOOKUP($B40,積算集約!$C:$J,7,0)),"",VLOOKUP($B40,積算集約!$C:$J,7,0))</f>
        <v/>
      </c>
      <c r="Z40" s="251"/>
      <c r="AA40" s="251"/>
      <c r="AB40" s="251"/>
      <c r="AC40" s="260" t="str">
        <f>IF(ISERROR(VLOOKUP($B40,積算集約!$C:$J,8,0)),"",VLOOKUP($B40,積算集約!$C:$J,8,0))</f>
        <v/>
      </c>
      <c r="AD40" s="260"/>
      <c r="AE40" s="260"/>
      <c r="AF40" s="260"/>
      <c r="AG40" s="264"/>
      <c r="AJ40" s="269"/>
      <c r="AO40" s="438"/>
      <c r="AP40" s="446"/>
      <c r="AQ40" s="282"/>
      <c r="AR40" s="296"/>
      <c r="AS40" s="296"/>
      <c r="AT40" s="310"/>
      <c r="AU40" s="299"/>
      <c r="AV40" s="299"/>
      <c r="AW40" s="299"/>
      <c r="AX40" s="299"/>
      <c r="AY40" s="299"/>
      <c r="AZ40" s="299"/>
      <c r="BA40" s="299"/>
      <c r="BB40" s="299"/>
      <c r="BC40" s="335"/>
      <c r="BD40" s="479"/>
      <c r="BE40" s="485"/>
      <c r="BF40" s="485"/>
      <c r="BG40" s="485"/>
      <c r="BH40" s="485"/>
      <c r="BI40" s="485"/>
      <c r="BJ40" s="497"/>
      <c r="BK40" s="497"/>
      <c r="BL40" s="497"/>
      <c r="BM40" s="497"/>
      <c r="BN40" s="497"/>
      <c r="BO40" s="497"/>
      <c r="BP40" s="497"/>
      <c r="BQ40" s="497"/>
      <c r="BR40" s="516"/>
    </row>
    <row r="41" spans="1:70" ht="14" customHeight="1">
      <c r="A41" s="69" t="e">
        <f>VLOOKUP(T41,環境設定!$B$7:$C$16,2,0)</f>
        <v>#N/A</v>
      </c>
      <c r="B41" s="208">
        <f t="shared" si="0"/>
        <v>40</v>
      </c>
      <c r="C41" s="215" t="str">
        <f>IF(ISERROR(VLOOKUP($B41,積算集約!$C:$J,3,0)),"",VLOOKUP($B41,積算集約!$C:$J,3,0))</f>
        <v/>
      </c>
      <c r="D41" s="220"/>
      <c r="E41" s="224" t="str">
        <f>IF(ISERROR(VLOOKUP($B41,積算集約!$C:$J,4,0)),"",VLOOKUP($B41,積算集約!$C:$J,4,0))</f>
        <v/>
      </c>
      <c r="F41" s="224"/>
      <c r="G41" s="224"/>
      <c r="H41" s="224"/>
      <c r="I41" s="224"/>
      <c r="J41" s="224"/>
      <c r="K41" s="224"/>
      <c r="L41" s="224"/>
      <c r="M41" s="224"/>
      <c r="N41" s="224"/>
      <c r="O41" s="224"/>
      <c r="P41" s="224"/>
      <c r="Q41" s="224"/>
      <c r="R41" s="224"/>
      <c r="S41" s="224"/>
      <c r="T41" s="220" t="str">
        <f>IF(ISERROR(VLOOKUP($B41,積算集約!$C:$J,5,0)),"",VLOOKUP($B41,積算集約!$C:$J,5,0))</f>
        <v/>
      </c>
      <c r="U41" s="220"/>
      <c r="V41" s="247" t="str">
        <f>IF(ISERROR(VLOOKUP($B41,積算集約!$C:$J,6,0)),"",VLOOKUP($B41,積算集約!$C:$J,6,0))</f>
        <v/>
      </c>
      <c r="W41" s="247"/>
      <c r="X41" s="247"/>
      <c r="Y41" s="251" t="str">
        <f>IF(ISERROR(VLOOKUP($B41,積算集約!$C:$J,7,0)),"",VLOOKUP($B41,積算集約!$C:$J,7,0))</f>
        <v/>
      </c>
      <c r="Z41" s="251"/>
      <c r="AA41" s="251"/>
      <c r="AB41" s="251"/>
      <c r="AC41" s="260" t="str">
        <f>IF(ISERROR(VLOOKUP($B41,積算集約!$C:$J,8,0)),"",VLOOKUP($B41,積算集約!$C:$J,8,0))</f>
        <v/>
      </c>
      <c r="AD41" s="260"/>
      <c r="AE41" s="260"/>
      <c r="AF41" s="260"/>
      <c r="AG41" s="264"/>
      <c r="AJ41" s="269"/>
      <c r="AO41" s="438"/>
      <c r="AP41" s="446"/>
      <c r="AQ41" s="280" t="s">
        <v>326</v>
      </c>
      <c r="AR41" s="294"/>
      <c r="AS41" s="294"/>
      <c r="AT41" s="308"/>
      <c r="AU41" s="368" t="s">
        <v>587</v>
      </c>
      <c r="AV41" s="368"/>
      <c r="AW41" s="368"/>
      <c r="AX41" s="368"/>
      <c r="AY41" s="368"/>
      <c r="AZ41" s="368"/>
      <c r="BA41" s="368"/>
      <c r="BB41" s="368"/>
      <c r="BC41" s="398"/>
      <c r="BD41" s="480" t="s">
        <v>668</v>
      </c>
      <c r="BE41" s="481"/>
      <c r="BF41" s="481" t="s">
        <v>7</v>
      </c>
      <c r="BG41" s="486"/>
      <c r="BH41" s="492"/>
      <c r="BI41" s="492"/>
      <c r="BJ41" s="492"/>
      <c r="BK41" s="498" t="s">
        <v>78</v>
      </c>
      <c r="BL41" s="498"/>
      <c r="BM41" s="498"/>
      <c r="BN41" s="492"/>
      <c r="BO41" s="492"/>
      <c r="BP41" s="492"/>
      <c r="BQ41" s="492"/>
      <c r="BR41" s="517"/>
    </row>
    <row r="42" spans="1:70" ht="14" customHeight="1">
      <c r="A42" s="69" t="e">
        <f>VLOOKUP(T42,環境設定!$B$7:$C$16,2,0)</f>
        <v>#N/A</v>
      </c>
      <c r="B42" s="208">
        <f t="shared" si="0"/>
        <v>41</v>
      </c>
      <c r="C42" s="215" t="str">
        <f>IF(ISERROR(VLOOKUP($B42,積算集約!$C:$J,3,0)),"",VLOOKUP($B42,積算集約!$C:$J,3,0))</f>
        <v/>
      </c>
      <c r="D42" s="220"/>
      <c r="E42" s="224" t="str">
        <f>IF(ISERROR(VLOOKUP($B42,積算集約!$C:$J,4,0)),"",VLOOKUP($B42,積算集約!$C:$J,4,0))</f>
        <v/>
      </c>
      <c r="F42" s="224"/>
      <c r="G42" s="224"/>
      <c r="H42" s="224"/>
      <c r="I42" s="224"/>
      <c r="J42" s="224"/>
      <c r="K42" s="224"/>
      <c r="L42" s="224"/>
      <c r="M42" s="224"/>
      <c r="N42" s="224"/>
      <c r="O42" s="224"/>
      <c r="P42" s="224"/>
      <c r="Q42" s="224"/>
      <c r="R42" s="224"/>
      <c r="S42" s="224"/>
      <c r="T42" s="220" t="str">
        <f>IF(ISERROR(VLOOKUP($B42,積算集約!$C:$J,5,0)),"",VLOOKUP($B42,積算集約!$C:$J,5,0))</f>
        <v/>
      </c>
      <c r="U42" s="220"/>
      <c r="V42" s="247" t="str">
        <f>IF(ISERROR(VLOOKUP($B42,積算集約!$C:$J,6,0)),"",VLOOKUP($B42,積算集約!$C:$J,6,0))</f>
        <v/>
      </c>
      <c r="W42" s="247"/>
      <c r="X42" s="247"/>
      <c r="Y42" s="251" t="str">
        <f>IF(ISERROR(VLOOKUP($B42,積算集約!$C:$J,7,0)),"",VLOOKUP($B42,積算集約!$C:$J,7,0))</f>
        <v/>
      </c>
      <c r="Z42" s="251"/>
      <c r="AA42" s="251"/>
      <c r="AB42" s="251"/>
      <c r="AC42" s="260" t="str">
        <f>IF(ISERROR(VLOOKUP($B42,積算集約!$C:$J,8,0)),"",VLOOKUP($B42,積算集約!$C:$J,8,0))</f>
        <v/>
      </c>
      <c r="AD42" s="260"/>
      <c r="AE42" s="260"/>
      <c r="AF42" s="260"/>
      <c r="AG42" s="264"/>
      <c r="AJ42" s="269"/>
      <c r="AO42" s="438"/>
      <c r="AP42" s="446"/>
      <c r="AQ42" s="282"/>
      <c r="AR42" s="296"/>
      <c r="AS42" s="296"/>
      <c r="AT42" s="310"/>
      <c r="AU42" s="299"/>
      <c r="AV42" s="299"/>
      <c r="AW42" s="299"/>
      <c r="AX42" s="299"/>
      <c r="AY42" s="299"/>
      <c r="AZ42" s="299"/>
      <c r="BA42" s="299"/>
      <c r="BB42" s="299"/>
      <c r="BC42" s="335"/>
      <c r="BD42" s="481"/>
      <c r="BE42" s="481"/>
      <c r="BF42" s="481"/>
      <c r="BG42" s="486"/>
      <c r="BH42" s="492"/>
      <c r="BI42" s="492"/>
      <c r="BJ42" s="492"/>
      <c r="BK42" s="498"/>
      <c r="BL42" s="498"/>
      <c r="BM42" s="498"/>
      <c r="BN42" s="492"/>
      <c r="BO42" s="492"/>
      <c r="BP42" s="492"/>
      <c r="BQ42" s="492"/>
      <c r="BR42" s="517"/>
    </row>
    <row r="43" spans="1:70" ht="14" customHeight="1">
      <c r="A43" s="69" t="e">
        <f>VLOOKUP(T43,環境設定!$B$7:$C$16,2,0)</f>
        <v>#N/A</v>
      </c>
      <c r="B43" s="208">
        <f t="shared" si="0"/>
        <v>42</v>
      </c>
      <c r="C43" s="215" t="str">
        <f>IF(ISERROR(VLOOKUP($B43,積算集約!$C:$J,3,0)),"",VLOOKUP($B43,積算集約!$C:$J,3,0))</f>
        <v/>
      </c>
      <c r="D43" s="220"/>
      <c r="E43" s="224" t="str">
        <f>IF(ISERROR(VLOOKUP($B43,積算集約!$C:$J,4,0)),"",VLOOKUP($B43,積算集約!$C:$J,4,0))</f>
        <v/>
      </c>
      <c r="F43" s="224"/>
      <c r="G43" s="224"/>
      <c r="H43" s="224"/>
      <c r="I43" s="224"/>
      <c r="J43" s="224"/>
      <c r="K43" s="224"/>
      <c r="L43" s="224"/>
      <c r="M43" s="224"/>
      <c r="N43" s="224"/>
      <c r="O43" s="224"/>
      <c r="P43" s="224"/>
      <c r="Q43" s="224"/>
      <c r="R43" s="224"/>
      <c r="S43" s="224"/>
      <c r="T43" s="220" t="str">
        <f>IF(ISERROR(VLOOKUP($B43,積算集約!$C:$J,5,0)),"",VLOOKUP($B43,積算集約!$C:$J,5,0))</f>
        <v/>
      </c>
      <c r="U43" s="220"/>
      <c r="V43" s="247" t="str">
        <f>IF(ISERROR(VLOOKUP($B43,積算集約!$C:$J,6,0)),"",VLOOKUP($B43,積算集約!$C:$J,6,0))</f>
        <v/>
      </c>
      <c r="W43" s="247"/>
      <c r="X43" s="247"/>
      <c r="Y43" s="251" t="str">
        <f>IF(ISERROR(VLOOKUP($B43,積算集約!$C:$J,7,0)),"",VLOOKUP($B43,積算集約!$C:$J,7,0))</f>
        <v/>
      </c>
      <c r="Z43" s="251"/>
      <c r="AA43" s="251"/>
      <c r="AB43" s="251"/>
      <c r="AC43" s="260" t="str">
        <f>IF(ISERROR(VLOOKUP($B43,積算集約!$C:$J,8,0)),"",VLOOKUP($B43,積算集約!$C:$J,8,0))</f>
        <v/>
      </c>
      <c r="AD43" s="260"/>
      <c r="AE43" s="260"/>
      <c r="AF43" s="260"/>
      <c r="AG43" s="264"/>
      <c r="AJ43" s="269"/>
      <c r="AO43" s="438"/>
      <c r="AP43" s="446"/>
      <c r="AQ43" s="280" t="s">
        <v>308</v>
      </c>
      <c r="AR43" s="294"/>
      <c r="AS43" s="294"/>
      <c r="AT43" s="308"/>
      <c r="AU43" s="368" t="s">
        <v>587</v>
      </c>
      <c r="AV43" s="368"/>
      <c r="AW43" s="368"/>
      <c r="AX43" s="368"/>
      <c r="AY43" s="368"/>
      <c r="AZ43" s="368"/>
      <c r="BA43" s="368"/>
      <c r="BB43" s="368"/>
      <c r="BC43" s="398"/>
      <c r="BD43" s="481"/>
      <c r="BE43" s="481"/>
      <c r="BF43" s="481" t="s">
        <v>605</v>
      </c>
      <c r="BG43" s="486"/>
      <c r="BH43" s="493"/>
      <c r="BI43" s="493"/>
      <c r="BJ43" s="493"/>
      <c r="BK43" s="498" t="s">
        <v>582</v>
      </c>
      <c r="BL43" s="498"/>
      <c r="BM43" s="498"/>
      <c r="BN43" s="501"/>
      <c r="BO43" s="501"/>
      <c r="BP43" s="501"/>
      <c r="BQ43" s="504" t="s">
        <v>595</v>
      </c>
      <c r="BR43" s="518"/>
    </row>
    <row r="44" spans="1:70" ht="14" customHeight="1">
      <c r="A44" s="69" t="e">
        <f>VLOOKUP(T44,環境設定!$B$7:$C$16,2,0)</f>
        <v>#N/A</v>
      </c>
      <c r="B44" s="208">
        <f t="shared" si="0"/>
        <v>43</v>
      </c>
      <c r="C44" s="215" t="str">
        <f>IF(ISERROR(VLOOKUP($B44,積算集約!$C:$J,3,0)),"",VLOOKUP($B44,積算集約!$C:$J,3,0))</f>
        <v/>
      </c>
      <c r="D44" s="220"/>
      <c r="E44" s="224" t="str">
        <f>IF(ISERROR(VLOOKUP($B44,積算集約!$C:$J,4,0)),"",VLOOKUP($B44,積算集約!$C:$J,4,0))</f>
        <v/>
      </c>
      <c r="F44" s="224"/>
      <c r="G44" s="224"/>
      <c r="H44" s="224"/>
      <c r="I44" s="224"/>
      <c r="J44" s="224"/>
      <c r="K44" s="224"/>
      <c r="L44" s="224"/>
      <c r="M44" s="224"/>
      <c r="N44" s="224"/>
      <c r="O44" s="224"/>
      <c r="P44" s="224"/>
      <c r="Q44" s="224"/>
      <c r="R44" s="224"/>
      <c r="S44" s="224"/>
      <c r="T44" s="220" t="str">
        <f>IF(ISERROR(VLOOKUP($B44,積算集約!$C:$J,5,0)),"",VLOOKUP($B44,積算集約!$C:$J,5,0))</f>
        <v/>
      </c>
      <c r="U44" s="220"/>
      <c r="V44" s="247" t="str">
        <f>IF(ISERROR(VLOOKUP($B44,積算集約!$C:$J,6,0)),"",VLOOKUP($B44,積算集約!$C:$J,6,0))</f>
        <v/>
      </c>
      <c r="W44" s="247"/>
      <c r="X44" s="247"/>
      <c r="Y44" s="251" t="str">
        <f>IF(ISERROR(VLOOKUP($B44,積算集約!$C:$J,7,0)),"",VLOOKUP($B44,積算集約!$C:$J,7,0))</f>
        <v/>
      </c>
      <c r="Z44" s="251"/>
      <c r="AA44" s="251"/>
      <c r="AB44" s="251"/>
      <c r="AC44" s="260" t="str">
        <f>IF(ISERROR(VLOOKUP($B44,積算集約!$C:$J,8,0)),"",VLOOKUP($B44,積算集約!$C:$J,8,0))</f>
        <v/>
      </c>
      <c r="AD44" s="260"/>
      <c r="AE44" s="260"/>
      <c r="AF44" s="260"/>
      <c r="AG44" s="264"/>
      <c r="AJ44" s="269"/>
      <c r="AO44" s="438"/>
      <c r="AP44" s="446"/>
      <c r="AQ44" s="282"/>
      <c r="AR44" s="296"/>
      <c r="AS44" s="296"/>
      <c r="AT44" s="310"/>
      <c r="AU44" s="299"/>
      <c r="AV44" s="299"/>
      <c r="AW44" s="299"/>
      <c r="AX44" s="299"/>
      <c r="AY44" s="299"/>
      <c r="AZ44" s="299"/>
      <c r="BA44" s="299"/>
      <c r="BB44" s="299"/>
      <c r="BC44" s="335"/>
      <c r="BD44" s="481"/>
      <c r="BE44" s="481"/>
      <c r="BF44" s="481"/>
      <c r="BG44" s="486"/>
      <c r="BH44" s="493"/>
      <c r="BI44" s="493"/>
      <c r="BJ44" s="493"/>
      <c r="BK44" s="498"/>
      <c r="BL44" s="498"/>
      <c r="BM44" s="498"/>
      <c r="BN44" s="501"/>
      <c r="BO44" s="501"/>
      <c r="BP44" s="501"/>
      <c r="BQ44" s="504"/>
      <c r="BR44" s="518"/>
    </row>
    <row r="45" spans="1:70" ht="14" customHeight="1">
      <c r="A45" s="69" t="e">
        <f>VLOOKUP(T45,環境設定!$B$7:$C$16,2,0)</f>
        <v>#N/A</v>
      </c>
      <c r="B45" s="208">
        <f t="shared" si="0"/>
        <v>44</v>
      </c>
      <c r="C45" s="215" t="str">
        <f>IF(ISERROR(VLOOKUP($B45,積算集約!$C:$J,3,0)),"",VLOOKUP($B45,積算集約!$C:$J,3,0))</f>
        <v/>
      </c>
      <c r="D45" s="220"/>
      <c r="E45" s="224" t="str">
        <f>IF(ISERROR(VLOOKUP($B45,積算集約!$C:$J,4,0)),"",VLOOKUP($B45,積算集約!$C:$J,4,0))</f>
        <v/>
      </c>
      <c r="F45" s="224"/>
      <c r="G45" s="224"/>
      <c r="H45" s="224"/>
      <c r="I45" s="224"/>
      <c r="J45" s="224"/>
      <c r="K45" s="224"/>
      <c r="L45" s="224"/>
      <c r="M45" s="224"/>
      <c r="N45" s="224"/>
      <c r="O45" s="224"/>
      <c r="P45" s="224"/>
      <c r="Q45" s="224"/>
      <c r="R45" s="224"/>
      <c r="S45" s="224"/>
      <c r="T45" s="220" t="str">
        <f>IF(ISERROR(VLOOKUP($B45,積算集約!$C:$J,5,0)),"",VLOOKUP($B45,積算集約!$C:$J,5,0))</f>
        <v/>
      </c>
      <c r="U45" s="220"/>
      <c r="V45" s="247" t="str">
        <f>IF(ISERROR(VLOOKUP($B45,積算集約!$C:$J,6,0)),"",VLOOKUP($B45,積算集約!$C:$J,6,0))</f>
        <v/>
      </c>
      <c r="W45" s="247"/>
      <c r="X45" s="247"/>
      <c r="Y45" s="251" t="str">
        <f>IF(ISERROR(VLOOKUP($B45,積算集約!$C:$J,7,0)),"",VLOOKUP($B45,積算集約!$C:$J,7,0))</f>
        <v/>
      </c>
      <c r="Z45" s="251"/>
      <c r="AA45" s="251"/>
      <c r="AB45" s="251"/>
      <c r="AC45" s="260" t="str">
        <f>IF(ISERROR(VLOOKUP($B45,積算集約!$C:$J,8,0)),"",VLOOKUP($B45,積算集約!$C:$J,8,0))</f>
        <v/>
      </c>
      <c r="AD45" s="260"/>
      <c r="AE45" s="260"/>
      <c r="AF45" s="260"/>
      <c r="AG45" s="264"/>
      <c r="AJ45" s="269"/>
      <c r="AO45" s="438"/>
      <c r="AP45" s="446"/>
      <c r="AQ45" s="280" t="s">
        <v>28</v>
      </c>
      <c r="AR45" s="294"/>
      <c r="AS45" s="294"/>
      <c r="AT45" s="308"/>
      <c r="AU45" s="459"/>
      <c r="AV45" s="464"/>
      <c r="AW45" s="464"/>
      <c r="AX45" s="464"/>
      <c r="AY45" s="464"/>
      <c r="AZ45" s="464"/>
      <c r="BA45" s="464"/>
      <c r="BB45" s="470" t="s">
        <v>361</v>
      </c>
      <c r="BC45" s="474"/>
      <c r="BD45" s="280" t="s">
        <v>380</v>
      </c>
      <c r="BE45" s="294"/>
      <c r="BF45" s="294"/>
      <c r="BG45" s="294"/>
      <c r="BH45" s="294"/>
      <c r="BI45" s="308"/>
      <c r="BJ45" s="286"/>
      <c r="BK45" s="466" t="str">
        <f>申込書表!AV32</f>
        <v>□</v>
      </c>
      <c r="BL45" s="311" t="s">
        <v>134</v>
      </c>
      <c r="BM45" s="311"/>
      <c r="BN45" s="466" t="str">
        <f>申込書表!AY32</f>
        <v>□</v>
      </c>
      <c r="BO45" s="311" t="s">
        <v>411</v>
      </c>
      <c r="BP45" s="311"/>
      <c r="BQ45" s="311"/>
      <c r="BR45" s="474"/>
    </row>
    <row r="46" spans="1:70" ht="14" customHeight="1">
      <c r="A46" s="69" t="e">
        <f>VLOOKUP(T46,環境設定!$B$7:$C$16,2,0)</f>
        <v>#N/A</v>
      </c>
      <c r="B46" s="208">
        <f t="shared" si="0"/>
        <v>45</v>
      </c>
      <c r="C46" s="215" t="str">
        <f>IF(ISERROR(VLOOKUP($B46,積算集約!$C:$J,3,0)),"",VLOOKUP($B46,積算集約!$C:$J,3,0))</f>
        <v/>
      </c>
      <c r="D46" s="220"/>
      <c r="E46" s="224" t="str">
        <f>IF(ISERROR(VLOOKUP($B46,積算集約!$C:$J,4,0)),"",VLOOKUP($B46,積算集約!$C:$J,4,0))</f>
        <v/>
      </c>
      <c r="F46" s="224"/>
      <c r="G46" s="224"/>
      <c r="H46" s="224"/>
      <c r="I46" s="224"/>
      <c r="J46" s="224"/>
      <c r="K46" s="224"/>
      <c r="L46" s="224"/>
      <c r="M46" s="224"/>
      <c r="N46" s="224"/>
      <c r="O46" s="224"/>
      <c r="P46" s="224"/>
      <c r="Q46" s="224"/>
      <c r="R46" s="224"/>
      <c r="S46" s="224"/>
      <c r="T46" s="220" t="str">
        <f>IF(ISERROR(VLOOKUP($B46,積算集約!$C:$J,5,0)),"",VLOOKUP($B46,積算集約!$C:$J,5,0))</f>
        <v/>
      </c>
      <c r="U46" s="220"/>
      <c r="V46" s="247" t="str">
        <f>IF(ISERROR(VLOOKUP($B46,積算集約!$C:$J,6,0)),"",VLOOKUP($B46,積算集約!$C:$J,6,0))</f>
        <v/>
      </c>
      <c r="W46" s="247"/>
      <c r="X46" s="247"/>
      <c r="Y46" s="251" t="str">
        <f>IF(ISERROR(VLOOKUP($B46,積算集約!$C:$J,7,0)),"",VLOOKUP($B46,積算集約!$C:$J,7,0))</f>
        <v/>
      </c>
      <c r="Z46" s="251"/>
      <c r="AA46" s="251"/>
      <c r="AB46" s="251"/>
      <c r="AC46" s="260" t="str">
        <f>IF(ISERROR(VLOOKUP($B46,積算集約!$C:$J,8,0)),"",VLOOKUP($B46,積算集約!$C:$J,8,0))</f>
        <v/>
      </c>
      <c r="AD46" s="260"/>
      <c r="AE46" s="260"/>
      <c r="AF46" s="260"/>
      <c r="AG46" s="264"/>
      <c r="AJ46" s="269"/>
      <c r="AO46" s="439"/>
      <c r="AP46" s="447"/>
      <c r="AQ46" s="282"/>
      <c r="AR46" s="296"/>
      <c r="AS46" s="296"/>
      <c r="AT46" s="310"/>
      <c r="AU46" s="460"/>
      <c r="AV46" s="465"/>
      <c r="AW46" s="465"/>
      <c r="AX46" s="465"/>
      <c r="AY46" s="465"/>
      <c r="AZ46" s="465"/>
      <c r="BA46" s="465"/>
      <c r="BB46" s="471"/>
      <c r="BC46" s="475"/>
      <c r="BD46" s="282"/>
      <c r="BE46" s="296"/>
      <c r="BF46" s="296"/>
      <c r="BG46" s="296"/>
      <c r="BH46" s="296"/>
      <c r="BI46" s="310"/>
      <c r="BJ46" s="288"/>
      <c r="BK46" s="467"/>
      <c r="BL46" s="302"/>
      <c r="BM46" s="302"/>
      <c r="BN46" s="467"/>
      <c r="BO46" s="302"/>
      <c r="BP46" s="302"/>
      <c r="BQ46" s="302"/>
      <c r="BR46" s="475"/>
    </row>
    <row r="47" spans="1:70" ht="14" customHeight="1">
      <c r="A47" s="69" t="e">
        <f>VLOOKUP(T47,環境設定!$B$7:$C$16,2,0)</f>
        <v>#N/A</v>
      </c>
      <c r="B47" s="208">
        <f t="shared" si="0"/>
        <v>46</v>
      </c>
      <c r="C47" s="215" t="str">
        <f>IF(ISERROR(VLOOKUP($B47,積算集約!$C:$J,3,0)),"",VLOOKUP($B47,積算集約!$C:$J,3,0))</f>
        <v/>
      </c>
      <c r="D47" s="220"/>
      <c r="E47" s="224" t="str">
        <f>IF(ISERROR(VLOOKUP($B47,積算集約!$C:$J,4,0)),"",VLOOKUP($B47,積算集約!$C:$J,4,0))</f>
        <v/>
      </c>
      <c r="F47" s="224"/>
      <c r="G47" s="224"/>
      <c r="H47" s="224"/>
      <c r="I47" s="224"/>
      <c r="J47" s="224"/>
      <c r="K47" s="224"/>
      <c r="L47" s="224"/>
      <c r="M47" s="224"/>
      <c r="N47" s="224"/>
      <c r="O47" s="224"/>
      <c r="P47" s="224"/>
      <c r="Q47" s="224"/>
      <c r="R47" s="224"/>
      <c r="S47" s="224"/>
      <c r="T47" s="220" t="str">
        <f>IF(ISERROR(VLOOKUP($B47,積算集約!$C:$J,5,0)),"",VLOOKUP($B47,積算集約!$C:$J,5,0))</f>
        <v/>
      </c>
      <c r="U47" s="220"/>
      <c r="V47" s="247" t="str">
        <f>IF(ISERROR(VLOOKUP($B47,積算集約!$C:$J,6,0)),"",VLOOKUP($B47,積算集約!$C:$J,6,0))</f>
        <v/>
      </c>
      <c r="W47" s="247"/>
      <c r="X47" s="247"/>
      <c r="Y47" s="251" t="str">
        <f>IF(ISERROR(VLOOKUP($B47,積算集約!$C:$J,7,0)),"",VLOOKUP($B47,積算集約!$C:$J,7,0))</f>
        <v/>
      </c>
      <c r="Z47" s="251"/>
      <c r="AA47" s="251"/>
      <c r="AB47" s="251"/>
      <c r="AC47" s="260" t="str">
        <f>IF(ISERROR(VLOOKUP($B47,積算集約!$C:$J,8,0)),"",VLOOKUP($B47,積算集約!$C:$J,8,0))</f>
        <v/>
      </c>
      <c r="AD47" s="260"/>
      <c r="AE47" s="260"/>
      <c r="AF47" s="260"/>
      <c r="AG47" s="264"/>
      <c r="AJ47" s="269"/>
      <c r="AO47" s="440" t="s">
        <v>166</v>
      </c>
      <c r="AP47" s="448"/>
      <c r="AQ47" s="311"/>
      <c r="AR47" s="311"/>
      <c r="AS47" s="311"/>
      <c r="AT47" s="311"/>
      <c r="AU47" s="311"/>
      <c r="AV47" s="311"/>
      <c r="AW47" s="311"/>
      <c r="AX47" s="311"/>
      <c r="AY47" s="311"/>
      <c r="AZ47" s="311"/>
      <c r="BA47" s="311"/>
      <c r="BB47" s="311"/>
      <c r="BC47" s="311"/>
      <c r="BD47" s="311"/>
      <c r="BE47" s="311"/>
      <c r="BF47" s="311"/>
      <c r="BG47" s="311"/>
      <c r="BH47" s="311"/>
      <c r="BI47" s="311"/>
      <c r="BJ47" s="311"/>
      <c r="BK47" s="311"/>
      <c r="BL47" s="311"/>
      <c r="BM47" s="311"/>
      <c r="BN47" s="311"/>
      <c r="BO47" s="311"/>
      <c r="BP47" s="311"/>
      <c r="BQ47" s="311"/>
      <c r="BR47" s="388"/>
    </row>
    <row r="48" spans="1:70" ht="14" customHeight="1">
      <c r="A48" s="69" t="e">
        <f>VLOOKUP(T48,環境設定!$B$7:$C$16,2,0)</f>
        <v>#N/A</v>
      </c>
      <c r="B48" s="208">
        <f t="shared" si="0"/>
        <v>47</v>
      </c>
      <c r="C48" s="215" t="str">
        <f>IF(ISERROR(VLOOKUP($B48,積算集約!$C:$J,3,0)),"",VLOOKUP($B48,積算集約!$C:$J,3,0))</f>
        <v/>
      </c>
      <c r="D48" s="220"/>
      <c r="E48" s="224" t="str">
        <f>IF(ISERROR(VLOOKUP($B48,積算集約!$C:$J,4,0)),"",VLOOKUP($B48,積算集約!$C:$J,4,0))</f>
        <v/>
      </c>
      <c r="F48" s="224"/>
      <c r="G48" s="224"/>
      <c r="H48" s="224"/>
      <c r="I48" s="224"/>
      <c r="J48" s="224"/>
      <c r="K48" s="224"/>
      <c r="L48" s="224"/>
      <c r="M48" s="224"/>
      <c r="N48" s="224"/>
      <c r="O48" s="224"/>
      <c r="P48" s="224"/>
      <c r="Q48" s="224"/>
      <c r="R48" s="224"/>
      <c r="S48" s="224"/>
      <c r="T48" s="220" t="str">
        <f>IF(ISERROR(VLOOKUP($B48,積算集約!$C:$J,5,0)),"",VLOOKUP($B48,積算集約!$C:$J,5,0))</f>
        <v/>
      </c>
      <c r="U48" s="220"/>
      <c r="V48" s="247" t="str">
        <f>IF(ISERROR(VLOOKUP($B48,積算集約!$C:$J,6,0)),"",VLOOKUP($B48,積算集約!$C:$J,6,0))</f>
        <v/>
      </c>
      <c r="W48" s="247"/>
      <c r="X48" s="247"/>
      <c r="Y48" s="251" t="str">
        <f>IF(ISERROR(VLOOKUP($B48,積算集約!$C:$J,7,0)),"",VLOOKUP($B48,積算集約!$C:$J,7,0))</f>
        <v/>
      </c>
      <c r="Z48" s="251"/>
      <c r="AA48" s="251"/>
      <c r="AB48" s="251"/>
      <c r="AC48" s="260" t="str">
        <f>IF(ISERROR(VLOOKUP($B48,積算集約!$C:$J,8,0)),"",VLOOKUP($B48,積算集約!$C:$J,8,0))</f>
        <v/>
      </c>
      <c r="AD48" s="260"/>
      <c r="AE48" s="260"/>
      <c r="AF48" s="260"/>
      <c r="AG48" s="264"/>
      <c r="AJ48" s="269"/>
      <c r="AO48" s="441"/>
      <c r="AP48" s="449"/>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3"/>
      <c r="BQ48" s="273"/>
      <c r="BR48" s="397"/>
    </row>
    <row r="49" spans="1:70" ht="14" customHeight="1">
      <c r="A49" s="69" t="e">
        <f>VLOOKUP(T49,環境設定!$B$7:$C$16,2,0)</f>
        <v>#N/A</v>
      </c>
      <c r="B49" s="208">
        <f t="shared" si="0"/>
        <v>48</v>
      </c>
      <c r="C49" s="216" t="str">
        <f>IF(ISERROR(VLOOKUP($B49,積算集約!$C:$J,3,0)),"",VLOOKUP($B49,積算集約!$C:$J,3,0))</f>
        <v/>
      </c>
      <c r="D49" s="221"/>
      <c r="E49" s="225" t="str">
        <f>IF(ISERROR(VLOOKUP($B49,積算集約!$C:$J,4,0)),"",VLOOKUP($B49,積算集約!$C:$J,4,0))</f>
        <v/>
      </c>
      <c r="F49" s="225"/>
      <c r="G49" s="225"/>
      <c r="H49" s="225"/>
      <c r="I49" s="225"/>
      <c r="J49" s="225"/>
      <c r="K49" s="225"/>
      <c r="L49" s="225"/>
      <c r="M49" s="225"/>
      <c r="N49" s="225"/>
      <c r="O49" s="225"/>
      <c r="P49" s="225"/>
      <c r="Q49" s="225"/>
      <c r="R49" s="225"/>
      <c r="S49" s="225"/>
      <c r="T49" s="221" t="str">
        <f>IF(ISERROR(VLOOKUP($B49,積算集約!$C:$J,5,0)),"",VLOOKUP($B49,積算集約!$C:$J,5,0))</f>
        <v/>
      </c>
      <c r="U49" s="221"/>
      <c r="V49" s="248" t="str">
        <f>IF(ISERROR(VLOOKUP($B49,積算集約!$C:$J,6,0)),"",VLOOKUP($B49,積算集約!$C:$J,6,0))</f>
        <v/>
      </c>
      <c r="W49" s="248"/>
      <c r="X49" s="248"/>
      <c r="Y49" s="252" t="str">
        <f>IF(ISERROR(VLOOKUP($B49,積算集約!$C:$J,7,0)),"",VLOOKUP($B49,積算集約!$C:$J,7,0))</f>
        <v/>
      </c>
      <c r="Z49" s="252"/>
      <c r="AA49" s="252"/>
      <c r="AB49" s="252"/>
      <c r="AC49" s="261" t="str">
        <f>IF(ISERROR(VLOOKUP($B49,積算集約!$C:$J,8,0)),"",VLOOKUP($B49,積算集約!$C:$J,8,0))</f>
        <v/>
      </c>
      <c r="AD49" s="261"/>
      <c r="AE49" s="261"/>
      <c r="AF49" s="261"/>
      <c r="AG49" s="265"/>
      <c r="AJ49" s="269"/>
      <c r="AO49" s="441"/>
      <c r="AP49" s="449"/>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3"/>
      <c r="BQ49" s="273"/>
      <c r="BR49" s="397"/>
    </row>
    <row r="50" spans="1:70" ht="14" customHeight="1">
      <c r="C50" s="217"/>
      <c r="D50" s="217"/>
      <c r="E50" s="226" t="str">
        <f>IF(積算集約!$B$1&gt;48,"積算表2枚目あり","")</f>
        <v/>
      </c>
      <c r="F50" s="226"/>
      <c r="G50" s="226"/>
      <c r="H50" s="226"/>
      <c r="I50" s="226"/>
      <c r="J50" s="226"/>
      <c r="K50" s="226"/>
      <c r="L50" s="226"/>
      <c r="M50" s="226"/>
      <c r="N50" s="226"/>
      <c r="O50" s="226"/>
      <c r="P50" s="226"/>
      <c r="Q50" s="226"/>
      <c r="R50" s="226"/>
      <c r="S50" s="226"/>
      <c r="T50" s="244"/>
      <c r="U50" s="244"/>
      <c r="V50" s="249"/>
      <c r="W50" s="249"/>
      <c r="X50" s="249"/>
      <c r="Y50" s="253"/>
      <c r="Z50" s="253"/>
      <c r="AA50" s="253"/>
      <c r="AB50" s="253"/>
      <c r="AC50" s="262"/>
      <c r="AD50" s="262"/>
      <c r="AE50" s="262"/>
      <c r="AF50" s="262"/>
      <c r="AG50" s="262"/>
      <c r="AJ50" s="269"/>
      <c r="AO50" s="441"/>
      <c r="AP50" s="449"/>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3"/>
      <c r="BQ50" s="273"/>
      <c r="BR50" s="397"/>
    </row>
    <row r="51" spans="1:70" ht="14" customHeight="1">
      <c r="C51" s="424"/>
      <c r="D51" s="425"/>
      <c r="E51" s="426" t="s">
        <v>374</v>
      </c>
      <c r="F51" s="427"/>
      <c r="G51" s="427"/>
      <c r="H51" s="427"/>
      <c r="I51" s="427"/>
      <c r="J51" s="427"/>
      <c r="K51" s="428"/>
      <c r="L51" s="429" t="s">
        <v>573</v>
      </c>
      <c r="M51" s="429"/>
      <c r="N51" s="429"/>
      <c r="O51" s="429"/>
      <c r="P51" s="429"/>
      <c r="Q51" s="429"/>
      <c r="R51" s="429"/>
      <c r="S51" s="430"/>
      <c r="T51" s="214" t="s">
        <v>59</v>
      </c>
      <c r="U51" s="219"/>
      <c r="V51" s="219"/>
      <c r="W51" s="219"/>
      <c r="X51" s="219"/>
      <c r="Y51" s="254"/>
      <c r="Z51" s="431" t="s">
        <v>20</v>
      </c>
      <c r="AA51" s="431"/>
      <c r="AB51" s="431"/>
      <c r="AC51" s="429"/>
      <c r="AD51" s="429"/>
      <c r="AE51" s="429"/>
      <c r="AF51" s="429"/>
      <c r="AG51" s="432"/>
      <c r="AJ51" s="269"/>
      <c r="AO51" s="441"/>
      <c r="AP51" s="449"/>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273"/>
      <c r="BR51" s="397"/>
    </row>
    <row r="52" spans="1:70" ht="14" customHeight="1">
      <c r="C52" s="208"/>
      <c r="D52" s="208"/>
      <c r="E52" s="228" t="s">
        <v>558</v>
      </c>
      <c r="F52" s="232"/>
      <c r="G52" s="232"/>
      <c r="H52" s="232"/>
      <c r="I52" s="232"/>
      <c r="J52" s="232"/>
      <c r="K52" s="235"/>
      <c r="L52" s="237" t="str">
        <f>IF(内管工事積算!J188=0,"",内管工事積算!J188)</f>
        <v/>
      </c>
      <c r="M52" s="237"/>
      <c r="N52" s="237"/>
      <c r="O52" s="237"/>
      <c r="P52" s="237"/>
      <c r="Q52" s="237"/>
      <c r="R52" s="237"/>
      <c r="S52" s="243"/>
      <c r="T52" s="245" t="s">
        <v>570</v>
      </c>
      <c r="U52" s="246"/>
      <c r="V52" s="246"/>
      <c r="W52" s="246"/>
      <c r="X52" s="246"/>
      <c r="Y52" s="255"/>
      <c r="Z52" s="257" t="str">
        <f>IF(供給管工事積算!J39=0,"",供給管工事積算!J39)</f>
        <v/>
      </c>
      <c r="AA52" s="257"/>
      <c r="AB52" s="257"/>
      <c r="AC52" s="237"/>
      <c r="AD52" s="237"/>
      <c r="AE52" s="237"/>
      <c r="AF52" s="237"/>
      <c r="AG52" s="267"/>
      <c r="AJ52" s="269"/>
      <c r="AO52" s="441"/>
      <c r="AP52" s="449"/>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3"/>
      <c r="BQ52" s="273"/>
      <c r="BR52" s="397"/>
    </row>
    <row r="53" spans="1:70" ht="14" customHeight="1">
      <c r="C53" s="208"/>
      <c r="D53" s="208"/>
      <c r="E53" s="228" t="str">
        <f>"消費税額("&amp;共通情報!$D$2*100&amp;"％)"</f>
        <v>消費税額(10％)</v>
      </c>
      <c r="F53" s="232"/>
      <c r="G53" s="232"/>
      <c r="H53" s="232"/>
      <c r="I53" s="232"/>
      <c r="J53" s="232"/>
      <c r="K53" s="235"/>
      <c r="L53" s="237" t="str">
        <f>IF(内管工事積算!J189=0,"",内管工事積算!J189)</f>
        <v/>
      </c>
      <c r="M53" s="237"/>
      <c r="N53" s="237"/>
      <c r="O53" s="237"/>
      <c r="P53" s="237"/>
      <c r="Q53" s="237"/>
      <c r="R53" s="237"/>
      <c r="S53" s="243"/>
      <c r="T53" s="245" t="str">
        <f>"消費税額("&amp;共通情報!$D$2*100&amp;"％)"</f>
        <v>消費税額(10％)</v>
      </c>
      <c r="U53" s="246"/>
      <c r="V53" s="246"/>
      <c r="W53" s="246"/>
      <c r="X53" s="246"/>
      <c r="Y53" s="255"/>
      <c r="Z53" s="257" t="str">
        <f>IF(供給管工事積算!J40=0,"",供給管工事積算!J40)</f>
        <v/>
      </c>
      <c r="AA53" s="257"/>
      <c r="AB53" s="257"/>
      <c r="AC53" s="237"/>
      <c r="AD53" s="237"/>
      <c r="AE53" s="237"/>
      <c r="AF53" s="237"/>
      <c r="AG53" s="267"/>
      <c r="AJ53" s="269"/>
      <c r="AO53" s="441"/>
      <c r="AP53" s="449"/>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3"/>
      <c r="BM53" s="273"/>
      <c r="BN53" s="273"/>
      <c r="BO53" s="273"/>
      <c r="BP53" s="273"/>
      <c r="BQ53" s="273"/>
      <c r="BR53" s="397"/>
    </row>
    <row r="54" spans="1:70" ht="14" customHeight="1">
      <c r="C54" s="208"/>
      <c r="D54" s="208"/>
      <c r="E54" s="229" t="s">
        <v>569</v>
      </c>
      <c r="F54" s="233"/>
      <c r="G54" s="233"/>
      <c r="H54" s="233"/>
      <c r="I54" s="233"/>
      <c r="J54" s="233"/>
      <c r="K54" s="236"/>
      <c r="L54" s="238" t="str">
        <f>IF(内管工事積算!J190=0,"",内管工事積算!J190)</f>
        <v/>
      </c>
      <c r="M54" s="239"/>
      <c r="N54" s="239"/>
      <c r="O54" s="239"/>
      <c r="P54" s="239"/>
      <c r="Q54" s="239"/>
      <c r="R54" s="239"/>
      <c r="S54" s="239"/>
      <c r="T54" s="229" t="s">
        <v>571</v>
      </c>
      <c r="U54" s="233"/>
      <c r="V54" s="233"/>
      <c r="W54" s="233"/>
      <c r="X54" s="233"/>
      <c r="Y54" s="256"/>
      <c r="Z54" s="258" t="str">
        <f>IF(供給管工事積算!J41=0,"",供給管工事積算!J41)</f>
        <v/>
      </c>
      <c r="AA54" s="259"/>
      <c r="AB54" s="259"/>
      <c r="AC54" s="239"/>
      <c r="AD54" s="239"/>
      <c r="AE54" s="239"/>
      <c r="AF54" s="239"/>
      <c r="AG54" s="268"/>
      <c r="AJ54" s="269"/>
      <c r="AO54" s="442"/>
      <c r="AP54" s="450"/>
      <c r="AQ54" s="302"/>
      <c r="AR54" s="302"/>
      <c r="AS54" s="302"/>
      <c r="AT54" s="302"/>
      <c r="AU54" s="302"/>
      <c r="AV54" s="302"/>
      <c r="AW54" s="302"/>
      <c r="AX54" s="302"/>
      <c r="AY54" s="302"/>
      <c r="AZ54" s="302"/>
      <c r="BA54" s="302"/>
      <c r="BB54" s="302"/>
      <c r="BC54" s="302"/>
      <c r="BD54" s="302"/>
      <c r="BE54" s="302"/>
      <c r="BF54" s="302"/>
      <c r="BG54" s="302"/>
      <c r="BH54" s="302"/>
      <c r="BI54" s="302"/>
      <c r="BJ54" s="302"/>
      <c r="BK54" s="302"/>
      <c r="BL54" s="302"/>
      <c r="BM54" s="302"/>
      <c r="BN54" s="302"/>
      <c r="BO54" s="302"/>
      <c r="BP54" s="302"/>
      <c r="BQ54" s="302"/>
      <c r="BR54" s="344"/>
    </row>
    <row r="55" spans="1:70" ht="14" customHeight="1">
      <c r="C55" s="208"/>
      <c r="D55" s="208"/>
    </row>
    <row r="56" spans="1:70" ht="14" customHeight="1"/>
  </sheetData>
  <sheetProtection sheet="1" objects="1" scenarios="1"/>
  <mergeCells count="427">
    <mergeCell ref="C1:D1"/>
    <mergeCell ref="E1:N1"/>
    <mergeCell ref="O1:S1"/>
    <mergeCell ref="T1:U1"/>
    <mergeCell ref="V1:X1"/>
    <mergeCell ref="Y1:AB1"/>
    <mergeCell ref="AC1:AG1"/>
    <mergeCell ref="AO1:AQ1"/>
    <mergeCell ref="AR1:AT1"/>
    <mergeCell ref="AU1:AW1"/>
    <mergeCell ref="AX1:AZ1"/>
    <mergeCell ref="BA1:BC1"/>
    <mergeCell ref="BD1:BJ1"/>
    <mergeCell ref="C2:D2"/>
    <mergeCell ref="E2:S2"/>
    <mergeCell ref="T2:U2"/>
    <mergeCell ref="V2:X2"/>
    <mergeCell ref="Y2:AB2"/>
    <mergeCell ref="AC2:AG2"/>
    <mergeCell ref="C3:D3"/>
    <mergeCell ref="E3:S3"/>
    <mergeCell ref="T3:U3"/>
    <mergeCell ref="V3:X3"/>
    <mergeCell ref="Y3:AB3"/>
    <mergeCell ref="AC3:AG3"/>
    <mergeCell ref="C4:D4"/>
    <mergeCell ref="E4:S4"/>
    <mergeCell ref="T4:U4"/>
    <mergeCell ref="V4:X4"/>
    <mergeCell ref="Y4:AB4"/>
    <mergeCell ref="AC4:AG4"/>
    <mergeCell ref="C5:D5"/>
    <mergeCell ref="E5:S5"/>
    <mergeCell ref="T5:U5"/>
    <mergeCell ref="V5:X5"/>
    <mergeCell ref="Y5:AB5"/>
    <mergeCell ref="AC5:AG5"/>
    <mergeCell ref="BV5:CK5"/>
    <mergeCell ref="C6:D6"/>
    <mergeCell ref="E6:S6"/>
    <mergeCell ref="T6:U6"/>
    <mergeCell ref="V6:X6"/>
    <mergeCell ref="Y6:AB6"/>
    <mergeCell ref="AC6:AG6"/>
    <mergeCell ref="BV6:CK6"/>
    <mergeCell ref="C7:D7"/>
    <mergeCell ref="E7:S7"/>
    <mergeCell ref="T7:U7"/>
    <mergeCell ref="V7:X7"/>
    <mergeCell ref="Y7:AB7"/>
    <mergeCell ref="AC7:AG7"/>
    <mergeCell ref="BV7:CK7"/>
    <mergeCell ref="C8:D8"/>
    <mergeCell ref="E8:S8"/>
    <mergeCell ref="T8:U8"/>
    <mergeCell ref="V8:X8"/>
    <mergeCell ref="Y8:AB8"/>
    <mergeCell ref="AC8:AG8"/>
    <mergeCell ref="BV8:CK8"/>
    <mergeCell ref="C9:D9"/>
    <mergeCell ref="E9:S9"/>
    <mergeCell ref="T9:U9"/>
    <mergeCell ref="V9:X9"/>
    <mergeCell ref="Y9:AB9"/>
    <mergeCell ref="AC9:AG9"/>
    <mergeCell ref="BV9:CK9"/>
    <mergeCell ref="C10:D10"/>
    <mergeCell ref="E10:S10"/>
    <mergeCell ref="T10:U10"/>
    <mergeCell ref="V10:X10"/>
    <mergeCell ref="Y10:AB10"/>
    <mergeCell ref="AC10:AG10"/>
    <mergeCell ref="AO10:AU10"/>
    <mergeCell ref="BV10:CK10"/>
    <mergeCell ref="C11:D11"/>
    <mergeCell ref="E11:S11"/>
    <mergeCell ref="T11:U11"/>
    <mergeCell ref="V11:X11"/>
    <mergeCell ref="Y11:AB11"/>
    <mergeCell ref="AC11:AG11"/>
    <mergeCell ref="BV11:CK11"/>
    <mergeCell ref="C12:D12"/>
    <mergeCell ref="E12:S12"/>
    <mergeCell ref="T12:U12"/>
    <mergeCell ref="V12:X12"/>
    <mergeCell ref="Y12:AB12"/>
    <mergeCell ref="AC12:AG12"/>
    <mergeCell ref="C13:D13"/>
    <mergeCell ref="E13:S13"/>
    <mergeCell ref="T13:U13"/>
    <mergeCell ref="V13:X13"/>
    <mergeCell ref="Y13:AB13"/>
    <mergeCell ref="AC13:AG13"/>
    <mergeCell ref="C14:D14"/>
    <mergeCell ref="E14:S14"/>
    <mergeCell ref="T14:U14"/>
    <mergeCell ref="V14:X14"/>
    <mergeCell ref="Y14:AB14"/>
    <mergeCell ref="AC14:AG14"/>
    <mergeCell ref="C15:D15"/>
    <mergeCell ref="E15:S15"/>
    <mergeCell ref="T15:U15"/>
    <mergeCell ref="V15:X15"/>
    <mergeCell ref="Y15:AB15"/>
    <mergeCell ref="AC15:AG15"/>
    <mergeCell ref="C16:D16"/>
    <mergeCell ref="E16:S16"/>
    <mergeCell ref="T16:U16"/>
    <mergeCell ref="V16:X16"/>
    <mergeCell ref="Y16:AB16"/>
    <mergeCell ref="AC16:AG16"/>
    <mergeCell ref="C17:D17"/>
    <mergeCell ref="E17:S17"/>
    <mergeCell ref="T17:U17"/>
    <mergeCell ref="V17:X17"/>
    <mergeCell ref="Y17:AB17"/>
    <mergeCell ref="AC17:AG17"/>
    <mergeCell ref="C18:D18"/>
    <mergeCell ref="E18:S18"/>
    <mergeCell ref="T18:U18"/>
    <mergeCell ref="V18:X18"/>
    <mergeCell ref="Y18:AB18"/>
    <mergeCell ref="AC18:AG18"/>
    <mergeCell ref="C19:D19"/>
    <mergeCell ref="E19:S19"/>
    <mergeCell ref="T19:U19"/>
    <mergeCell ref="V19:X19"/>
    <mergeCell ref="Y19:AB19"/>
    <mergeCell ref="AC19:AG19"/>
    <mergeCell ref="C20:D20"/>
    <mergeCell ref="E20:S20"/>
    <mergeCell ref="T20:U20"/>
    <mergeCell ref="V20:X20"/>
    <mergeCell ref="Y20:AB20"/>
    <mergeCell ref="AC20:AG20"/>
    <mergeCell ref="C21:D21"/>
    <mergeCell ref="E21:S21"/>
    <mergeCell ref="T21:U21"/>
    <mergeCell ref="V21:X21"/>
    <mergeCell ref="Y21:AB21"/>
    <mergeCell ref="AC21:AG21"/>
    <mergeCell ref="C22:D22"/>
    <mergeCell ref="E22:S22"/>
    <mergeCell ref="T22:U22"/>
    <mergeCell ref="V22:X22"/>
    <mergeCell ref="Y22:AB22"/>
    <mergeCell ref="AC22:AG22"/>
    <mergeCell ref="C23:D23"/>
    <mergeCell ref="E23:S23"/>
    <mergeCell ref="T23:U23"/>
    <mergeCell ref="V23:X23"/>
    <mergeCell ref="Y23:AB23"/>
    <mergeCell ref="AC23:AG23"/>
    <mergeCell ref="C24:D24"/>
    <mergeCell ref="E24:S24"/>
    <mergeCell ref="T24:U24"/>
    <mergeCell ref="V24:X24"/>
    <mergeCell ref="Y24:AB24"/>
    <mergeCell ref="AC24:AG24"/>
    <mergeCell ref="C25:D25"/>
    <mergeCell ref="E25:S25"/>
    <mergeCell ref="T25:U25"/>
    <mergeCell ref="V25:X25"/>
    <mergeCell ref="Y25:AB25"/>
    <mergeCell ref="AC25:AG25"/>
    <mergeCell ref="C26:D26"/>
    <mergeCell ref="E26:S26"/>
    <mergeCell ref="T26:U26"/>
    <mergeCell ref="V26:X26"/>
    <mergeCell ref="Y26:AB26"/>
    <mergeCell ref="AC26:AG26"/>
    <mergeCell ref="C27:D27"/>
    <mergeCell ref="E27:S27"/>
    <mergeCell ref="T27:U27"/>
    <mergeCell ref="V27:X27"/>
    <mergeCell ref="Y27:AB27"/>
    <mergeCell ref="AC27:AG27"/>
    <mergeCell ref="C28:D28"/>
    <mergeCell ref="E28:S28"/>
    <mergeCell ref="T28:U28"/>
    <mergeCell ref="V28:X28"/>
    <mergeCell ref="Y28:AB28"/>
    <mergeCell ref="AC28:AG28"/>
    <mergeCell ref="C29:D29"/>
    <mergeCell ref="E29:S29"/>
    <mergeCell ref="T29:U29"/>
    <mergeCell ref="V29:X29"/>
    <mergeCell ref="Y29:AB29"/>
    <mergeCell ref="AC29:AG29"/>
    <mergeCell ref="C30:D30"/>
    <mergeCell ref="E30:S30"/>
    <mergeCell ref="T30:U30"/>
    <mergeCell ref="V30:X30"/>
    <mergeCell ref="Y30:AB30"/>
    <mergeCell ref="AC30:AG30"/>
    <mergeCell ref="C31:D31"/>
    <mergeCell ref="E31:S31"/>
    <mergeCell ref="T31:U31"/>
    <mergeCell ref="V31:X31"/>
    <mergeCell ref="Y31:AB31"/>
    <mergeCell ref="AC31:AG31"/>
    <mergeCell ref="AX31:BN31"/>
    <mergeCell ref="C32:D32"/>
    <mergeCell ref="E32:S32"/>
    <mergeCell ref="T32:U32"/>
    <mergeCell ref="V32:X32"/>
    <mergeCell ref="Y32:AB32"/>
    <mergeCell ref="AC32:AG32"/>
    <mergeCell ref="C33:D33"/>
    <mergeCell ref="E33:S33"/>
    <mergeCell ref="T33:U33"/>
    <mergeCell ref="V33:X33"/>
    <mergeCell ref="Y33:AB33"/>
    <mergeCell ref="AC33:AG33"/>
    <mergeCell ref="C34:D34"/>
    <mergeCell ref="E34:S34"/>
    <mergeCell ref="T34:U34"/>
    <mergeCell ref="V34:X34"/>
    <mergeCell ref="Y34:AB34"/>
    <mergeCell ref="AC34:AG34"/>
    <mergeCell ref="C35:D35"/>
    <mergeCell ref="E35:S35"/>
    <mergeCell ref="T35:U35"/>
    <mergeCell ref="V35:X35"/>
    <mergeCell ref="Y35:AB35"/>
    <mergeCell ref="AC35:AG35"/>
    <mergeCell ref="C36:D36"/>
    <mergeCell ref="E36:S36"/>
    <mergeCell ref="T36:U36"/>
    <mergeCell ref="V36:X36"/>
    <mergeCell ref="Y36:AB36"/>
    <mergeCell ref="AC36:AG36"/>
    <mergeCell ref="AX36:BN36"/>
    <mergeCell ref="C37:D37"/>
    <mergeCell ref="E37:S37"/>
    <mergeCell ref="T37:U37"/>
    <mergeCell ref="V37:X37"/>
    <mergeCell ref="Y37:AB37"/>
    <mergeCell ref="AC37:AG37"/>
    <mergeCell ref="C38:D38"/>
    <mergeCell ref="E38:S38"/>
    <mergeCell ref="T38:U38"/>
    <mergeCell ref="V38:X38"/>
    <mergeCell ref="Y38:AB38"/>
    <mergeCell ref="AC38:AG38"/>
    <mergeCell ref="C39:D39"/>
    <mergeCell ref="E39:S39"/>
    <mergeCell ref="T39:U39"/>
    <mergeCell ref="V39:X39"/>
    <mergeCell ref="Y39:AB39"/>
    <mergeCell ref="AC39:AG39"/>
    <mergeCell ref="C40:D40"/>
    <mergeCell ref="E40:S40"/>
    <mergeCell ref="T40:U40"/>
    <mergeCell ref="V40:X40"/>
    <mergeCell ref="Y40:AB40"/>
    <mergeCell ref="AC40:AG40"/>
    <mergeCell ref="C41:D41"/>
    <mergeCell ref="E41:S41"/>
    <mergeCell ref="T41:U41"/>
    <mergeCell ref="V41:X41"/>
    <mergeCell ref="Y41:AB41"/>
    <mergeCell ref="AC41:AG41"/>
    <mergeCell ref="C42:D42"/>
    <mergeCell ref="E42:S42"/>
    <mergeCell ref="T42:U42"/>
    <mergeCell ref="V42:X42"/>
    <mergeCell ref="Y42:AB42"/>
    <mergeCell ref="AC42:AG42"/>
    <mergeCell ref="C43:D43"/>
    <mergeCell ref="E43:S43"/>
    <mergeCell ref="T43:U43"/>
    <mergeCell ref="V43:X43"/>
    <mergeCell ref="Y43:AB43"/>
    <mergeCell ref="AC43:AG43"/>
    <mergeCell ref="C44:D44"/>
    <mergeCell ref="E44:S44"/>
    <mergeCell ref="T44:U44"/>
    <mergeCell ref="V44:X44"/>
    <mergeCell ref="Y44:AB44"/>
    <mergeCell ref="AC44:AG44"/>
    <mergeCell ref="C45:D45"/>
    <mergeCell ref="E45:S45"/>
    <mergeCell ref="T45:U45"/>
    <mergeCell ref="V45:X45"/>
    <mergeCell ref="Y45:AB45"/>
    <mergeCell ref="AC45:AG45"/>
    <mergeCell ref="C46:D46"/>
    <mergeCell ref="E46:S46"/>
    <mergeCell ref="T46:U46"/>
    <mergeCell ref="V46:X46"/>
    <mergeCell ref="Y46:AB46"/>
    <mergeCell ref="AC46:AG46"/>
    <mergeCell ref="C47:D47"/>
    <mergeCell ref="E47:S47"/>
    <mergeCell ref="T47:U47"/>
    <mergeCell ref="V47:X47"/>
    <mergeCell ref="Y47:AB47"/>
    <mergeCell ref="AC47:AG47"/>
    <mergeCell ref="C48:D48"/>
    <mergeCell ref="E48:S48"/>
    <mergeCell ref="T48:U48"/>
    <mergeCell ref="V48:X48"/>
    <mergeCell ref="Y48:AB48"/>
    <mergeCell ref="AC48:AG48"/>
    <mergeCell ref="C49:D49"/>
    <mergeCell ref="E49:S49"/>
    <mergeCell ref="T49:U49"/>
    <mergeCell ref="V49:X49"/>
    <mergeCell ref="Y49:AB49"/>
    <mergeCell ref="AC49:AG49"/>
    <mergeCell ref="C50:D50"/>
    <mergeCell ref="E50:S50"/>
    <mergeCell ref="T50:U50"/>
    <mergeCell ref="V50:X50"/>
    <mergeCell ref="Y50:AB50"/>
    <mergeCell ref="AC50:AG50"/>
    <mergeCell ref="E51:K51"/>
    <mergeCell ref="L51:S51"/>
    <mergeCell ref="T51:Y51"/>
    <mergeCell ref="Z51:AG51"/>
    <mergeCell ref="E52:K52"/>
    <mergeCell ref="L52:S52"/>
    <mergeCell ref="T52:Y52"/>
    <mergeCell ref="Z52:AG52"/>
    <mergeCell ref="E53:K53"/>
    <mergeCell ref="L53:S53"/>
    <mergeCell ref="T53:Y53"/>
    <mergeCell ref="Z53:AG53"/>
    <mergeCell ref="E54:K54"/>
    <mergeCell ref="L54:S54"/>
    <mergeCell ref="T54:Y54"/>
    <mergeCell ref="Z54:AG54"/>
    <mergeCell ref="AO2:AQ4"/>
    <mergeCell ref="AR2:AT4"/>
    <mergeCell ref="AU2:AW4"/>
    <mergeCell ref="AX2:AZ4"/>
    <mergeCell ref="BA2:BC4"/>
    <mergeCell ref="BD2:BJ4"/>
    <mergeCell ref="BV3:CK4"/>
    <mergeCell ref="AO7:BR8"/>
    <mergeCell ref="BJ9:BR10"/>
    <mergeCell ref="AO12:AT13"/>
    <mergeCell ref="AU12:BC13"/>
    <mergeCell ref="BD12:BI13"/>
    <mergeCell ref="BJ12:BR13"/>
    <mergeCell ref="BV13:CK14"/>
    <mergeCell ref="AO14:AT15"/>
    <mergeCell ref="AU14:BC15"/>
    <mergeCell ref="BD14:BI15"/>
    <mergeCell ref="BJ14:BP15"/>
    <mergeCell ref="BQ14:BR15"/>
    <mergeCell ref="AO16:AT17"/>
    <mergeCell ref="AU16:BC17"/>
    <mergeCell ref="BD16:BI17"/>
    <mergeCell ref="BJ16:BK17"/>
    <mergeCell ref="BL16:BR17"/>
    <mergeCell ref="AO18:AT19"/>
    <mergeCell ref="AU18:AU19"/>
    <mergeCell ref="AV18:AW19"/>
    <mergeCell ref="AX18:AX19"/>
    <mergeCell ref="AY18:AZ19"/>
    <mergeCell ref="BA18:BA19"/>
    <mergeCell ref="BB18:BC19"/>
    <mergeCell ref="BD18:BD19"/>
    <mergeCell ref="BE18:BF19"/>
    <mergeCell ref="BG18:BG19"/>
    <mergeCell ref="BH18:BI19"/>
    <mergeCell ref="BJ18:BJ19"/>
    <mergeCell ref="BK18:BM19"/>
    <mergeCell ref="BN18:BQ19"/>
    <mergeCell ref="BR18:BR19"/>
    <mergeCell ref="AO20:AT21"/>
    <mergeCell ref="AU20:AU21"/>
    <mergeCell ref="AV20:AW21"/>
    <mergeCell ref="AX20:AX21"/>
    <mergeCell ref="AY20:AZ21"/>
    <mergeCell ref="BA20:BA21"/>
    <mergeCell ref="BB20:BC21"/>
    <mergeCell ref="BD20:BD21"/>
    <mergeCell ref="BE20:BG21"/>
    <mergeCell ref="BH20:BQ21"/>
    <mergeCell ref="BR20:BR21"/>
    <mergeCell ref="AO22:AT23"/>
    <mergeCell ref="AU22:BR23"/>
    <mergeCell ref="CD22:CD23"/>
    <mergeCell ref="AO24:AT26"/>
    <mergeCell ref="AU24:BG26"/>
    <mergeCell ref="BH24:BR26"/>
    <mergeCell ref="AO27:AT31"/>
    <mergeCell ref="AX27:BN28"/>
    <mergeCell ref="AX29:BN30"/>
    <mergeCell ref="BO29:BP30"/>
    <mergeCell ref="AO32:AT36"/>
    <mergeCell ref="AX32:BN33"/>
    <mergeCell ref="AX34:BN35"/>
    <mergeCell ref="BO34:BP35"/>
    <mergeCell ref="AQ37:AT38"/>
    <mergeCell ref="AU37:BC38"/>
    <mergeCell ref="AQ39:AT40"/>
    <mergeCell ref="AU39:BC40"/>
    <mergeCell ref="BD39:BI40"/>
    <mergeCell ref="BJ39:BR40"/>
    <mergeCell ref="AQ41:AT42"/>
    <mergeCell ref="AU41:BC42"/>
    <mergeCell ref="BD41:BE44"/>
    <mergeCell ref="BF41:BG42"/>
    <mergeCell ref="BH41:BJ42"/>
    <mergeCell ref="BK41:BM42"/>
    <mergeCell ref="BN41:BR42"/>
    <mergeCell ref="AQ43:AT44"/>
    <mergeCell ref="AU43:BC44"/>
    <mergeCell ref="BF43:BG44"/>
    <mergeCell ref="BH43:BJ44"/>
    <mergeCell ref="BK43:BM44"/>
    <mergeCell ref="BN43:BP44"/>
    <mergeCell ref="BQ43:BR44"/>
    <mergeCell ref="AQ45:AT46"/>
    <mergeCell ref="AU45:BA46"/>
    <mergeCell ref="BB45:BC46"/>
    <mergeCell ref="BD45:BI46"/>
    <mergeCell ref="BK45:BK46"/>
    <mergeCell ref="BL45:BM46"/>
    <mergeCell ref="BN45:BN46"/>
    <mergeCell ref="BO45:BQ46"/>
    <mergeCell ref="AO37:AP46"/>
    <mergeCell ref="AO47:AP54"/>
  </mergeCells>
  <phoneticPr fontId="5"/>
  <conditionalFormatting sqref="C51:C54">
    <cfRule type="expression" dxfId="9" priority="1">
      <formula>_xlfn.ISFORMULA(C51)</formula>
    </cfRule>
  </conditionalFormatting>
  <conditionalFormatting sqref="AQ39 AQ41 AQ43 AQ45">
    <cfRule type="expression" dxfId="8" priority="2">
      <formula>_xlfn.ISFORMULA(AQ39)</formula>
    </cfRule>
  </conditionalFormatting>
  <conditionalFormatting sqref="AO1:AT36 AO47:AT1048576 AQ37 A1:B1048576 C55:C1048576 D1:D1048576 E1:E1048576 F55:K1048576 L1:AN1048576 F1:K50 C1:C50 AU1:BC11 AU14:BC1048576 BE1:BG38 BH1:BH24 BI1:BR23 BD1:BD39 BH27:BL38 BD41:BR1048576 BM27:BR36 BM38:BP38 AU12 BJ39">
    <cfRule type="expression" dxfId="7" priority="7">
      <formula>_xlfn.ISFORMULA(A1)</formula>
    </cfRule>
  </conditionalFormatting>
  <conditionalFormatting sqref="V2:X49">
    <cfRule type="expression" dxfId="6" priority="5">
      <formula>$A2=1</formula>
    </cfRule>
    <cfRule type="expression" dxfId="5" priority="6">
      <formula>$A2=2</formula>
    </cfRule>
  </conditionalFormatting>
  <dataValidations count="4">
    <dataValidation imeMode="hiragana" allowBlank="1" showDropDown="0" showInputMessage="1" showErrorMessage="1" sqref="CJ21:CN21"/>
    <dataValidation type="list" allowBlank="1" showDropDown="0" showInputMessage="1" showErrorMessage="1" sqref="CP18:CP21 BU20:BU21 CF26">
      <formula1>"□,■"</formula1>
    </dataValidation>
    <dataValidation type="list" allowBlank="1" showDropDown="0" showInputMessage="1" showErrorMessage="0" promptTitle="日付入力" prompt="2024/1/1型式で入力できます。" sqref="BJ9:BR10 AU37:BC44">
      <formula1>"令和　　年　　月　　日"</formula1>
    </dataValidation>
    <dataValidation type="list" allowBlank="1" showDropDown="0" showInputMessage="1" showErrorMessage="0" sqref="BK45:BK46 BN45:BN46 AU18:AU21 AX18:AX21 BA18:BA21 BD18:BD21 BG18:BG19 BJ18:BJ19">
      <formula1>"□,■"</formula1>
    </dataValidation>
  </dataValidations>
  <printOptions horizontalCentered="1" verticalCentered="1"/>
  <pageMargins left="0.39370078740157477" right="0.39370078740157477" top="0.39370078740157477" bottom="0.39370078740157477" header="0.31496062992125984" footer="0.31496062992125984"/>
  <pageSetup paperSize="8" fitToWidth="1" fitToHeight="1" orientation="landscape" usePrinterDefaults="1"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FF00"/>
  </sheetPr>
  <dimension ref="A1:AG55"/>
  <sheetViews>
    <sheetView workbookViewId="0">
      <selection activeCell="AM26" sqref="AM26"/>
    </sheetView>
  </sheetViews>
  <sheetFormatPr defaultColWidth="2.625" defaultRowHeight="14" customHeight="1"/>
  <cols>
    <col min="1" max="1" width="10.69921875" style="207" hidden="1" customWidth="1"/>
    <col min="2" max="2" width="10.69921875" style="208" hidden="1" customWidth="1"/>
    <col min="3" max="4" width="2.69921875" style="209" customWidth="1"/>
    <col min="5" max="19" width="2.69921875" style="208" customWidth="1"/>
    <col min="20" max="21" width="2.69921875" style="209" customWidth="1"/>
    <col min="22" max="24" width="2.69921875" style="208" customWidth="1"/>
    <col min="25" max="28" width="2.69921875" style="210" customWidth="1"/>
    <col min="29" max="33" width="2.69921875" style="211" customWidth="1"/>
    <col min="34" max="16340" width="2.69921875" style="212" customWidth="1"/>
    <col min="16341" max="16384" width="2.625" style="212"/>
  </cols>
  <sheetData>
    <row r="1" spans="1:33" ht="14" customHeight="1">
      <c r="A1" s="207" t="s">
        <v>672</v>
      </c>
      <c r="B1" s="213" t="s">
        <v>673</v>
      </c>
      <c r="C1" s="214" t="s">
        <v>155</v>
      </c>
      <c r="D1" s="219"/>
      <c r="E1" s="223" t="s">
        <v>515</v>
      </c>
      <c r="F1" s="230"/>
      <c r="G1" s="230"/>
      <c r="H1" s="230"/>
      <c r="I1" s="230"/>
      <c r="J1" s="230"/>
      <c r="K1" s="230"/>
      <c r="L1" s="230"/>
      <c r="M1" s="230"/>
      <c r="N1" s="230"/>
      <c r="O1" s="240" t="str">
        <f>単価!D1</f>
        <v>令和6年度単価</v>
      </c>
      <c r="P1" s="240"/>
      <c r="Q1" s="240"/>
      <c r="R1" s="240"/>
      <c r="S1" s="241"/>
      <c r="T1" s="219" t="s">
        <v>516</v>
      </c>
      <c r="U1" s="219"/>
      <c r="V1" s="219" t="s">
        <v>517</v>
      </c>
      <c r="W1" s="219"/>
      <c r="X1" s="219"/>
      <c r="Y1" s="250" t="s">
        <v>177</v>
      </c>
      <c r="Z1" s="250"/>
      <c r="AA1" s="250"/>
      <c r="AB1" s="250"/>
      <c r="AC1" s="254" t="s">
        <v>520</v>
      </c>
      <c r="AD1" s="254"/>
      <c r="AE1" s="254"/>
      <c r="AF1" s="254"/>
      <c r="AG1" s="263"/>
    </row>
    <row r="2" spans="1:33" ht="14" customHeight="1">
      <c r="A2" s="69" t="e">
        <f>VLOOKUP(T2,環境設定!$B$7:$C$16,2,0)</f>
        <v>#N/A</v>
      </c>
      <c r="B2" s="208">
        <v>49</v>
      </c>
      <c r="C2" s="215" t="str">
        <f>IF(ISERROR(VLOOKUP($B2,積算集約!$C:$J,3,0)),"",VLOOKUP($B2,積算集約!$C:$J,3,0))</f>
        <v/>
      </c>
      <c r="D2" s="220"/>
      <c r="E2" s="224" t="str">
        <f>IF(ISERROR(VLOOKUP($B2,積算集約!$C:$J,4,0)),"",VLOOKUP($B2,積算集約!$C:$J,4,0))</f>
        <v/>
      </c>
      <c r="F2" s="224"/>
      <c r="G2" s="224"/>
      <c r="H2" s="224"/>
      <c r="I2" s="224"/>
      <c r="J2" s="224"/>
      <c r="K2" s="224"/>
      <c r="L2" s="224"/>
      <c r="M2" s="224"/>
      <c r="N2" s="224"/>
      <c r="O2" s="224"/>
      <c r="P2" s="224"/>
      <c r="Q2" s="224"/>
      <c r="R2" s="224"/>
      <c r="S2" s="224"/>
      <c r="T2" s="220" t="str">
        <f>IF(ISERROR(VLOOKUP($B2,積算集約!$C:$J,5,0)),"",VLOOKUP($B2,積算集約!$C:$J,5,0))</f>
        <v/>
      </c>
      <c r="U2" s="220"/>
      <c r="V2" s="247" t="str">
        <f>IF(ISERROR(VLOOKUP($B2,積算集約!$C:$J,6,0)),"",VLOOKUP($B2,積算集約!$C:$J,6,0))</f>
        <v/>
      </c>
      <c r="W2" s="247"/>
      <c r="X2" s="247"/>
      <c r="Y2" s="251" t="str">
        <f>IF(ISERROR(VLOOKUP($B2,積算集約!$C:$J,7,0)),"",VLOOKUP($B2,積算集約!$C:$J,7,0))</f>
        <v/>
      </c>
      <c r="Z2" s="251"/>
      <c r="AA2" s="251"/>
      <c r="AB2" s="251"/>
      <c r="AC2" s="260" t="str">
        <f>IF(ISERROR(VLOOKUP($B2,積算集約!$C:$J,8,0)),"",VLOOKUP($B2,積算集約!$C:$J,8,0))</f>
        <v/>
      </c>
      <c r="AD2" s="260"/>
      <c r="AE2" s="260"/>
      <c r="AF2" s="260"/>
      <c r="AG2" s="264"/>
    </row>
    <row r="3" spans="1:33" ht="14" customHeight="1">
      <c r="A3" s="69" t="e">
        <f>VLOOKUP(T3,環境設定!$B$7:$C$16,2,0)</f>
        <v>#N/A</v>
      </c>
      <c r="B3" s="208">
        <f t="shared" ref="B3:B49" si="0">B2+1</f>
        <v>50</v>
      </c>
      <c r="C3" s="215" t="str">
        <f>IF(ISERROR(VLOOKUP($B3,積算集約!$C:$J,3,0)),"",VLOOKUP($B3,積算集約!$C:$J,3,0))</f>
        <v/>
      </c>
      <c r="D3" s="220"/>
      <c r="E3" s="224" t="str">
        <f>IF(ISERROR(VLOOKUP($B3,積算集約!$C:$J,4,0)),"",VLOOKUP($B3,積算集約!$C:$J,4,0))</f>
        <v/>
      </c>
      <c r="F3" s="224"/>
      <c r="G3" s="224"/>
      <c r="H3" s="224"/>
      <c r="I3" s="224"/>
      <c r="J3" s="224"/>
      <c r="K3" s="224"/>
      <c r="L3" s="224"/>
      <c r="M3" s="224"/>
      <c r="N3" s="224"/>
      <c r="O3" s="224"/>
      <c r="P3" s="224"/>
      <c r="Q3" s="224"/>
      <c r="R3" s="224"/>
      <c r="S3" s="224"/>
      <c r="T3" s="220" t="str">
        <f>IF(ISERROR(VLOOKUP($B3,積算集約!$C:$J,5,0)),"",VLOOKUP($B3,積算集約!$C:$J,5,0))</f>
        <v/>
      </c>
      <c r="U3" s="220"/>
      <c r="V3" s="247" t="str">
        <f>IF(ISERROR(VLOOKUP($B3,積算集約!$C:$J,6,0)),"",VLOOKUP($B3,積算集約!$C:$J,6,0))</f>
        <v/>
      </c>
      <c r="W3" s="247"/>
      <c r="X3" s="247"/>
      <c r="Y3" s="251" t="str">
        <f>IF(ISERROR(VLOOKUP($B3,積算集約!$C:$J,7,0)),"",VLOOKUP($B3,積算集約!$C:$J,7,0))</f>
        <v/>
      </c>
      <c r="Z3" s="251"/>
      <c r="AA3" s="251"/>
      <c r="AB3" s="251"/>
      <c r="AC3" s="260" t="str">
        <f>IF(ISERROR(VLOOKUP($B3,積算集約!$C:$J,8,0)),"",VLOOKUP($B3,積算集約!$C:$J,8,0))</f>
        <v/>
      </c>
      <c r="AD3" s="260"/>
      <c r="AE3" s="260"/>
      <c r="AF3" s="260"/>
      <c r="AG3" s="264"/>
    </row>
    <row r="4" spans="1:33" ht="14" customHeight="1">
      <c r="A4" s="69" t="e">
        <f>VLOOKUP(T4,環境設定!$B$7:$C$16,2,0)</f>
        <v>#N/A</v>
      </c>
      <c r="B4" s="208">
        <f t="shared" si="0"/>
        <v>51</v>
      </c>
      <c r="C4" s="215" t="str">
        <f>IF(ISERROR(VLOOKUP($B4,積算集約!$C:$J,3,0)),"",VLOOKUP($B4,積算集約!$C:$J,3,0))</f>
        <v/>
      </c>
      <c r="D4" s="220"/>
      <c r="E4" s="224" t="str">
        <f>IF(ISERROR(VLOOKUP($B4,積算集約!$C:$J,4,0)),"",VLOOKUP($B4,積算集約!$C:$J,4,0))</f>
        <v/>
      </c>
      <c r="F4" s="224"/>
      <c r="G4" s="224"/>
      <c r="H4" s="224"/>
      <c r="I4" s="224"/>
      <c r="J4" s="224"/>
      <c r="K4" s="224"/>
      <c r="L4" s="224"/>
      <c r="M4" s="224"/>
      <c r="N4" s="224"/>
      <c r="O4" s="224"/>
      <c r="P4" s="224"/>
      <c r="Q4" s="224"/>
      <c r="R4" s="224"/>
      <c r="S4" s="224"/>
      <c r="T4" s="220" t="str">
        <f>IF(ISERROR(VLOOKUP($B4,積算集約!$C:$J,5,0)),"",VLOOKUP($B4,積算集約!$C:$J,5,0))</f>
        <v/>
      </c>
      <c r="U4" s="220"/>
      <c r="V4" s="247" t="str">
        <f>IF(ISERROR(VLOOKUP($B4,積算集約!$C:$J,6,0)),"",VLOOKUP($B4,積算集約!$C:$J,6,0))</f>
        <v/>
      </c>
      <c r="W4" s="247"/>
      <c r="X4" s="247"/>
      <c r="Y4" s="251" t="str">
        <f>IF(ISERROR(VLOOKUP($B4,積算集約!$C:$J,7,0)),"",VLOOKUP($B4,積算集約!$C:$J,7,0))</f>
        <v/>
      </c>
      <c r="Z4" s="251"/>
      <c r="AA4" s="251"/>
      <c r="AB4" s="251"/>
      <c r="AC4" s="260" t="str">
        <f>IF(ISERROR(VLOOKUP($B4,積算集約!$C:$J,8,0)),"",VLOOKUP($B4,積算集約!$C:$J,8,0))</f>
        <v/>
      </c>
      <c r="AD4" s="260"/>
      <c r="AE4" s="260"/>
      <c r="AF4" s="260"/>
      <c r="AG4" s="264"/>
    </row>
    <row r="5" spans="1:33" ht="14" customHeight="1">
      <c r="A5" s="69" t="e">
        <f>VLOOKUP(T5,環境設定!$B$7:$C$16,2,0)</f>
        <v>#N/A</v>
      </c>
      <c r="B5" s="208">
        <f t="shared" si="0"/>
        <v>52</v>
      </c>
      <c r="C5" s="215" t="str">
        <f>IF(ISERROR(VLOOKUP($B5,積算集約!$C:$J,3,0)),"",VLOOKUP($B5,積算集約!$C:$J,3,0))</f>
        <v/>
      </c>
      <c r="D5" s="220"/>
      <c r="E5" s="224" t="str">
        <f>IF(ISERROR(VLOOKUP($B5,積算集約!$C:$J,4,0)),"",VLOOKUP($B5,積算集約!$C:$J,4,0))</f>
        <v/>
      </c>
      <c r="F5" s="224"/>
      <c r="G5" s="224"/>
      <c r="H5" s="224"/>
      <c r="I5" s="224"/>
      <c r="J5" s="224"/>
      <c r="K5" s="224"/>
      <c r="L5" s="224"/>
      <c r="M5" s="224"/>
      <c r="N5" s="224"/>
      <c r="O5" s="224"/>
      <c r="P5" s="224"/>
      <c r="Q5" s="224"/>
      <c r="R5" s="224"/>
      <c r="S5" s="224"/>
      <c r="T5" s="220" t="str">
        <f>IF(ISERROR(VLOOKUP($B5,積算集約!$C:$J,5,0)),"",VLOOKUP($B5,積算集約!$C:$J,5,0))</f>
        <v/>
      </c>
      <c r="U5" s="220"/>
      <c r="V5" s="247" t="str">
        <f>IF(ISERROR(VLOOKUP($B5,積算集約!$C:$J,6,0)),"",VLOOKUP($B5,積算集約!$C:$J,6,0))</f>
        <v/>
      </c>
      <c r="W5" s="247"/>
      <c r="X5" s="247"/>
      <c r="Y5" s="251" t="str">
        <f>IF(ISERROR(VLOOKUP($B5,積算集約!$C:$J,7,0)),"",VLOOKUP($B5,積算集約!$C:$J,7,0))</f>
        <v/>
      </c>
      <c r="Z5" s="251"/>
      <c r="AA5" s="251"/>
      <c r="AB5" s="251"/>
      <c r="AC5" s="260" t="str">
        <f>IF(ISERROR(VLOOKUP($B5,積算集約!$C:$J,8,0)),"",VLOOKUP($B5,積算集約!$C:$J,8,0))</f>
        <v/>
      </c>
      <c r="AD5" s="260"/>
      <c r="AE5" s="260"/>
      <c r="AF5" s="260"/>
      <c r="AG5" s="264"/>
    </row>
    <row r="6" spans="1:33" ht="14" customHeight="1">
      <c r="A6" s="69" t="e">
        <f>VLOOKUP(T6,環境設定!$B$7:$C$16,2,0)</f>
        <v>#N/A</v>
      </c>
      <c r="B6" s="208">
        <f t="shared" si="0"/>
        <v>53</v>
      </c>
      <c r="C6" s="215" t="str">
        <f>IF(ISERROR(VLOOKUP($B6,積算集約!$C:$J,3,0)),"",VLOOKUP($B6,積算集約!$C:$J,3,0))</f>
        <v/>
      </c>
      <c r="D6" s="220"/>
      <c r="E6" s="224" t="str">
        <f>IF(ISERROR(VLOOKUP($B6,積算集約!$C:$J,4,0)),"",VLOOKUP($B6,積算集約!$C:$J,4,0))</f>
        <v/>
      </c>
      <c r="F6" s="224"/>
      <c r="G6" s="224"/>
      <c r="H6" s="224"/>
      <c r="I6" s="224"/>
      <c r="J6" s="224"/>
      <c r="K6" s="224"/>
      <c r="L6" s="224"/>
      <c r="M6" s="224"/>
      <c r="N6" s="224"/>
      <c r="O6" s="224"/>
      <c r="P6" s="224"/>
      <c r="Q6" s="224"/>
      <c r="R6" s="224"/>
      <c r="S6" s="224"/>
      <c r="T6" s="220" t="str">
        <f>IF(ISERROR(VLOOKUP($B6,積算集約!$C:$J,5,0)),"",VLOOKUP($B6,積算集約!$C:$J,5,0))</f>
        <v/>
      </c>
      <c r="U6" s="220"/>
      <c r="V6" s="247" t="str">
        <f>IF(ISERROR(VLOOKUP($B6,積算集約!$C:$J,6,0)),"",VLOOKUP($B6,積算集約!$C:$J,6,0))</f>
        <v/>
      </c>
      <c r="W6" s="247"/>
      <c r="X6" s="247"/>
      <c r="Y6" s="251" t="str">
        <f>IF(ISERROR(VLOOKUP($B6,積算集約!$C:$J,7,0)),"",VLOOKUP($B6,積算集約!$C:$J,7,0))</f>
        <v/>
      </c>
      <c r="Z6" s="251"/>
      <c r="AA6" s="251"/>
      <c r="AB6" s="251"/>
      <c r="AC6" s="260" t="str">
        <f>IF(ISERROR(VLOOKUP($B6,積算集約!$C:$J,8,0)),"",VLOOKUP($B6,積算集約!$C:$J,8,0))</f>
        <v/>
      </c>
      <c r="AD6" s="260"/>
      <c r="AE6" s="260"/>
      <c r="AF6" s="260"/>
      <c r="AG6" s="264"/>
    </row>
    <row r="7" spans="1:33" ht="14" customHeight="1">
      <c r="A7" s="69" t="e">
        <f>VLOOKUP(T7,環境設定!$B$7:$C$16,2,0)</f>
        <v>#N/A</v>
      </c>
      <c r="B7" s="208">
        <f t="shared" si="0"/>
        <v>54</v>
      </c>
      <c r="C7" s="215" t="str">
        <f>IF(ISERROR(VLOOKUP($B7,積算集約!$C:$J,3,0)),"",VLOOKUP($B7,積算集約!$C:$J,3,0))</f>
        <v/>
      </c>
      <c r="D7" s="220"/>
      <c r="E7" s="224" t="str">
        <f>IF(ISERROR(VLOOKUP($B7,積算集約!$C:$J,4,0)),"",VLOOKUP($B7,積算集約!$C:$J,4,0))</f>
        <v/>
      </c>
      <c r="F7" s="224"/>
      <c r="G7" s="224"/>
      <c r="H7" s="224"/>
      <c r="I7" s="224"/>
      <c r="J7" s="224"/>
      <c r="K7" s="224"/>
      <c r="L7" s="224"/>
      <c r="M7" s="224"/>
      <c r="N7" s="224"/>
      <c r="O7" s="224"/>
      <c r="P7" s="224"/>
      <c r="Q7" s="224"/>
      <c r="R7" s="224"/>
      <c r="S7" s="224"/>
      <c r="T7" s="220" t="str">
        <f>IF(ISERROR(VLOOKUP($B7,積算集約!$C:$J,5,0)),"",VLOOKUP($B7,積算集約!$C:$J,5,0))</f>
        <v/>
      </c>
      <c r="U7" s="220"/>
      <c r="V7" s="247" t="str">
        <f>IF(ISERROR(VLOOKUP($B7,積算集約!$C:$J,6,0)),"",VLOOKUP($B7,積算集約!$C:$J,6,0))</f>
        <v/>
      </c>
      <c r="W7" s="247"/>
      <c r="X7" s="247"/>
      <c r="Y7" s="251" t="str">
        <f>IF(ISERROR(VLOOKUP($B7,積算集約!$C:$J,7,0)),"",VLOOKUP($B7,積算集約!$C:$J,7,0))</f>
        <v/>
      </c>
      <c r="Z7" s="251"/>
      <c r="AA7" s="251"/>
      <c r="AB7" s="251"/>
      <c r="AC7" s="260" t="str">
        <f>IF(ISERROR(VLOOKUP($B7,積算集約!$C:$J,8,0)),"",VLOOKUP($B7,積算集約!$C:$J,8,0))</f>
        <v/>
      </c>
      <c r="AD7" s="260"/>
      <c r="AE7" s="260"/>
      <c r="AF7" s="260"/>
      <c r="AG7" s="264"/>
    </row>
    <row r="8" spans="1:33" ht="14" customHeight="1">
      <c r="A8" s="69" t="e">
        <f>VLOOKUP(T8,環境設定!$B$7:$C$16,2,0)</f>
        <v>#N/A</v>
      </c>
      <c r="B8" s="208">
        <f t="shared" si="0"/>
        <v>55</v>
      </c>
      <c r="C8" s="215" t="str">
        <f>IF(ISERROR(VLOOKUP($B8,積算集約!$C:$J,3,0)),"",VLOOKUP($B8,積算集約!$C:$J,3,0))</f>
        <v/>
      </c>
      <c r="D8" s="220"/>
      <c r="E8" s="224" t="str">
        <f>IF(ISERROR(VLOOKUP($B8,積算集約!$C:$J,4,0)),"",VLOOKUP($B8,積算集約!$C:$J,4,0))</f>
        <v/>
      </c>
      <c r="F8" s="224"/>
      <c r="G8" s="224"/>
      <c r="H8" s="224"/>
      <c r="I8" s="224"/>
      <c r="J8" s="224"/>
      <c r="K8" s="224"/>
      <c r="L8" s="224"/>
      <c r="M8" s="224"/>
      <c r="N8" s="224"/>
      <c r="O8" s="224"/>
      <c r="P8" s="224"/>
      <c r="Q8" s="224"/>
      <c r="R8" s="224"/>
      <c r="S8" s="224"/>
      <c r="T8" s="220" t="str">
        <f>IF(ISERROR(VLOOKUP($B8,積算集約!$C:$J,5,0)),"",VLOOKUP($B8,積算集約!$C:$J,5,0))</f>
        <v/>
      </c>
      <c r="U8" s="220"/>
      <c r="V8" s="247" t="str">
        <f>IF(ISERROR(VLOOKUP($B8,積算集約!$C:$J,6,0)),"",VLOOKUP($B8,積算集約!$C:$J,6,0))</f>
        <v/>
      </c>
      <c r="W8" s="247"/>
      <c r="X8" s="247"/>
      <c r="Y8" s="251" t="str">
        <f>IF(ISERROR(VLOOKUP($B8,積算集約!$C:$J,7,0)),"",VLOOKUP($B8,積算集約!$C:$J,7,0))</f>
        <v/>
      </c>
      <c r="Z8" s="251"/>
      <c r="AA8" s="251"/>
      <c r="AB8" s="251"/>
      <c r="AC8" s="260" t="str">
        <f>IF(ISERROR(VLOOKUP($B8,積算集約!$C:$J,8,0)),"",VLOOKUP($B8,積算集約!$C:$J,8,0))</f>
        <v/>
      </c>
      <c r="AD8" s="260"/>
      <c r="AE8" s="260"/>
      <c r="AF8" s="260"/>
      <c r="AG8" s="264"/>
    </row>
    <row r="9" spans="1:33" ht="14" customHeight="1">
      <c r="A9" s="69" t="e">
        <f>VLOOKUP(T9,環境設定!$B$7:$C$16,2,0)</f>
        <v>#N/A</v>
      </c>
      <c r="B9" s="208">
        <f t="shared" si="0"/>
        <v>56</v>
      </c>
      <c r="C9" s="215" t="str">
        <f>IF(ISERROR(VLOOKUP($B9,積算集約!$C:$J,3,0)),"",VLOOKUP($B9,積算集約!$C:$J,3,0))</f>
        <v/>
      </c>
      <c r="D9" s="220"/>
      <c r="E9" s="224" t="str">
        <f>IF(ISERROR(VLOOKUP($B9,積算集約!$C:$J,4,0)),"",VLOOKUP($B9,積算集約!$C:$J,4,0))</f>
        <v/>
      </c>
      <c r="F9" s="224"/>
      <c r="G9" s="224"/>
      <c r="H9" s="224"/>
      <c r="I9" s="224"/>
      <c r="J9" s="224"/>
      <c r="K9" s="224"/>
      <c r="L9" s="224"/>
      <c r="M9" s="224"/>
      <c r="N9" s="224"/>
      <c r="O9" s="224"/>
      <c r="P9" s="224"/>
      <c r="Q9" s="224"/>
      <c r="R9" s="224"/>
      <c r="S9" s="224"/>
      <c r="T9" s="220" t="str">
        <f>IF(ISERROR(VLOOKUP($B9,積算集約!$C:$J,5,0)),"",VLOOKUP($B9,積算集約!$C:$J,5,0))</f>
        <v/>
      </c>
      <c r="U9" s="220"/>
      <c r="V9" s="247" t="str">
        <f>IF(ISERROR(VLOOKUP($B9,積算集約!$C:$J,6,0)),"",VLOOKUP($B9,積算集約!$C:$J,6,0))</f>
        <v/>
      </c>
      <c r="W9" s="247"/>
      <c r="X9" s="247"/>
      <c r="Y9" s="251" t="str">
        <f>IF(ISERROR(VLOOKUP($B9,積算集約!$C:$J,7,0)),"",VLOOKUP($B9,積算集約!$C:$J,7,0))</f>
        <v/>
      </c>
      <c r="Z9" s="251"/>
      <c r="AA9" s="251"/>
      <c r="AB9" s="251"/>
      <c r="AC9" s="260" t="str">
        <f>IF(ISERROR(VLOOKUP($B9,積算集約!$C:$J,8,0)),"",VLOOKUP($B9,積算集約!$C:$J,8,0))</f>
        <v/>
      </c>
      <c r="AD9" s="260"/>
      <c r="AE9" s="260"/>
      <c r="AF9" s="260"/>
      <c r="AG9" s="264"/>
    </row>
    <row r="10" spans="1:33" ht="14" customHeight="1">
      <c r="A10" s="69" t="e">
        <f>VLOOKUP(T10,環境設定!$B$7:$C$16,2,0)</f>
        <v>#N/A</v>
      </c>
      <c r="B10" s="208">
        <f t="shared" si="0"/>
        <v>57</v>
      </c>
      <c r="C10" s="215" t="str">
        <f>IF(ISERROR(VLOOKUP($B10,積算集約!$C:$J,3,0)),"",VLOOKUP($B10,積算集約!$C:$J,3,0))</f>
        <v/>
      </c>
      <c r="D10" s="220"/>
      <c r="E10" s="224" t="str">
        <f>IF(ISERROR(VLOOKUP($B10,積算集約!$C:$J,4,0)),"",VLOOKUP($B10,積算集約!$C:$J,4,0))</f>
        <v/>
      </c>
      <c r="F10" s="224"/>
      <c r="G10" s="224"/>
      <c r="H10" s="224"/>
      <c r="I10" s="224"/>
      <c r="J10" s="224"/>
      <c r="K10" s="224"/>
      <c r="L10" s="224"/>
      <c r="M10" s="224"/>
      <c r="N10" s="224"/>
      <c r="O10" s="224"/>
      <c r="P10" s="224"/>
      <c r="Q10" s="224"/>
      <c r="R10" s="224"/>
      <c r="S10" s="224"/>
      <c r="T10" s="220" t="str">
        <f>IF(ISERROR(VLOOKUP($B10,積算集約!$C:$J,5,0)),"",VLOOKUP($B10,積算集約!$C:$J,5,0))</f>
        <v/>
      </c>
      <c r="U10" s="220"/>
      <c r="V10" s="247" t="str">
        <f>IF(ISERROR(VLOOKUP($B10,積算集約!$C:$J,6,0)),"",VLOOKUP($B10,積算集約!$C:$J,6,0))</f>
        <v/>
      </c>
      <c r="W10" s="247"/>
      <c r="X10" s="247"/>
      <c r="Y10" s="251" t="str">
        <f>IF(ISERROR(VLOOKUP($B10,積算集約!$C:$J,7,0)),"",VLOOKUP($B10,積算集約!$C:$J,7,0))</f>
        <v/>
      </c>
      <c r="Z10" s="251"/>
      <c r="AA10" s="251"/>
      <c r="AB10" s="251"/>
      <c r="AC10" s="260" t="str">
        <f>IF(ISERROR(VLOOKUP($B10,積算集約!$C:$J,8,0)),"",VLOOKUP($B10,積算集約!$C:$J,8,0))</f>
        <v/>
      </c>
      <c r="AD10" s="260"/>
      <c r="AE10" s="260"/>
      <c r="AF10" s="260"/>
      <c r="AG10" s="264"/>
    </row>
    <row r="11" spans="1:33" ht="14" customHeight="1">
      <c r="A11" s="69" t="e">
        <f>VLOOKUP(T11,環境設定!$B$7:$C$16,2,0)</f>
        <v>#N/A</v>
      </c>
      <c r="B11" s="208">
        <f t="shared" si="0"/>
        <v>58</v>
      </c>
      <c r="C11" s="215" t="str">
        <f>IF(ISERROR(VLOOKUP($B11,積算集約!$C:$J,3,0)),"",VLOOKUP($B11,積算集約!$C:$J,3,0))</f>
        <v/>
      </c>
      <c r="D11" s="220"/>
      <c r="E11" s="224" t="str">
        <f>IF(ISERROR(VLOOKUP($B11,積算集約!$C:$J,4,0)),"",VLOOKUP($B11,積算集約!$C:$J,4,0))</f>
        <v/>
      </c>
      <c r="F11" s="224"/>
      <c r="G11" s="224"/>
      <c r="H11" s="224"/>
      <c r="I11" s="224"/>
      <c r="J11" s="224"/>
      <c r="K11" s="224"/>
      <c r="L11" s="224"/>
      <c r="M11" s="224"/>
      <c r="N11" s="224"/>
      <c r="O11" s="224"/>
      <c r="P11" s="224"/>
      <c r="Q11" s="224"/>
      <c r="R11" s="224"/>
      <c r="S11" s="224"/>
      <c r="T11" s="220" t="str">
        <f>IF(ISERROR(VLOOKUP($B11,積算集約!$C:$J,5,0)),"",VLOOKUP($B11,積算集約!$C:$J,5,0))</f>
        <v/>
      </c>
      <c r="U11" s="220"/>
      <c r="V11" s="247" t="str">
        <f>IF(ISERROR(VLOOKUP($B11,積算集約!$C:$J,6,0)),"",VLOOKUP($B11,積算集約!$C:$J,6,0))</f>
        <v/>
      </c>
      <c r="W11" s="247"/>
      <c r="X11" s="247"/>
      <c r="Y11" s="251" t="str">
        <f>IF(ISERROR(VLOOKUP($B11,積算集約!$C:$J,7,0)),"",VLOOKUP($B11,積算集約!$C:$J,7,0))</f>
        <v/>
      </c>
      <c r="Z11" s="251"/>
      <c r="AA11" s="251"/>
      <c r="AB11" s="251"/>
      <c r="AC11" s="260" t="str">
        <f>IF(ISERROR(VLOOKUP($B11,積算集約!$C:$J,8,0)),"",VLOOKUP($B11,積算集約!$C:$J,8,0))</f>
        <v/>
      </c>
      <c r="AD11" s="260"/>
      <c r="AE11" s="260"/>
      <c r="AF11" s="260"/>
      <c r="AG11" s="264"/>
    </row>
    <row r="12" spans="1:33" ht="14" customHeight="1">
      <c r="A12" s="69" t="e">
        <f>VLOOKUP(T12,環境設定!$B$7:$C$16,2,0)</f>
        <v>#N/A</v>
      </c>
      <c r="B12" s="208">
        <f t="shared" si="0"/>
        <v>59</v>
      </c>
      <c r="C12" s="215" t="str">
        <f>IF(ISERROR(VLOOKUP($B12,積算集約!$C:$J,3,0)),"",VLOOKUP($B12,積算集約!$C:$J,3,0))</f>
        <v/>
      </c>
      <c r="D12" s="220"/>
      <c r="E12" s="224" t="str">
        <f>IF(ISERROR(VLOOKUP($B12,積算集約!$C:$J,4,0)),"",VLOOKUP($B12,積算集約!$C:$J,4,0))</f>
        <v/>
      </c>
      <c r="F12" s="224"/>
      <c r="G12" s="224"/>
      <c r="H12" s="224"/>
      <c r="I12" s="224"/>
      <c r="J12" s="224"/>
      <c r="K12" s="224"/>
      <c r="L12" s="224"/>
      <c r="M12" s="224"/>
      <c r="N12" s="224"/>
      <c r="O12" s="224"/>
      <c r="P12" s="224"/>
      <c r="Q12" s="224"/>
      <c r="R12" s="224"/>
      <c r="S12" s="224"/>
      <c r="T12" s="220" t="str">
        <f>IF(ISERROR(VLOOKUP($B12,積算集約!$C:$J,5,0)),"",VLOOKUP($B12,積算集約!$C:$J,5,0))</f>
        <v/>
      </c>
      <c r="U12" s="220"/>
      <c r="V12" s="247" t="str">
        <f>IF(ISERROR(VLOOKUP($B12,積算集約!$C:$J,6,0)),"",VLOOKUP($B12,積算集約!$C:$J,6,0))</f>
        <v/>
      </c>
      <c r="W12" s="247"/>
      <c r="X12" s="247"/>
      <c r="Y12" s="251" t="str">
        <f>IF(ISERROR(VLOOKUP($B12,積算集約!$C:$J,7,0)),"",VLOOKUP($B12,積算集約!$C:$J,7,0))</f>
        <v/>
      </c>
      <c r="Z12" s="251"/>
      <c r="AA12" s="251"/>
      <c r="AB12" s="251"/>
      <c r="AC12" s="260" t="str">
        <f>IF(ISERROR(VLOOKUP($B12,積算集約!$C:$J,8,0)),"",VLOOKUP($B12,積算集約!$C:$J,8,0))</f>
        <v/>
      </c>
      <c r="AD12" s="260"/>
      <c r="AE12" s="260"/>
      <c r="AF12" s="260"/>
      <c r="AG12" s="264"/>
    </row>
    <row r="13" spans="1:33" ht="14" customHeight="1">
      <c r="A13" s="69" t="e">
        <f>VLOOKUP(T13,環境設定!$B$7:$C$16,2,0)</f>
        <v>#N/A</v>
      </c>
      <c r="B13" s="208">
        <f t="shared" si="0"/>
        <v>60</v>
      </c>
      <c r="C13" s="215" t="str">
        <f>IF(ISERROR(VLOOKUP($B13,積算集約!$C:$J,3,0)),"",VLOOKUP($B13,積算集約!$C:$J,3,0))</f>
        <v/>
      </c>
      <c r="D13" s="220"/>
      <c r="E13" s="224" t="str">
        <f>IF(ISERROR(VLOOKUP($B13,積算集約!$C:$J,4,0)),"",VLOOKUP($B13,積算集約!$C:$J,4,0))</f>
        <v/>
      </c>
      <c r="F13" s="224"/>
      <c r="G13" s="224"/>
      <c r="H13" s="224"/>
      <c r="I13" s="224"/>
      <c r="J13" s="224"/>
      <c r="K13" s="224"/>
      <c r="L13" s="224"/>
      <c r="M13" s="224"/>
      <c r="N13" s="224"/>
      <c r="O13" s="224"/>
      <c r="P13" s="224"/>
      <c r="Q13" s="224"/>
      <c r="R13" s="224"/>
      <c r="S13" s="224"/>
      <c r="T13" s="220" t="str">
        <f>IF(ISERROR(VLOOKUP($B13,積算集約!$C:$J,5,0)),"",VLOOKUP($B13,積算集約!$C:$J,5,0))</f>
        <v/>
      </c>
      <c r="U13" s="220"/>
      <c r="V13" s="247" t="str">
        <f>IF(ISERROR(VLOOKUP($B13,積算集約!$C:$J,6,0)),"",VLOOKUP($B13,積算集約!$C:$J,6,0))</f>
        <v/>
      </c>
      <c r="W13" s="247"/>
      <c r="X13" s="247"/>
      <c r="Y13" s="251" t="str">
        <f>IF(ISERROR(VLOOKUP($B13,積算集約!$C:$J,7,0)),"",VLOOKUP($B13,積算集約!$C:$J,7,0))</f>
        <v/>
      </c>
      <c r="Z13" s="251"/>
      <c r="AA13" s="251"/>
      <c r="AB13" s="251"/>
      <c r="AC13" s="260" t="str">
        <f>IF(ISERROR(VLOOKUP($B13,積算集約!$C:$J,8,0)),"",VLOOKUP($B13,積算集約!$C:$J,8,0))</f>
        <v/>
      </c>
      <c r="AD13" s="260"/>
      <c r="AE13" s="260"/>
      <c r="AF13" s="260"/>
      <c r="AG13" s="264"/>
    </row>
    <row r="14" spans="1:33" ht="14" customHeight="1">
      <c r="A14" s="69" t="e">
        <f>VLOOKUP(T14,環境設定!$B$7:$C$16,2,0)</f>
        <v>#N/A</v>
      </c>
      <c r="B14" s="208">
        <f t="shared" si="0"/>
        <v>61</v>
      </c>
      <c r="C14" s="215" t="str">
        <f>IF(ISERROR(VLOOKUP($B14,積算集約!$C:$J,3,0)),"",VLOOKUP($B14,積算集約!$C:$J,3,0))</f>
        <v/>
      </c>
      <c r="D14" s="220"/>
      <c r="E14" s="224" t="str">
        <f>IF(ISERROR(VLOOKUP($B14,積算集約!$C:$J,4,0)),"",VLOOKUP($B14,積算集約!$C:$J,4,0))</f>
        <v/>
      </c>
      <c r="F14" s="224"/>
      <c r="G14" s="224"/>
      <c r="H14" s="224"/>
      <c r="I14" s="224"/>
      <c r="J14" s="224"/>
      <c r="K14" s="224"/>
      <c r="L14" s="224"/>
      <c r="M14" s="224"/>
      <c r="N14" s="224"/>
      <c r="O14" s="224"/>
      <c r="P14" s="224"/>
      <c r="Q14" s="224"/>
      <c r="R14" s="224"/>
      <c r="S14" s="224"/>
      <c r="T14" s="220" t="str">
        <f>IF(ISERROR(VLOOKUP($B14,積算集約!$C:$J,5,0)),"",VLOOKUP($B14,積算集約!$C:$J,5,0))</f>
        <v/>
      </c>
      <c r="U14" s="220"/>
      <c r="V14" s="247" t="str">
        <f>IF(ISERROR(VLOOKUP($B14,積算集約!$C:$J,6,0)),"",VLOOKUP($B14,積算集約!$C:$J,6,0))</f>
        <v/>
      </c>
      <c r="W14" s="247"/>
      <c r="X14" s="247"/>
      <c r="Y14" s="251" t="str">
        <f>IF(ISERROR(VLOOKUP($B14,積算集約!$C:$J,7,0)),"",VLOOKUP($B14,積算集約!$C:$J,7,0))</f>
        <v/>
      </c>
      <c r="Z14" s="251"/>
      <c r="AA14" s="251"/>
      <c r="AB14" s="251"/>
      <c r="AC14" s="260" t="str">
        <f>IF(ISERROR(VLOOKUP($B14,積算集約!$C:$J,8,0)),"",VLOOKUP($B14,積算集約!$C:$J,8,0))</f>
        <v/>
      </c>
      <c r="AD14" s="260"/>
      <c r="AE14" s="260"/>
      <c r="AF14" s="260"/>
      <c r="AG14" s="264"/>
    </row>
    <row r="15" spans="1:33" ht="14" customHeight="1">
      <c r="A15" s="69" t="e">
        <f>VLOOKUP(T15,環境設定!$B$7:$C$16,2,0)</f>
        <v>#N/A</v>
      </c>
      <c r="B15" s="208">
        <f t="shared" si="0"/>
        <v>62</v>
      </c>
      <c r="C15" s="215" t="str">
        <f>IF(ISERROR(VLOOKUP($B15,積算集約!$C:$J,3,0)),"",VLOOKUP($B15,積算集約!$C:$J,3,0))</f>
        <v/>
      </c>
      <c r="D15" s="220"/>
      <c r="E15" s="224" t="str">
        <f>IF(ISERROR(VLOOKUP($B15,積算集約!$C:$J,4,0)),"",VLOOKUP($B15,積算集約!$C:$J,4,0))</f>
        <v/>
      </c>
      <c r="F15" s="224"/>
      <c r="G15" s="224"/>
      <c r="H15" s="224"/>
      <c r="I15" s="224"/>
      <c r="J15" s="224"/>
      <c r="K15" s="224"/>
      <c r="L15" s="224"/>
      <c r="M15" s="224"/>
      <c r="N15" s="224"/>
      <c r="O15" s="224"/>
      <c r="P15" s="224"/>
      <c r="Q15" s="224"/>
      <c r="R15" s="224"/>
      <c r="S15" s="224"/>
      <c r="T15" s="220" t="str">
        <f>IF(ISERROR(VLOOKUP($B15,積算集約!$C:$J,5,0)),"",VLOOKUP($B15,積算集約!$C:$J,5,0))</f>
        <v/>
      </c>
      <c r="U15" s="220"/>
      <c r="V15" s="247" t="str">
        <f>IF(ISERROR(VLOOKUP($B15,積算集約!$C:$J,6,0)),"",VLOOKUP($B15,積算集約!$C:$J,6,0))</f>
        <v/>
      </c>
      <c r="W15" s="247"/>
      <c r="X15" s="247"/>
      <c r="Y15" s="251" t="str">
        <f>IF(ISERROR(VLOOKUP($B15,積算集約!$C:$J,7,0)),"",VLOOKUP($B15,積算集約!$C:$J,7,0))</f>
        <v/>
      </c>
      <c r="Z15" s="251"/>
      <c r="AA15" s="251"/>
      <c r="AB15" s="251"/>
      <c r="AC15" s="260" t="str">
        <f>IF(ISERROR(VLOOKUP($B15,積算集約!$C:$J,8,0)),"",VLOOKUP($B15,積算集約!$C:$J,8,0))</f>
        <v/>
      </c>
      <c r="AD15" s="260"/>
      <c r="AE15" s="260"/>
      <c r="AF15" s="260"/>
      <c r="AG15" s="264"/>
    </row>
    <row r="16" spans="1:33" ht="14" customHeight="1">
      <c r="A16" s="69" t="e">
        <f>VLOOKUP(T16,環境設定!$B$7:$C$16,2,0)</f>
        <v>#N/A</v>
      </c>
      <c r="B16" s="208">
        <f t="shared" si="0"/>
        <v>63</v>
      </c>
      <c r="C16" s="215" t="str">
        <f>IF(ISERROR(VLOOKUP($B16,積算集約!$C:$J,3,0)),"",VLOOKUP($B16,積算集約!$C:$J,3,0))</f>
        <v/>
      </c>
      <c r="D16" s="220"/>
      <c r="E16" s="224" t="str">
        <f>IF(ISERROR(VLOOKUP($B16,積算集約!$C:$J,4,0)),"",VLOOKUP($B16,積算集約!$C:$J,4,0))</f>
        <v/>
      </c>
      <c r="F16" s="224"/>
      <c r="G16" s="224"/>
      <c r="H16" s="224"/>
      <c r="I16" s="224"/>
      <c r="J16" s="224"/>
      <c r="K16" s="224"/>
      <c r="L16" s="224"/>
      <c r="M16" s="224"/>
      <c r="N16" s="224"/>
      <c r="O16" s="224"/>
      <c r="P16" s="224"/>
      <c r="Q16" s="224"/>
      <c r="R16" s="224"/>
      <c r="S16" s="224"/>
      <c r="T16" s="220" t="str">
        <f>IF(ISERROR(VLOOKUP($B16,積算集約!$C:$J,5,0)),"",VLOOKUP($B16,積算集約!$C:$J,5,0))</f>
        <v/>
      </c>
      <c r="U16" s="220"/>
      <c r="V16" s="247" t="str">
        <f>IF(ISERROR(VLOOKUP($B16,積算集約!$C:$J,6,0)),"",VLOOKUP($B16,積算集約!$C:$J,6,0))</f>
        <v/>
      </c>
      <c r="W16" s="247"/>
      <c r="X16" s="247"/>
      <c r="Y16" s="251" t="str">
        <f>IF(ISERROR(VLOOKUP($B16,積算集約!$C:$J,7,0)),"",VLOOKUP($B16,積算集約!$C:$J,7,0))</f>
        <v/>
      </c>
      <c r="Z16" s="251"/>
      <c r="AA16" s="251"/>
      <c r="AB16" s="251"/>
      <c r="AC16" s="260" t="str">
        <f>IF(ISERROR(VLOOKUP($B16,積算集約!$C:$J,8,0)),"",VLOOKUP($B16,積算集約!$C:$J,8,0))</f>
        <v/>
      </c>
      <c r="AD16" s="260"/>
      <c r="AE16" s="260"/>
      <c r="AF16" s="260"/>
      <c r="AG16" s="264"/>
    </row>
    <row r="17" spans="1:33" ht="14" customHeight="1">
      <c r="A17" s="69" t="e">
        <f>VLOOKUP(T17,環境設定!$B$7:$C$16,2,0)</f>
        <v>#N/A</v>
      </c>
      <c r="B17" s="208">
        <f t="shared" si="0"/>
        <v>64</v>
      </c>
      <c r="C17" s="215" t="str">
        <f>IF(ISERROR(VLOOKUP($B17,積算集約!$C:$J,3,0)),"",VLOOKUP($B17,積算集約!$C:$J,3,0))</f>
        <v/>
      </c>
      <c r="D17" s="220"/>
      <c r="E17" s="224" t="str">
        <f>IF(ISERROR(VLOOKUP($B17,積算集約!$C:$J,4,0)),"",VLOOKUP($B17,積算集約!$C:$J,4,0))</f>
        <v/>
      </c>
      <c r="F17" s="224"/>
      <c r="G17" s="224"/>
      <c r="H17" s="224"/>
      <c r="I17" s="224"/>
      <c r="J17" s="224"/>
      <c r="K17" s="224"/>
      <c r="L17" s="224"/>
      <c r="M17" s="224"/>
      <c r="N17" s="224"/>
      <c r="O17" s="224"/>
      <c r="P17" s="224"/>
      <c r="Q17" s="224"/>
      <c r="R17" s="224"/>
      <c r="S17" s="224"/>
      <c r="T17" s="220" t="str">
        <f>IF(ISERROR(VLOOKUP($B17,積算集約!$C:$J,5,0)),"",VLOOKUP($B17,積算集約!$C:$J,5,0))</f>
        <v/>
      </c>
      <c r="U17" s="220"/>
      <c r="V17" s="247" t="str">
        <f>IF(ISERROR(VLOOKUP($B17,積算集約!$C:$J,6,0)),"",VLOOKUP($B17,積算集約!$C:$J,6,0))</f>
        <v/>
      </c>
      <c r="W17" s="247"/>
      <c r="X17" s="247"/>
      <c r="Y17" s="251" t="str">
        <f>IF(ISERROR(VLOOKUP($B17,積算集約!$C:$J,7,0)),"",VLOOKUP($B17,積算集約!$C:$J,7,0))</f>
        <v/>
      </c>
      <c r="Z17" s="251"/>
      <c r="AA17" s="251"/>
      <c r="AB17" s="251"/>
      <c r="AC17" s="260" t="str">
        <f>IF(ISERROR(VLOOKUP($B17,積算集約!$C:$J,8,0)),"",VLOOKUP($B17,積算集約!$C:$J,8,0))</f>
        <v/>
      </c>
      <c r="AD17" s="260"/>
      <c r="AE17" s="260"/>
      <c r="AF17" s="260"/>
      <c r="AG17" s="264"/>
    </row>
    <row r="18" spans="1:33" ht="14" customHeight="1">
      <c r="A18" s="69" t="e">
        <f>VLOOKUP(T18,環境設定!$B$7:$C$16,2,0)</f>
        <v>#N/A</v>
      </c>
      <c r="B18" s="208">
        <f t="shared" si="0"/>
        <v>65</v>
      </c>
      <c r="C18" s="215" t="str">
        <f>IF(ISERROR(VLOOKUP($B18,積算集約!$C:$J,3,0)),"",VLOOKUP($B18,積算集約!$C:$J,3,0))</f>
        <v/>
      </c>
      <c r="D18" s="220"/>
      <c r="E18" s="224" t="str">
        <f>IF(ISERROR(VLOOKUP($B18,積算集約!$C:$J,4,0)),"",VLOOKUP($B18,積算集約!$C:$J,4,0))</f>
        <v/>
      </c>
      <c r="F18" s="224"/>
      <c r="G18" s="224"/>
      <c r="H18" s="224"/>
      <c r="I18" s="224"/>
      <c r="J18" s="224"/>
      <c r="K18" s="224"/>
      <c r="L18" s="224"/>
      <c r="M18" s="224"/>
      <c r="N18" s="224"/>
      <c r="O18" s="224"/>
      <c r="P18" s="224"/>
      <c r="Q18" s="224"/>
      <c r="R18" s="224"/>
      <c r="S18" s="224"/>
      <c r="T18" s="220" t="str">
        <f>IF(ISERROR(VLOOKUP($B18,積算集約!$C:$J,5,0)),"",VLOOKUP($B18,積算集約!$C:$J,5,0))</f>
        <v/>
      </c>
      <c r="U18" s="220"/>
      <c r="V18" s="247" t="str">
        <f>IF(ISERROR(VLOOKUP($B18,積算集約!$C:$J,6,0)),"",VLOOKUP($B18,積算集約!$C:$J,6,0))</f>
        <v/>
      </c>
      <c r="W18" s="247"/>
      <c r="X18" s="247"/>
      <c r="Y18" s="251" t="str">
        <f>IF(ISERROR(VLOOKUP($B18,積算集約!$C:$J,7,0)),"",VLOOKUP($B18,積算集約!$C:$J,7,0))</f>
        <v/>
      </c>
      <c r="Z18" s="251"/>
      <c r="AA18" s="251"/>
      <c r="AB18" s="251"/>
      <c r="AC18" s="260" t="str">
        <f>IF(ISERROR(VLOOKUP($B18,積算集約!$C:$J,8,0)),"",VLOOKUP($B18,積算集約!$C:$J,8,0))</f>
        <v/>
      </c>
      <c r="AD18" s="260"/>
      <c r="AE18" s="260"/>
      <c r="AF18" s="260"/>
      <c r="AG18" s="264"/>
    </row>
    <row r="19" spans="1:33" ht="14" customHeight="1">
      <c r="A19" s="69" t="e">
        <f>VLOOKUP(T19,環境設定!$B$7:$C$16,2,0)</f>
        <v>#N/A</v>
      </c>
      <c r="B19" s="208">
        <f t="shared" si="0"/>
        <v>66</v>
      </c>
      <c r="C19" s="215" t="str">
        <f>IF(ISERROR(VLOOKUP($B19,積算集約!$C:$J,3,0)),"",VLOOKUP($B19,積算集約!$C:$J,3,0))</f>
        <v/>
      </c>
      <c r="D19" s="220"/>
      <c r="E19" s="224" t="str">
        <f>IF(ISERROR(VLOOKUP($B19,積算集約!$C:$J,4,0)),"",VLOOKUP($B19,積算集約!$C:$J,4,0))</f>
        <v/>
      </c>
      <c r="F19" s="224"/>
      <c r="G19" s="224"/>
      <c r="H19" s="224"/>
      <c r="I19" s="224"/>
      <c r="J19" s="224"/>
      <c r="K19" s="224"/>
      <c r="L19" s="224"/>
      <c r="M19" s="224"/>
      <c r="N19" s="224"/>
      <c r="O19" s="224"/>
      <c r="P19" s="224"/>
      <c r="Q19" s="224"/>
      <c r="R19" s="224"/>
      <c r="S19" s="224"/>
      <c r="T19" s="220" t="str">
        <f>IF(ISERROR(VLOOKUP($B19,積算集約!$C:$J,5,0)),"",VLOOKUP($B19,積算集約!$C:$J,5,0))</f>
        <v/>
      </c>
      <c r="U19" s="220"/>
      <c r="V19" s="247" t="str">
        <f>IF(ISERROR(VLOOKUP($B19,積算集約!$C:$J,6,0)),"",VLOOKUP($B19,積算集約!$C:$J,6,0))</f>
        <v/>
      </c>
      <c r="W19" s="247"/>
      <c r="X19" s="247"/>
      <c r="Y19" s="251" t="str">
        <f>IF(ISERROR(VLOOKUP($B19,積算集約!$C:$J,7,0)),"",VLOOKUP($B19,積算集約!$C:$J,7,0))</f>
        <v/>
      </c>
      <c r="Z19" s="251"/>
      <c r="AA19" s="251"/>
      <c r="AB19" s="251"/>
      <c r="AC19" s="260" t="str">
        <f>IF(ISERROR(VLOOKUP($B19,積算集約!$C:$J,8,0)),"",VLOOKUP($B19,積算集約!$C:$J,8,0))</f>
        <v/>
      </c>
      <c r="AD19" s="260"/>
      <c r="AE19" s="260"/>
      <c r="AF19" s="260"/>
      <c r="AG19" s="264"/>
    </row>
    <row r="20" spans="1:33" ht="14" customHeight="1">
      <c r="A20" s="69" t="e">
        <f>VLOOKUP(T20,環境設定!$B$7:$C$16,2,0)</f>
        <v>#N/A</v>
      </c>
      <c r="B20" s="208">
        <f t="shared" si="0"/>
        <v>67</v>
      </c>
      <c r="C20" s="215" t="str">
        <f>IF(ISERROR(VLOOKUP($B20,積算集約!$C:$J,3,0)),"",VLOOKUP($B20,積算集約!$C:$J,3,0))</f>
        <v/>
      </c>
      <c r="D20" s="220"/>
      <c r="E20" s="224" t="str">
        <f>IF(ISERROR(VLOOKUP($B20,積算集約!$C:$J,4,0)),"",VLOOKUP($B20,積算集約!$C:$J,4,0))</f>
        <v/>
      </c>
      <c r="F20" s="224"/>
      <c r="G20" s="224"/>
      <c r="H20" s="224"/>
      <c r="I20" s="224"/>
      <c r="J20" s="224"/>
      <c r="K20" s="224"/>
      <c r="L20" s="224"/>
      <c r="M20" s="224"/>
      <c r="N20" s="224"/>
      <c r="O20" s="224"/>
      <c r="P20" s="224"/>
      <c r="Q20" s="224"/>
      <c r="R20" s="224"/>
      <c r="S20" s="224"/>
      <c r="T20" s="220" t="str">
        <f>IF(ISERROR(VLOOKUP($B20,積算集約!$C:$J,5,0)),"",VLOOKUP($B20,積算集約!$C:$J,5,0))</f>
        <v/>
      </c>
      <c r="U20" s="220"/>
      <c r="V20" s="247" t="str">
        <f>IF(ISERROR(VLOOKUP($B20,積算集約!$C:$J,6,0)),"",VLOOKUP($B20,積算集約!$C:$J,6,0))</f>
        <v/>
      </c>
      <c r="W20" s="247"/>
      <c r="X20" s="247"/>
      <c r="Y20" s="251" t="str">
        <f>IF(ISERROR(VLOOKUP($B20,積算集約!$C:$J,7,0)),"",VLOOKUP($B20,積算集約!$C:$J,7,0))</f>
        <v/>
      </c>
      <c r="Z20" s="251"/>
      <c r="AA20" s="251"/>
      <c r="AB20" s="251"/>
      <c r="AC20" s="260" t="str">
        <f>IF(ISERROR(VLOOKUP($B20,積算集約!$C:$J,8,0)),"",VLOOKUP($B20,積算集約!$C:$J,8,0))</f>
        <v/>
      </c>
      <c r="AD20" s="260"/>
      <c r="AE20" s="260"/>
      <c r="AF20" s="260"/>
      <c r="AG20" s="264"/>
    </row>
    <row r="21" spans="1:33" ht="14" customHeight="1">
      <c r="A21" s="69" t="e">
        <f>VLOOKUP(T21,環境設定!$B$7:$C$16,2,0)</f>
        <v>#N/A</v>
      </c>
      <c r="B21" s="208">
        <f t="shared" si="0"/>
        <v>68</v>
      </c>
      <c r="C21" s="215" t="str">
        <f>IF(ISERROR(VLOOKUP($B21,積算集約!$C:$J,3,0)),"",VLOOKUP($B21,積算集約!$C:$J,3,0))</f>
        <v/>
      </c>
      <c r="D21" s="220"/>
      <c r="E21" s="224" t="str">
        <f>IF(ISERROR(VLOOKUP($B21,積算集約!$C:$J,4,0)),"",VLOOKUP($B21,積算集約!$C:$J,4,0))</f>
        <v/>
      </c>
      <c r="F21" s="224"/>
      <c r="G21" s="224"/>
      <c r="H21" s="224"/>
      <c r="I21" s="224"/>
      <c r="J21" s="224"/>
      <c r="K21" s="224"/>
      <c r="L21" s="224"/>
      <c r="M21" s="224"/>
      <c r="N21" s="224"/>
      <c r="O21" s="224"/>
      <c r="P21" s="224"/>
      <c r="Q21" s="224"/>
      <c r="R21" s="224"/>
      <c r="S21" s="224"/>
      <c r="T21" s="220" t="str">
        <f>IF(ISERROR(VLOOKUP($B21,積算集約!$C:$J,5,0)),"",VLOOKUP($B21,積算集約!$C:$J,5,0))</f>
        <v/>
      </c>
      <c r="U21" s="220"/>
      <c r="V21" s="247" t="str">
        <f>IF(ISERROR(VLOOKUP($B21,積算集約!$C:$J,6,0)),"",VLOOKUP($B21,積算集約!$C:$J,6,0))</f>
        <v/>
      </c>
      <c r="W21" s="247"/>
      <c r="X21" s="247"/>
      <c r="Y21" s="251" t="str">
        <f>IF(ISERROR(VLOOKUP($B21,積算集約!$C:$J,7,0)),"",VLOOKUP($B21,積算集約!$C:$J,7,0))</f>
        <v/>
      </c>
      <c r="Z21" s="251"/>
      <c r="AA21" s="251"/>
      <c r="AB21" s="251"/>
      <c r="AC21" s="260" t="str">
        <f>IF(ISERROR(VLOOKUP($B21,積算集約!$C:$J,8,0)),"",VLOOKUP($B21,積算集約!$C:$J,8,0))</f>
        <v/>
      </c>
      <c r="AD21" s="260"/>
      <c r="AE21" s="260"/>
      <c r="AF21" s="260"/>
      <c r="AG21" s="264"/>
    </row>
    <row r="22" spans="1:33" ht="14" customHeight="1">
      <c r="A22" s="69" t="e">
        <f>VLOOKUP(T22,環境設定!$B$7:$C$16,2,0)</f>
        <v>#N/A</v>
      </c>
      <c r="B22" s="208">
        <f t="shared" si="0"/>
        <v>69</v>
      </c>
      <c r="C22" s="215" t="str">
        <f>IF(ISERROR(VLOOKUP($B22,積算集約!$C:$J,3,0)),"",VLOOKUP($B22,積算集約!$C:$J,3,0))</f>
        <v/>
      </c>
      <c r="D22" s="220"/>
      <c r="E22" s="224" t="str">
        <f>IF(ISERROR(VLOOKUP($B22,積算集約!$C:$J,4,0)),"",VLOOKUP($B22,積算集約!$C:$J,4,0))</f>
        <v/>
      </c>
      <c r="F22" s="224"/>
      <c r="G22" s="224"/>
      <c r="H22" s="224"/>
      <c r="I22" s="224"/>
      <c r="J22" s="224"/>
      <c r="K22" s="224"/>
      <c r="L22" s="224"/>
      <c r="M22" s="224"/>
      <c r="N22" s="224"/>
      <c r="O22" s="224"/>
      <c r="P22" s="224"/>
      <c r="Q22" s="224"/>
      <c r="R22" s="224"/>
      <c r="S22" s="224"/>
      <c r="T22" s="220" t="str">
        <f>IF(ISERROR(VLOOKUP($B22,積算集約!$C:$J,5,0)),"",VLOOKUP($B22,積算集約!$C:$J,5,0))</f>
        <v/>
      </c>
      <c r="U22" s="220"/>
      <c r="V22" s="247" t="str">
        <f>IF(ISERROR(VLOOKUP($B22,積算集約!$C:$J,6,0)),"",VLOOKUP($B22,積算集約!$C:$J,6,0))</f>
        <v/>
      </c>
      <c r="W22" s="247"/>
      <c r="X22" s="247"/>
      <c r="Y22" s="251" t="str">
        <f>IF(ISERROR(VLOOKUP($B22,積算集約!$C:$J,7,0)),"",VLOOKUP($B22,積算集約!$C:$J,7,0))</f>
        <v/>
      </c>
      <c r="Z22" s="251"/>
      <c r="AA22" s="251"/>
      <c r="AB22" s="251"/>
      <c r="AC22" s="260" t="str">
        <f>IF(ISERROR(VLOOKUP($B22,積算集約!$C:$J,8,0)),"",VLOOKUP($B22,積算集約!$C:$J,8,0))</f>
        <v/>
      </c>
      <c r="AD22" s="260"/>
      <c r="AE22" s="260"/>
      <c r="AF22" s="260"/>
      <c r="AG22" s="264"/>
    </row>
    <row r="23" spans="1:33" ht="14" customHeight="1">
      <c r="A23" s="69" t="e">
        <f>VLOOKUP(T23,環境設定!$B$7:$C$16,2,0)</f>
        <v>#N/A</v>
      </c>
      <c r="B23" s="208">
        <f t="shared" si="0"/>
        <v>70</v>
      </c>
      <c r="C23" s="215" t="str">
        <f>IF(ISERROR(VLOOKUP($B23,積算集約!$C:$J,3,0)),"",VLOOKUP($B23,積算集約!$C:$J,3,0))</f>
        <v/>
      </c>
      <c r="D23" s="220"/>
      <c r="E23" s="224" t="str">
        <f>IF(ISERROR(VLOOKUP($B23,積算集約!$C:$J,4,0)),"",VLOOKUP($B23,積算集約!$C:$J,4,0))</f>
        <v/>
      </c>
      <c r="F23" s="224"/>
      <c r="G23" s="224"/>
      <c r="H23" s="224"/>
      <c r="I23" s="224"/>
      <c r="J23" s="224"/>
      <c r="K23" s="224"/>
      <c r="L23" s="224"/>
      <c r="M23" s="224"/>
      <c r="N23" s="224"/>
      <c r="O23" s="224"/>
      <c r="P23" s="224"/>
      <c r="Q23" s="224"/>
      <c r="R23" s="224"/>
      <c r="S23" s="224"/>
      <c r="T23" s="220" t="str">
        <f>IF(ISERROR(VLOOKUP($B23,積算集約!$C:$J,5,0)),"",VLOOKUP($B23,積算集約!$C:$J,5,0))</f>
        <v/>
      </c>
      <c r="U23" s="220"/>
      <c r="V23" s="247" t="str">
        <f>IF(ISERROR(VLOOKUP($B23,積算集約!$C:$J,6,0)),"",VLOOKUP($B23,積算集約!$C:$J,6,0))</f>
        <v/>
      </c>
      <c r="W23" s="247"/>
      <c r="X23" s="247"/>
      <c r="Y23" s="251" t="str">
        <f>IF(ISERROR(VLOOKUP($B23,積算集約!$C:$J,7,0)),"",VLOOKUP($B23,積算集約!$C:$J,7,0))</f>
        <v/>
      </c>
      <c r="Z23" s="251"/>
      <c r="AA23" s="251"/>
      <c r="AB23" s="251"/>
      <c r="AC23" s="260" t="str">
        <f>IF(ISERROR(VLOOKUP($B23,積算集約!$C:$J,8,0)),"",VLOOKUP($B23,積算集約!$C:$J,8,0))</f>
        <v/>
      </c>
      <c r="AD23" s="260"/>
      <c r="AE23" s="260"/>
      <c r="AF23" s="260"/>
      <c r="AG23" s="264"/>
    </row>
    <row r="24" spans="1:33" ht="14" customHeight="1">
      <c r="A24" s="69" t="e">
        <f>VLOOKUP(T24,環境設定!$B$7:$C$16,2,0)</f>
        <v>#N/A</v>
      </c>
      <c r="B24" s="208">
        <f t="shared" si="0"/>
        <v>71</v>
      </c>
      <c r="C24" s="215" t="str">
        <f>IF(ISERROR(VLOOKUP($B24,積算集約!$C:$J,3,0)),"",VLOOKUP($B24,積算集約!$C:$J,3,0))</f>
        <v/>
      </c>
      <c r="D24" s="220"/>
      <c r="E24" s="224" t="str">
        <f>IF(ISERROR(VLOOKUP($B24,積算集約!$C:$J,4,0)),"",VLOOKUP($B24,積算集約!$C:$J,4,0))</f>
        <v/>
      </c>
      <c r="F24" s="224"/>
      <c r="G24" s="224"/>
      <c r="H24" s="224"/>
      <c r="I24" s="224"/>
      <c r="J24" s="224"/>
      <c r="K24" s="224"/>
      <c r="L24" s="224"/>
      <c r="M24" s="224"/>
      <c r="N24" s="224"/>
      <c r="O24" s="224"/>
      <c r="P24" s="224"/>
      <c r="Q24" s="224"/>
      <c r="R24" s="224"/>
      <c r="S24" s="224"/>
      <c r="T24" s="220" t="str">
        <f>IF(ISERROR(VLOOKUP($B24,積算集約!$C:$J,5,0)),"",VLOOKUP($B24,積算集約!$C:$J,5,0))</f>
        <v/>
      </c>
      <c r="U24" s="220"/>
      <c r="V24" s="247" t="str">
        <f>IF(ISERROR(VLOOKUP($B24,積算集約!$C:$J,6,0)),"",VLOOKUP($B24,積算集約!$C:$J,6,0))</f>
        <v/>
      </c>
      <c r="W24" s="247"/>
      <c r="X24" s="247"/>
      <c r="Y24" s="251" t="str">
        <f>IF(ISERROR(VLOOKUP($B24,積算集約!$C:$J,7,0)),"",VLOOKUP($B24,積算集約!$C:$J,7,0))</f>
        <v/>
      </c>
      <c r="Z24" s="251"/>
      <c r="AA24" s="251"/>
      <c r="AB24" s="251"/>
      <c r="AC24" s="260" t="str">
        <f>IF(ISERROR(VLOOKUP($B24,積算集約!$C:$J,8,0)),"",VLOOKUP($B24,積算集約!$C:$J,8,0))</f>
        <v/>
      </c>
      <c r="AD24" s="260"/>
      <c r="AE24" s="260"/>
      <c r="AF24" s="260"/>
      <c r="AG24" s="264"/>
    </row>
    <row r="25" spans="1:33" ht="14" customHeight="1">
      <c r="A25" s="69" t="e">
        <f>VLOOKUP(T25,環境設定!$B$7:$C$16,2,0)</f>
        <v>#N/A</v>
      </c>
      <c r="B25" s="208">
        <f t="shared" si="0"/>
        <v>72</v>
      </c>
      <c r="C25" s="215" t="str">
        <f>IF(ISERROR(VLOOKUP($B25,積算集約!$C:$J,3,0)),"",VLOOKUP($B25,積算集約!$C:$J,3,0))</f>
        <v/>
      </c>
      <c r="D25" s="220"/>
      <c r="E25" s="224" t="str">
        <f>IF(ISERROR(VLOOKUP($B25,積算集約!$C:$J,4,0)),"",VLOOKUP($B25,積算集約!$C:$J,4,0))</f>
        <v/>
      </c>
      <c r="F25" s="224"/>
      <c r="G25" s="224"/>
      <c r="H25" s="224"/>
      <c r="I25" s="224"/>
      <c r="J25" s="224"/>
      <c r="K25" s="224"/>
      <c r="L25" s="224"/>
      <c r="M25" s="224"/>
      <c r="N25" s="224"/>
      <c r="O25" s="224"/>
      <c r="P25" s="224"/>
      <c r="Q25" s="224"/>
      <c r="R25" s="224"/>
      <c r="S25" s="224"/>
      <c r="T25" s="220" t="str">
        <f>IF(ISERROR(VLOOKUP($B25,積算集約!$C:$J,5,0)),"",VLOOKUP($B25,積算集約!$C:$J,5,0))</f>
        <v/>
      </c>
      <c r="U25" s="220"/>
      <c r="V25" s="247" t="str">
        <f>IF(ISERROR(VLOOKUP($B25,積算集約!$C:$J,6,0)),"",VLOOKUP($B25,積算集約!$C:$J,6,0))</f>
        <v/>
      </c>
      <c r="W25" s="247"/>
      <c r="X25" s="247"/>
      <c r="Y25" s="251" t="str">
        <f>IF(ISERROR(VLOOKUP($B25,積算集約!$C:$J,7,0)),"",VLOOKUP($B25,積算集約!$C:$J,7,0))</f>
        <v/>
      </c>
      <c r="Z25" s="251"/>
      <c r="AA25" s="251"/>
      <c r="AB25" s="251"/>
      <c r="AC25" s="260" t="str">
        <f>IF(ISERROR(VLOOKUP($B25,積算集約!$C:$J,8,0)),"",VLOOKUP($B25,積算集約!$C:$J,8,0))</f>
        <v/>
      </c>
      <c r="AD25" s="260"/>
      <c r="AE25" s="260"/>
      <c r="AF25" s="260"/>
      <c r="AG25" s="264"/>
    </row>
    <row r="26" spans="1:33" ht="14" customHeight="1">
      <c r="A26" s="69" t="e">
        <f>VLOOKUP(T26,環境設定!$B$7:$C$16,2,0)</f>
        <v>#N/A</v>
      </c>
      <c r="B26" s="208">
        <f t="shared" si="0"/>
        <v>73</v>
      </c>
      <c r="C26" s="215" t="str">
        <f>IF(ISERROR(VLOOKUP($B26,積算集約!$C:$J,3,0)),"",VLOOKUP($B26,積算集約!$C:$J,3,0))</f>
        <v/>
      </c>
      <c r="D26" s="220"/>
      <c r="E26" s="224" t="str">
        <f>IF(ISERROR(VLOOKUP($B26,積算集約!$C:$J,4,0)),"",VLOOKUP($B26,積算集約!$C:$J,4,0))</f>
        <v/>
      </c>
      <c r="F26" s="224"/>
      <c r="G26" s="224"/>
      <c r="H26" s="224"/>
      <c r="I26" s="224"/>
      <c r="J26" s="224"/>
      <c r="K26" s="224"/>
      <c r="L26" s="224"/>
      <c r="M26" s="224"/>
      <c r="N26" s="224"/>
      <c r="O26" s="224"/>
      <c r="P26" s="224"/>
      <c r="Q26" s="224"/>
      <c r="R26" s="224"/>
      <c r="S26" s="224"/>
      <c r="T26" s="220" t="str">
        <f>IF(ISERROR(VLOOKUP($B26,積算集約!$C:$J,5,0)),"",VLOOKUP($B26,積算集約!$C:$J,5,0))</f>
        <v/>
      </c>
      <c r="U26" s="220"/>
      <c r="V26" s="247" t="str">
        <f>IF(ISERROR(VLOOKUP($B26,積算集約!$C:$J,6,0)),"",VLOOKUP($B26,積算集約!$C:$J,6,0))</f>
        <v/>
      </c>
      <c r="W26" s="247"/>
      <c r="X26" s="247"/>
      <c r="Y26" s="251" t="str">
        <f>IF(ISERROR(VLOOKUP($B26,積算集約!$C:$J,7,0)),"",VLOOKUP($B26,積算集約!$C:$J,7,0))</f>
        <v/>
      </c>
      <c r="Z26" s="251"/>
      <c r="AA26" s="251"/>
      <c r="AB26" s="251"/>
      <c r="AC26" s="260" t="str">
        <f>IF(ISERROR(VLOOKUP($B26,積算集約!$C:$J,8,0)),"",VLOOKUP($B26,積算集約!$C:$J,8,0))</f>
        <v/>
      </c>
      <c r="AD26" s="260"/>
      <c r="AE26" s="260"/>
      <c r="AF26" s="260"/>
      <c r="AG26" s="264"/>
    </row>
    <row r="27" spans="1:33" ht="14" customHeight="1">
      <c r="A27" s="69" t="e">
        <f>VLOOKUP(T27,環境設定!$B$7:$C$16,2,0)</f>
        <v>#N/A</v>
      </c>
      <c r="B27" s="208">
        <f t="shared" si="0"/>
        <v>74</v>
      </c>
      <c r="C27" s="215" t="str">
        <f>IF(ISERROR(VLOOKUP($B27,積算集約!$C:$J,3,0)),"",VLOOKUP($B27,積算集約!$C:$J,3,0))</f>
        <v/>
      </c>
      <c r="D27" s="220"/>
      <c r="E27" s="224" t="str">
        <f>IF(ISERROR(VLOOKUP($B27,積算集約!$C:$J,4,0)),"",VLOOKUP($B27,積算集約!$C:$J,4,0))</f>
        <v/>
      </c>
      <c r="F27" s="224"/>
      <c r="G27" s="224"/>
      <c r="H27" s="224"/>
      <c r="I27" s="224"/>
      <c r="J27" s="224"/>
      <c r="K27" s="224"/>
      <c r="L27" s="224"/>
      <c r="M27" s="224"/>
      <c r="N27" s="224"/>
      <c r="O27" s="224"/>
      <c r="P27" s="224"/>
      <c r="Q27" s="224"/>
      <c r="R27" s="224"/>
      <c r="S27" s="224"/>
      <c r="T27" s="220" t="str">
        <f>IF(ISERROR(VLOOKUP($B27,積算集約!$C:$J,5,0)),"",VLOOKUP($B27,積算集約!$C:$J,5,0))</f>
        <v/>
      </c>
      <c r="U27" s="220"/>
      <c r="V27" s="247" t="str">
        <f>IF(ISERROR(VLOOKUP($B27,積算集約!$C:$J,6,0)),"",VLOOKUP($B27,積算集約!$C:$J,6,0))</f>
        <v/>
      </c>
      <c r="W27" s="247"/>
      <c r="X27" s="247"/>
      <c r="Y27" s="251" t="str">
        <f>IF(ISERROR(VLOOKUP($B27,積算集約!$C:$J,7,0)),"",VLOOKUP($B27,積算集約!$C:$J,7,0))</f>
        <v/>
      </c>
      <c r="Z27" s="251"/>
      <c r="AA27" s="251"/>
      <c r="AB27" s="251"/>
      <c r="AC27" s="260" t="str">
        <f>IF(ISERROR(VLOOKUP($B27,積算集約!$C:$J,8,0)),"",VLOOKUP($B27,積算集約!$C:$J,8,0))</f>
        <v/>
      </c>
      <c r="AD27" s="260"/>
      <c r="AE27" s="260"/>
      <c r="AF27" s="260"/>
      <c r="AG27" s="264"/>
    </row>
    <row r="28" spans="1:33" ht="14" customHeight="1">
      <c r="A28" s="69" t="e">
        <f>VLOOKUP(T28,環境設定!$B$7:$C$16,2,0)</f>
        <v>#N/A</v>
      </c>
      <c r="B28" s="208">
        <f t="shared" si="0"/>
        <v>75</v>
      </c>
      <c r="C28" s="215" t="str">
        <f>IF(ISERROR(VLOOKUP($B28,積算集約!$C:$J,3,0)),"",VLOOKUP($B28,積算集約!$C:$J,3,0))</f>
        <v/>
      </c>
      <c r="D28" s="220"/>
      <c r="E28" s="224" t="str">
        <f>IF(ISERROR(VLOOKUP($B28,積算集約!$C:$J,4,0)),"",VLOOKUP($B28,積算集約!$C:$J,4,0))</f>
        <v/>
      </c>
      <c r="F28" s="224"/>
      <c r="G28" s="224"/>
      <c r="H28" s="224"/>
      <c r="I28" s="224"/>
      <c r="J28" s="224"/>
      <c r="K28" s="224"/>
      <c r="L28" s="224"/>
      <c r="M28" s="224"/>
      <c r="N28" s="224"/>
      <c r="O28" s="224"/>
      <c r="P28" s="224"/>
      <c r="Q28" s="224"/>
      <c r="R28" s="224"/>
      <c r="S28" s="224"/>
      <c r="T28" s="220" t="str">
        <f>IF(ISERROR(VLOOKUP($B28,積算集約!$C:$J,5,0)),"",VLOOKUP($B28,積算集約!$C:$J,5,0))</f>
        <v/>
      </c>
      <c r="U28" s="220"/>
      <c r="V28" s="247" t="str">
        <f>IF(ISERROR(VLOOKUP($B28,積算集約!$C:$J,6,0)),"",VLOOKUP($B28,積算集約!$C:$J,6,0))</f>
        <v/>
      </c>
      <c r="W28" s="247"/>
      <c r="X28" s="247"/>
      <c r="Y28" s="251" t="str">
        <f>IF(ISERROR(VLOOKUP($B28,積算集約!$C:$J,7,0)),"",VLOOKUP($B28,積算集約!$C:$J,7,0))</f>
        <v/>
      </c>
      <c r="Z28" s="251"/>
      <c r="AA28" s="251"/>
      <c r="AB28" s="251"/>
      <c r="AC28" s="260" t="str">
        <f>IF(ISERROR(VLOOKUP($B28,積算集約!$C:$J,8,0)),"",VLOOKUP($B28,積算集約!$C:$J,8,0))</f>
        <v/>
      </c>
      <c r="AD28" s="260"/>
      <c r="AE28" s="260"/>
      <c r="AF28" s="260"/>
      <c r="AG28" s="264"/>
    </row>
    <row r="29" spans="1:33" ht="14" customHeight="1">
      <c r="A29" s="69" t="e">
        <f>VLOOKUP(T29,環境設定!$B$7:$C$16,2,0)</f>
        <v>#N/A</v>
      </c>
      <c r="B29" s="208">
        <f t="shared" si="0"/>
        <v>76</v>
      </c>
      <c r="C29" s="215" t="str">
        <f>IF(ISERROR(VLOOKUP($B29,積算集約!$C:$J,3,0)),"",VLOOKUP($B29,積算集約!$C:$J,3,0))</f>
        <v/>
      </c>
      <c r="D29" s="220"/>
      <c r="E29" s="224" t="str">
        <f>IF(ISERROR(VLOOKUP($B29,積算集約!$C:$J,4,0)),"",VLOOKUP($B29,積算集約!$C:$J,4,0))</f>
        <v/>
      </c>
      <c r="F29" s="224"/>
      <c r="G29" s="224"/>
      <c r="H29" s="224"/>
      <c r="I29" s="224"/>
      <c r="J29" s="224"/>
      <c r="K29" s="224"/>
      <c r="L29" s="224"/>
      <c r="M29" s="224"/>
      <c r="N29" s="224"/>
      <c r="O29" s="224"/>
      <c r="P29" s="224"/>
      <c r="Q29" s="224"/>
      <c r="R29" s="224"/>
      <c r="S29" s="224"/>
      <c r="T29" s="220" t="str">
        <f>IF(ISERROR(VLOOKUP($B29,積算集約!$C:$J,5,0)),"",VLOOKUP($B29,積算集約!$C:$J,5,0))</f>
        <v/>
      </c>
      <c r="U29" s="220"/>
      <c r="V29" s="247" t="str">
        <f>IF(ISERROR(VLOOKUP($B29,積算集約!$C:$J,6,0)),"",VLOOKUP($B29,積算集約!$C:$J,6,0))</f>
        <v/>
      </c>
      <c r="W29" s="247"/>
      <c r="X29" s="247"/>
      <c r="Y29" s="251" t="str">
        <f>IF(ISERROR(VLOOKUP($B29,積算集約!$C:$J,7,0)),"",VLOOKUP($B29,積算集約!$C:$J,7,0))</f>
        <v/>
      </c>
      <c r="Z29" s="251"/>
      <c r="AA29" s="251"/>
      <c r="AB29" s="251"/>
      <c r="AC29" s="260" t="str">
        <f>IF(ISERROR(VLOOKUP($B29,積算集約!$C:$J,8,0)),"",VLOOKUP($B29,積算集約!$C:$J,8,0))</f>
        <v/>
      </c>
      <c r="AD29" s="260"/>
      <c r="AE29" s="260"/>
      <c r="AF29" s="260"/>
      <c r="AG29" s="264"/>
    </row>
    <row r="30" spans="1:33" ht="14" customHeight="1">
      <c r="A30" s="69" t="e">
        <f>VLOOKUP(T30,環境設定!$B$7:$C$16,2,0)</f>
        <v>#N/A</v>
      </c>
      <c r="B30" s="208">
        <f t="shared" si="0"/>
        <v>77</v>
      </c>
      <c r="C30" s="215" t="str">
        <f>IF(ISERROR(VLOOKUP($B30,積算集約!$C:$J,3,0)),"",VLOOKUP($B30,積算集約!$C:$J,3,0))</f>
        <v/>
      </c>
      <c r="D30" s="220"/>
      <c r="E30" s="224" t="str">
        <f>IF(ISERROR(VLOOKUP($B30,積算集約!$C:$J,4,0)),"",VLOOKUP($B30,積算集約!$C:$J,4,0))</f>
        <v/>
      </c>
      <c r="F30" s="224"/>
      <c r="G30" s="224"/>
      <c r="H30" s="224"/>
      <c r="I30" s="224"/>
      <c r="J30" s="224"/>
      <c r="K30" s="224"/>
      <c r="L30" s="224"/>
      <c r="M30" s="224"/>
      <c r="N30" s="224"/>
      <c r="O30" s="224"/>
      <c r="P30" s="224"/>
      <c r="Q30" s="224"/>
      <c r="R30" s="224"/>
      <c r="S30" s="224"/>
      <c r="T30" s="220" t="str">
        <f>IF(ISERROR(VLOOKUP($B30,積算集約!$C:$J,5,0)),"",VLOOKUP($B30,積算集約!$C:$J,5,0))</f>
        <v/>
      </c>
      <c r="U30" s="220"/>
      <c r="V30" s="247" t="str">
        <f>IF(ISERROR(VLOOKUP($B30,積算集約!$C:$J,6,0)),"",VLOOKUP($B30,積算集約!$C:$J,6,0))</f>
        <v/>
      </c>
      <c r="W30" s="247"/>
      <c r="X30" s="247"/>
      <c r="Y30" s="251" t="str">
        <f>IF(ISERROR(VLOOKUP($B30,積算集約!$C:$J,7,0)),"",VLOOKUP($B30,積算集約!$C:$J,7,0))</f>
        <v/>
      </c>
      <c r="Z30" s="251"/>
      <c r="AA30" s="251"/>
      <c r="AB30" s="251"/>
      <c r="AC30" s="260" t="str">
        <f>IF(ISERROR(VLOOKUP($B30,積算集約!$C:$J,8,0)),"",VLOOKUP($B30,積算集約!$C:$J,8,0))</f>
        <v/>
      </c>
      <c r="AD30" s="260"/>
      <c r="AE30" s="260"/>
      <c r="AF30" s="260"/>
      <c r="AG30" s="264"/>
    </row>
    <row r="31" spans="1:33" ht="14" customHeight="1">
      <c r="A31" s="69" t="e">
        <f>VLOOKUP(T31,環境設定!$B$7:$C$16,2,0)</f>
        <v>#N/A</v>
      </c>
      <c r="B31" s="208">
        <f t="shared" si="0"/>
        <v>78</v>
      </c>
      <c r="C31" s="215" t="str">
        <f>IF(ISERROR(VLOOKUP($B31,積算集約!$C:$J,3,0)),"",VLOOKUP($B31,積算集約!$C:$J,3,0))</f>
        <v/>
      </c>
      <c r="D31" s="220"/>
      <c r="E31" s="224" t="str">
        <f>IF(ISERROR(VLOOKUP($B31,積算集約!$C:$J,4,0)),"",VLOOKUP($B31,積算集約!$C:$J,4,0))</f>
        <v/>
      </c>
      <c r="F31" s="224"/>
      <c r="G31" s="224"/>
      <c r="H31" s="224"/>
      <c r="I31" s="224"/>
      <c r="J31" s="224"/>
      <c r="K31" s="224"/>
      <c r="L31" s="224"/>
      <c r="M31" s="224"/>
      <c r="N31" s="224"/>
      <c r="O31" s="224"/>
      <c r="P31" s="224"/>
      <c r="Q31" s="224"/>
      <c r="R31" s="224"/>
      <c r="S31" s="224"/>
      <c r="T31" s="220" t="str">
        <f>IF(ISERROR(VLOOKUP($B31,積算集約!$C:$J,5,0)),"",VLOOKUP($B31,積算集約!$C:$J,5,0))</f>
        <v/>
      </c>
      <c r="U31" s="220"/>
      <c r="V31" s="247" t="str">
        <f>IF(ISERROR(VLOOKUP($B31,積算集約!$C:$J,6,0)),"",VLOOKUP($B31,積算集約!$C:$J,6,0))</f>
        <v/>
      </c>
      <c r="W31" s="247"/>
      <c r="X31" s="247"/>
      <c r="Y31" s="251" t="str">
        <f>IF(ISERROR(VLOOKUP($B31,積算集約!$C:$J,7,0)),"",VLOOKUP($B31,積算集約!$C:$J,7,0))</f>
        <v/>
      </c>
      <c r="Z31" s="251"/>
      <c r="AA31" s="251"/>
      <c r="AB31" s="251"/>
      <c r="AC31" s="260" t="str">
        <f>IF(ISERROR(VLOOKUP($B31,積算集約!$C:$J,8,0)),"",VLOOKUP($B31,積算集約!$C:$J,8,0))</f>
        <v/>
      </c>
      <c r="AD31" s="260"/>
      <c r="AE31" s="260"/>
      <c r="AF31" s="260"/>
      <c r="AG31" s="264"/>
    </row>
    <row r="32" spans="1:33" ht="14" customHeight="1">
      <c r="A32" s="69" t="e">
        <f>VLOOKUP(T32,環境設定!$B$7:$C$16,2,0)</f>
        <v>#N/A</v>
      </c>
      <c r="B32" s="208">
        <f t="shared" si="0"/>
        <v>79</v>
      </c>
      <c r="C32" s="215" t="str">
        <f>IF(ISERROR(VLOOKUP($B32,積算集約!$C:$J,3,0)),"",VLOOKUP($B32,積算集約!$C:$J,3,0))</f>
        <v/>
      </c>
      <c r="D32" s="220"/>
      <c r="E32" s="224" t="str">
        <f>IF(ISERROR(VLOOKUP($B32,積算集約!$C:$J,4,0)),"",VLOOKUP($B32,積算集約!$C:$J,4,0))</f>
        <v/>
      </c>
      <c r="F32" s="224"/>
      <c r="G32" s="224"/>
      <c r="H32" s="224"/>
      <c r="I32" s="224"/>
      <c r="J32" s="224"/>
      <c r="K32" s="224"/>
      <c r="L32" s="224"/>
      <c r="M32" s="224"/>
      <c r="N32" s="224"/>
      <c r="O32" s="224"/>
      <c r="P32" s="224"/>
      <c r="Q32" s="224"/>
      <c r="R32" s="224"/>
      <c r="S32" s="224"/>
      <c r="T32" s="220" t="str">
        <f>IF(ISERROR(VLOOKUP($B32,積算集約!$C:$J,5,0)),"",VLOOKUP($B32,積算集約!$C:$J,5,0))</f>
        <v/>
      </c>
      <c r="U32" s="220"/>
      <c r="V32" s="247" t="str">
        <f>IF(ISERROR(VLOOKUP($B32,積算集約!$C:$J,6,0)),"",VLOOKUP($B32,積算集約!$C:$J,6,0))</f>
        <v/>
      </c>
      <c r="W32" s="247"/>
      <c r="X32" s="247"/>
      <c r="Y32" s="251" t="str">
        <f>IF(ISERROR(VLOOKUP($B32,積算集約!$C:$J,7,0)),"",VLOOKUP($B32,積算集約!$C:$J,7,0))</f>
        <v/>
      </c>
      <c r="Z32" s="251"/>
      <c r="AA32" s="251"/>
      <c r="AB32" s="251"/>
      <c r="AC32" s="260" t="str">
        <f>IF(ISERROR(VLOOKUP($B32,積算集約!$C:$J,8,0)),"",VLOOKUP($B32,積算集約!$C:$J,8,0))</f>
        <v/>
      </c>
      <c r="AD32" s="260"/>
      <c r="AE32" s="260"/>
      <c r="AF32" s="260"/>
      <c r="AG32" s="264"/>
    </row>
    <row r="33" spans="1:33" ht="14" customHeight="1">
      <c r="A33" s="69" t="e">
        <f>VLOOKUP(T33,環境設定!$B$7:$C$16,2,0)</f>
        <v>#N/A</v>
      </c>
      <c r="B33" s="208">
        <f t="shared" si="0"/>
        <v>80</v>
      </c>
      <c r="C33" s="215" t="str">
        <f>IF(ISERROR(VLOOKUP($B33,積算集約!$C:$J,3,0)),"",VLOOKUP($B33,積算集約!$C:$J,3,0))</f>
        <v/>
      </c>
      <c r="D33" s="220"/>
      <c r="E33" s="224" t="str">
        <f>IF(ISERROR(VLOOKUP($B33,積算集約!$C:$J,4,0)),"",VLOOKUP($B33,積算集約!$C:$J,4,0))</f>
        <v/>
      </c>
      <c r="F33" s="224"/>
      <c r="G33" s="224"/>
      <c r="H33" s="224"/>
      <c r="I33" s="224"/>
      <c r="J33" s="224"/>
      <c r="K33" s="224"/>
      <c r="L33" s="224"/>
      <c r="M33" s="224"/>
      <c r="N33" s="224"/>
      <c r="O33" s="224"/>
      <c r="P33" s="224"/>
      <c r="Q33" s="224"/>
      <c r="R33" s="224"/>
      <c r="S33" s="224"/>
      <c r="T33" s="220" t="str">
        <f>IF(ISERROR(VLOOKUP($B33,積算集約!$C:$J,5,0)),"",VLOOKUP($B33,積算集約!$C:$J,5,0))</f>
        <v/>
      </c>
      <c r="U33" s="220"/>
      <c r="V33" s="247" t="str">
        <f>IF(ISERROR(VLOOKUP($B33,積算集約!$C:$J,6,0)),"",VLOOKUP($B33,積算集約!$C:$J,6,0))</f>
        <v/>
      </c>
      <c r="W33" s="247"/>
      <c r="X33" s="247"/>
      <c r="Y33" s="251" t="str">
        <f>IF(ISERROR(VLOOKUP($B33,積算集約!$C:$J,7,0)),"",VLOOKUP($B33,積算集約!$C:$J,7,0))</f>
        <v/>
      </c>
      <c r="Z33" s="251"/>
      <c r="AA33" s="251"/>
      <c r="AB33" s="251"/>
      <c r="AC33" s="260" t="str">
        <f>IF(ISERROR(VLOOKUP($B33,積算集約!$C:$J,8,0)),"",VLOOKUP($B33,積算集約!$C:$J,8,0))</f>
        <v/>
      </c>
      <c r="AD33" s="260"/>
      <c r="AE33" s="260"/>
      <c r="AF33" s="260"/>
      <c r="AG33" s="264"/>
    </row>
    <row r="34" spans="1:33" ht="14" customHeight="1">
      <c r="A34" s="69" t="e">
        <f>VLOOKUP(T34,環境設定!$B$7:$C$16,2,0)</f>
        <v>#N/A</v>
      </c>
      <c r="B34" s="208">
        <f t="shared" si="0"/>
        <v>81</v>
      </c>
      <c r="C34" s="215" t="str">
        <f>IF(ISERROR(VLOOKUP($B34,積算集約!$C:$J,3,0)),"",VLOOKUP($B34,積算集約!$C:$J,3,0))</f>
        <v/>
      </c>
      <c r="D34" s="220"/>
      <c r="E34" s="224" t="str">
        <f>IF(ISERROR(VLOOKUP($B34,積算集約!$C:$J,4,0)),"",VLOOKUP($B34,積算集約!$C:$J,4,0))</f>
        <v/>
      </c>
      <c r="F34" s="224"/>
      <c r="G34" s="224"/>
      <c r="H34" s="224"/>
      <c r="I34" s="224"/>
      <c r="J34" s="224"/>
      <c r="K34" s="224"/>
      <c r="L34" s="224"/>
      <c r="M34" s="224"/>
      <c r="N34" s="224"/>
      <c r="O34" s="224"/>
      <c r="P34" s="224"/>
      <c r="Q34" s="224"/>
      <c r="R34" s="224"/>
      <c r="S34" s="224"/>
      <c r="T34" s="220" t="str">
        <f>IF(ISERROR(VLOOKUP($B34,積算集約!$C:$J,5,0)),"",VLOOKUP($B34,積算集約!$C:$J,5,0))</f>
        <v/>
      </c>
      <c r="U34" s="220"/>
      <c r="V34" s="247" t="str">
        <f>IF(ISERROR(VLOOKUP($B34,積算集約!$C:$J,6,0)),"",VLOOKUP($B34,積算集約!$C:$J,6,0))</f>
        <v/>
      </c>
      <c r="W34" s="247"/>
      <c r="X34" s="247"/>
      <c r="Y34" s="251" t="str">
        <f>IF(ISERROR(VLOOKUP($B34,積算集約!$C:$J,7,0)),"",VLOOKUP($B34,積算集約!$C:$J,7,0))</f>
        <v/>
      </c>
      <c r="Z34" s="251"/>
      <c r="AA34" s="251"/>
      <c r="AB34" s="251"/>
      <c r="AC34" s="260" t="str">
        <f>IF(ISERROR(VLOOKUP($B34,積算集約!$C:$J,8,0)),"",VLOOKUP($B34,積算集約!$C:$J,8,0))</f>
        <v/>
      </c>
      <c r="AD34" s="260"/>
      <c r="AE34" s="260"/>
      <c r="AF34" s="260"/>
      <c r="AG34" s="264"/>
    </row>
    <row r="35" spans="1:33" ht="14" customHeight="1">
      <c r="A35" s="69" t="e">
        <f>VLOOKUP(T35,環境設定!$B$7:$C$16,2,0)</f>
        <v>#N/A</v>
      </c>
      <c r="B35" s="208">
        <f t="shared" si="0"/>
        <v>82</v>
      </c>
      <c r="C35" s="215" t="str">
        <f>IF(ISERROR(VLOOKUP($B35,積算集約!$C:$J,3,0)),"",VLOOKUP($B35,積算集約!$C:$J,3,0))</f>
        <v/>
      </c>
      <c r="D35" s="220"/>
      <c r="E35" s="224" t="str">
        <f>IF(ISERROR(VLOOKUP($B35,積算集約!$C:$J,4,0)),"",VLOOKUP($B35,積算集約!$C:$J,4,0))</f>
        <v/>
      </c>
      <c r="F35" s="224"/>
      <c r="G35" s="224"/>
      <c r="H35" s="224"/>
      <c r="I35" s="224"/>
      <c r="J35" s="224"/>
      <c r="K35" s="224"/>
      <c r="L35" s="224"/>
      <c r="M35" s="224"/>
      <c r="N35" s="224"/>
      <c r="O35" s="224"/>
      <c r="P35" s="224"/>
      <c r="Q35" s="224"/>
      <c r="R35" s="224"/>
      <c r="S35" s="224"/>
      <c r="T35" s="220" t="str">
        <f>IF(ISERROR(VLOOKUP($B35,積算集約!$C:$J,5,0)),"",VLOOKUP($B35,積算集約!$C:$J,5,0))</f>
        <v/>
      </c>
      <c r="U35" s="220"/>
      <c r="V35" s="247" t="str">
        <f>IF(ISERROR(VLOOKUP($B35,積算集約!$C:$J,6,0)),"",VLOOKUP($B35,積算集約!$C:$J,6,0))</f>
        <v/>
      </c>
      <c r="W35" s="247"/>
      <c r="X35" s="247"/>
      <c r="Y35" s="251" t="str">
        <f>IF(ISERROR(VLOOKUP($B35,積算集約!$C:$J,7,0)),"",VLOOKUP($B35,積算集約!$C:$J,7,0))</f>
        <v/>
      </c>
      <c r="Z35" s="251"/>
      <c r="AA35" s="251"/>
      <c r="AB35" s="251"/>
      <c r="AC35" s="260" t="str">
        <f>IF(ISERROR(VLOOKUP($B35,積算集約!$C:$J,8,0)),"",VLOOKUP($B35,積算集約!$C:$J,8,0))</f>
        <v/>
      </c>
      <c r="AD35" s="260"/>
      <c r="AE35" s="260"/>
      <c r="AF35" s="260"/>
      <c r="AG35" s="264"/>
    </row>
    <row r="36" spans="1:33" ht="14" customHeight="1">
      <c r="A36" s="69" t="e">
        <f>VLOOKUP(T36,環境設定!$B$7:$C$16,2,0)</f>
        <v>#N/A</v>
      </c>
      <c r="B36" s="208">
        <f t="shared" si="0"/>
        <v>83</v>
      </c>
      <c r="C36" s="215" t="str">
        <f>IF(ISERROR(VLOOKUP($B36,積算集約!$C:$J,3,0)),"",VLOOKUP($B36,積算集約!$C:$J,3,0))</f>
        <v/>
      </c>
      <c r="D36" s="220"/>
      <c r="E36" s="224" t="str">
        <f>IF(ISERROR(VLOOKUP($B36,積算集約!$C:$J,4,0)),"",VLOOKUP($B36,積算集約!$C:$J,4,0))</f>
        <v/>
      </c>
      <c r="F36" s="224"/>
      <c r="G36" s="224"/>
      <c r="H36" s="224"/>
      <c r="I36" s="224"/>
      <c r="J36" s="224"/>
      <c r="K36" s="224"/>
      <c r="L36" s="224"/>
      <c r="M36" s="224"/>
      <c r="N36" s="224"/>
      <c r="O36" s="224"/>
      <c r="P36" s="224"/>
      <c r="Q36" s="224"/>
      <c r="R36" s="224"/>
      <c r="S36" s="224"/>
      <c r="T36" s="220" t="str">
        <f>IF(ISERROR(VLOOKUP($B36,積算集約!$C:$J,5,0)),"",VLOOKUP($B36,積算集約!$C:$J,5,0))</f>
        <v/>
      </c>
      <c r="U36" s="220"/>
      <c r="V36" s="247" t="str">
        <f>IF(ISERROR(VLOOKUP($B36,積算集約!$C:$J,6,0)),"",VLOOKUP($B36,積算集約!$C:$J,6,0))</f>
        <v/>
      </c>
      <c r="W36" s="247"/>
      <c r="X36" s="247"/>
      <c r="Y36" s="251" t="str">
        <f>IF(ISERROR(VLOOKUP($B36,積算集約!$C:$J,7,0)),"",VLOOKUP($B36,積算集約!$C:$J,7,0))</f>
        <v/>
      </c>
      <c r="Z36" s="251"/>
      <c r="AA36" s="251"/>
      <c r="AB36" s="251"/>
      <c r="AC36" s="260" t="str">
        <f>IF(ISERROR(VLOOKUP($B36,積算集約!$C:$J,8,0)),"",VLOOKUP($B36,積算集約!$C:$J,8,0))</f>
        <v/>
      </c>
      <c r="AD36" s="260"/>
      <c r="AE36" s="260"/>
      <c r="AF36" s="260"/>
      <c r="AG36" s="264"/>
    </row>
    <row r="37" spans="1:33" ht="14" customHeight="1">
      <c r="A37" s="69" t="e">
        <f>VLOOKUP(T37,環境設定!$B$7:$C$16,2,0)</f>
        <v>#N/A</v>
      </c>
      <c r="B37" s="208">
        <f t="shared" si="0"/>
        <v>84</v>
      </c>
      <c r="C37" s="215" t="str">
        <f>IF(ISERROR(VLOOKUP($B37,積算集約!$C:$J,3,0)),"",VLOOKUP($B37,積算集約!$C:$J,3,0))</f>
        <v/>
      </c>
      <c r="D37" s="220"/>
      <c r="E37" s="224" t="str">
        <f>IF(ISERROR(VLOOKUP($B37,積算集約!$C:$J,4,0)),"",VLOOKUP($B37,積算集約!$C:$J,4,0))</f>
        <v/>
      </c>
      <c r="F37" s="224"/>
      <c r="G37" s="224"/>
      <c r="H37" s="224"/>
      <c r="I37" s="224"/>
      <c r="J37" s="224"/>
      <c r="K37" s="224"/>
      <c r="L37" s="224"/>
      <c r="M37" s="224"/>
      <c r="N37" s="224"/>
      <c r="O37" s="224"/>
      <c r="P37" s="224"/>
      <c r="Q37" s="224"/>
      <c r="R37" s="224"/>
      <c r="S37" s="224"/>
      <c r="T37" s="220" t="str">
        <f>IF(ISERROR(VLOOKUP($B37,積算集約!$C:$J,5,0)),"",VLOOKUP($B37,積算集約!$C:$J,5,0))</f>
        <v/>
      </c>
      <c r="U37" s="220"/>
      <c r="V37" s="247" t="str">
        <f>IF(ISERROR(VLOOKUP($B37,積算集約!$C:$J,6,0)),"",VLOOKUP($B37,積算集約!$C:$J,6,0))</f>
        <v/>
      </c>
      <c r="W37" s="247"/>
      <c r="X37" s="247"/>
      <c r="Y37" s="251" t="str">
        <f>IF(ISERROR(VLOOKUP($B37,積算集約!$C:$J,7,0)),"",VLOOKUP($B37,積算集約!$C:$J,7,0))</f>
        <v/>
      </c>
      <c r="Z37" s="251"/>
      <c r="AA37" s="251"/>
      <c r="AB37" s="251"/>
      <c r="AC37" s="260" t="str">
        <f>IF(ISERROR(VLOOKUP($B37,積算集約!$C:$J,8,0)),"",VLOOKUP($B37,積算集約!$C:$J,8,0))</f>
        <v/>
      </c>
      <c r="AD37" s="260"/>
      <c r="AE37" s="260"/>
      <c r="AF37" s="260"/>
      <c r="AG37" s="264"/>
    </row>
    <row r="38" spans="1:33" ht="14" customHeight="1">
      <c r="A38" s="69" t="e">
        <f>VLOOKUP(T38,環境設定!$B$7:$C$16,2,0)</f>
        <v>#N/A</v>
      </c>
      <c r="B38" s="208">
        <f t="shared" si="0"/>
        <v>85</v>
      </c>
      <c r="C38" s="215" t="str">
        <f>IF(ISERROR(VLOOKUP($B38,積算集約!$C:$J,3,0)),"",VLOOKUP($B38,積算集約!$C:$J,3,0))</f>
        <v/>
      </c>
      <c r="D38" s="220"/>
      <c r="E38" s="224" t="str">
        <f>IF(ISERROR(VLOOKUP($B38,積算集約!$C:$J,4,0)),"",VLOOKUP($B38,積算集約!$C:$J,4,0))</f>
        <v/>
      </c>
      <c r="F38" s="224"/>
      <c r="G38" s="224"/>
      <c r="H38" s="224"/>
      <c r="I38" s="224"/>
      <c r="J38" s="224"/>
      <c r="K38" s="224"/>
      <c r="L38" s="224"/>
      <c r="M38" s="224"/>
      <c r="N38" s="224"/>
      <c r="O38" s="224"/>
      <c r="P38" s="224"/>
      <c r="Q38" s="224"/>
      <c r="R38" s="224"/>
      <c r="S38" s="224"/>
      <c r="T38" s="220" t="str">
        <f>IF(ISERROR(VLOOKUP($B38,積算集約!$C:$J,5,0)),"",VLOOKUP($B38,積算集約!$C:$J,5,0))</f>
        <v/>
      </c>
      <c r="U38" s="220"/>
      <c r="V38" s="247" t="str">
        <f>IF(ISERROR(VLOOKUP($B38,積算集約!$C:$J,6,0)),"",VLOOKUP($B38,積算集約!$C:$J,6,0))</f>
        <v/>
      </c>
      <c r="W38" s="247"/>
      <c r="X38" s="247"/>
      <c r="Y38" s="251" t="str">
        <f>IF(ISERROR(VLOOKUP($B38,積算集約!$C:$J,7,0)),"",VLOOKUP($B38,積算集約!$C:$J,7,0))</f>
        <v/>
      </c>
      <c r="Z38" s="251"/>
      <c r="AA38" s="251"/>
      <c r="AB38" s="251"/>
      <c r="AC38" s="260" t="str">
        <f>IF(ISERROR(VLOOKUP($B38,積算集約!$C:$J,8,0)),"",VLOOKUP($B38,積算集約!$C:$J,8,0))</f>
        <v/>
      </c>
      <c r="AD38" s="260"/>
      <c r="AE38" s="260"/>
      <c r="AF38" s="260"/>
      <c r="AG38" s="264"/>
    </row>
    <row r="39" spans="1:33" ht="14" customHeight="1">
      <c r="A39" s="69" t="e">
        <f>VLOOKUP(T39,環境設定!$B$7:$C$16,2,0)</f>
        <v>#N/A</v>
      </c>
      <c r="B39" s="208">
        <f t="shared" si="0"/>
        <v>86</v>
      </c>
      <c r="C39" s="215" t="str">
        <f>IF(ISERROR(VLOOKUP($B39,積算集約!$C:$J,3,0)),"",VLOOKUP($B39,積算集約!$C:$J,3,0))</f>
        <v/>
      </c>
      <c r="D39" s="220"/>
      <c r="E39" s="224" t="str">
        <f>IF(ISERROR(VLOOKUP($B39,積算集約!$C:$J,4,0)),"",VLOOKUP($B39,積算集約!$C:$J,4,0))</f>
        <v/>
      </c>
      <c r="F39" s="224"/>
      <c r="G39" s="224"/>
      <c r="H39" s="224"/>
      <c r="I39" s="224"/>
      <c r="J39" s="224"/>
      <c r="K39" s="224"/>
      <c r="L39" s="224"/>
      <c r="M39" s="224"/>
      <c r="N39" s="224"/>
      <c r="O39" s="224"/>
      <c r="P39" s="224"/>
      <c r="Q39" s="224"/>
      <c r="R39" s="224"/>
      <c r="S39" s="224"/>
      <c r="T39" s="220" t="str">
        <f>IF(ISERROR(VLOOKUP($B39,積算集約!$C:$J,5,0)),"",VLOOKUP($B39,積算集約!$C:$J,5,0))</f>
        <v/>
      </c>
      <c r="U39" s="220"/>
      <c r="V39" s="247" t="str">
        <f>IF(ISERROR(VLOOKUP($B39,積算集約!$C:$J,6,0)),"",VLOOKUP($B39,積算集約!$C:$J,6,0))</f>
        <v/>
      </c>
      <c r="W39" s="247"/>
      <c r="X39" s="247"/>
      <c r="Y39" s="251" t="str">
        <f>IF(ISERROR(VLOOKUP($B39,積算集約!$C:$J,7,0)),"",VLOOKUP($B39,積算集約!$C:$J,7,0))</f>
        <v/>
      </c>
      <c r="Z39" s="251"/>
      <c r="AA39" s="251"/>
      <c r="AB39" s="251"/>
      <c r="AC39" s="260" t="str">
        <f>IF(ISERROR(VLOOKUP($B39,積算集約!$C:$J,8,0)),"",VLOOKUP($B39,積算集約!$C:$J,8,0))</f>
        <v/>
      </c>
      <c r="AD39" s="260"/>
      <c r="AE39" s="260"/>
      <c r="AF39" s="260"/>
      <c r="AG39" s="264"/>
    </row>
    <row r="40" spans="1:33" ht="14" customHeight="1">
      <c r="A40" s="69" t="e">
        <f>VLOOKUP(T40,環境設定!$B$7:$C$16,2,0)</f>
        <v>#N/A</v>
      </c>
      <c r="B40" s="208">
        <f t="shared" si="0"/>
        <v>87</v>
      </c>
      <c r="C40" s="215" t="str">
        <f>IF(ISERROR(VLOOKUP($B40,積算集約!$C:$J,3,0)),"",VLOOKUP($B40,積算集約!$C:$J,3,0))</f>
        <v/>
      </c>
      <c r="D40" s="220"/>
      <c r="E40" s="224" t="str">
        <f>IF(ISERROR(VLOOKUP($B40,積算集約!$C:$J,4,0)),"",VLOOKUP($B40,積算集約!$C:$J,4,0))</f>
        <v/>
      </c>
      <c r="F40" s="224"/>
      <c r="G40" s="224"/>
      <c r="H40" s="224"/>
      <c r="I40" s="224"/>
      <c r="J40" s="224"/>
      <c r="K40" s="224"/>
      <c r="L40" s="224"/>
      <c r="M40" s="224"/>
      <c r="N40" s="224"/>
      <c r="O40" s="224"/>
      <c r="P40" s="224"/>
      <c r="Q40" s="224"/>
      <c r="R40" s="224"/>
      <c r="S40" s="224"/>
      <c r="T40" s="220" t="str">
        <f>IF(ISERROR(VLOOKUP($B40,積算集約!$C:$J,5,0)),"",VLOOKUP($B40,積算集約!$C:$J,5,0))</f>
        <v/>
      </c>
      <c r="U40" s="220"/>
      <c r="V40" s="247" t="str">
        <f>IF(ISERROR(VLOOKUP($B40,積算集約!$C:$J,6,0)),"",VLOOKUP($B40,積算集約!$C:$J,6,0))</f>
        <v/>
      </c>
      <c r="W40" s="247"/>
      <c r="X40" s="247"/>
      <c r="Y40" s="251" t="str">
        <f>IF(ISERROR(VLOOKUP($B40,積算集約!$C:$J,7,0)),"",VLOOKUP($B40,積算集約!$C:$J,7,0))</f>
        <v/>
      </c>
      <c r="Z40" s="251"/>
      <c r="AA40" s="251"/>
      <c r="AB40" s="251"/>
      <c r="AC40" s="260" t="str">
        <f>IF(ISERROR(VLOOKUP($B40,積算集約!$C:$J,8,0)),"",VLOOKUP($B40,積算集約!$C:$J,8,0))</f>
        <v/>
      </c>
      <c r="AD40" s="260"/>
      <c r="AE40" s="260"/>
      <c r="AF40" s="260"/>
      <c r="AG40" s="264"/>
    </row>
    <row r="41" spans="1:33" ht="14" customHeight="1">
      <c r="A41" s="69" t="e">
        <f>VLOOKUP(T41,環境設定!$B$7:$C$16,2,0)</f>
        <v>#N/A</v>
      </c>
      <c r="B41" s="208">
        <f t="shared" si="0"/>
        <v>88</v>
      </c>
      <c r="C41" s="215" t="str">
        <f>IF(ISERROR(VLOOKUP($B41,積算集約!$C:$J,3,0)),"",VLOOKUP($B41,積算集約!$C:$J,3,0))</f>
        <v/>
      </c>
      <c r="D41" s="220"/>
      <c r="E41" s="224" t="str">
        <f>IF(ISERROR(VLOOKUP($B41,積算集約!$C:$J,4,0)),"",VLOOKUP($B41,積算集約!$C:$J,4,0))</f>
        <v/>
      </c>
      <c r="F41" s="224"/>
      <c r="G41" s="224"/>
      <c r="H41" s="224"/>
      <c r="I41" s="224"/>
      <c r="J41" s="224"/>
      <c r="K41" s="224"/>
      <c r="L41" s="224"/>
      <c r="M41" s="224"/>
      <c r="N41" s="224"/>
      <c r="O41" s="224"/>
      <c r="P41" s="224"/>
      <c r="Q41" s="224"/>
      <c r="R41" s="224"/>
      <c r="S41" s="224"/>
      <c r="T41" s="220" t="str">
        <f>IF(ISERROR(VLOOKUP($B41,積算集約!$C:$J,5,0)),"",VLOOKUP($B41,積算集約!$C:$J,5,0))</f>
        <v/>
      </c>
      <c r="U41" s="220"/>
      <c r="V41" s="247" t="str">
        <f>IF(ISERROR(VLOOKUP($B41,積算集約!$C:$J,6,0)),"",VLOOKUP($B41,積算集約!$C:$J,6,0))</f>
        <v/>
      </c>
      <c r="W41" s="247"/>
      <c r="X41" s="247"/>
      <c r="Y41" s="251" t="str">
        <f>IF(ISERROR(VLOOKUP($B41,積算集約!$C:$J,7,0)),"",VLOOKUP($B41,積算集約!$C:$J,7,0))</f>
        <v/>
      </c>
      <c r="Z41" s="251"/>
      <c r="AA41" s="251"/>
      <c r="AB41" s="251"/>
      <c r="AC41" s="260" t="str">
        <f>IF(ISERROR(VLOOKUP($B41,積算集約!$C:$J,8,0)),"",VLOOKUP($B41,積算集約!$C:$J,8,0))</f>
        <v/>
      </c>
      <c r="AD41" s="260"/>
      <c r="AE41" s="260"/>
      <c r="AF41" s="260"/>
      <c r="AG41" s="264"/>
    </row>
    <row r="42" spans="1:33" ht="14" customHeight="1">
      <c r="A42" s="69" t="e">
        <f>VLOOKUP(T42,環境設定!$B$7:$C$16,2,0)</f>
        <v>#N/A</v>
      </c>
      <c r="B42" s="208">
        <f t="shared" si="0"/>
        <v>89</v>
      </c>
      <c r="C42" s="215" t="str">
        <f>IF(ISERROR(VLOOKUP($B42,積算集約!$C:$J,3,0)),"",VLOOKUP($B42,積算集約!$C:$J,3,0))</f>
        <v/>
      </c>
      <c r="D42" s="220"/>
      <c r="E42" s="224" t="str">
        <f>IF(ISERROR(VLOOKUP($B42,積算集約!$C:$J,4,0)),"",VLOOKUP($B42,積算集約!$C:$J,4,0))</f>
        <v/>
      </c>
      <c r="F42" s="224"/>
      <c r="G42" s="224"/>
      <c r="H42" s="224"/>
      <c r="I42" s="224"/>
      <c r="J42" s="224"/>
      <c r="K42" s="224"/>
      <c r="L42" s="224"/>
      <c r="M42" s="224"/>
      <c r="N42" s="224"/>
      <c r="O42" s="224"/>
      <c r="P42" s="224"/>
      <c r="Q42" s="224"/>
      <c r="R42" s="224"/>
      <c r="S42" s="224"/>
      <c r="T42" s="220" t="str">
        <f>IF(ISERROR(VLOOKUP($B42,積算集約!$C:$J,5,0)),"",VLOOKUP($B42,積算集約!$C:$J,5,0))</f>
        <v/>
      </c>
      <c r="U42" s="220"/>
      <c r="V42" s="247" t="str">
        <f>IF(ISERROR(VLOOKUP($B42,積算集約!$C:$J,6,0)),"",VLOOKUP($B42,積算集約!$C:$J,6,0))</f>
        <v/>
      </c>
      <c r="W42" s="247"/>
      <c r="X42" s="247"/>
      <c r="Y42" s="251" t="str">
        <f>IF(ISERROR(VLOOKUP($B42,積算集約!$C:$J,7,0)),"",VLOOKUP($B42,積算集約!$C:$J,7,0))</f>
        <v/>
      </c>
      <c r="Z42" s="251"/>
      <c r="AA42" s="251"/>
      <c r="AB42" s="251"/>
      <c r="AC42" s="260" t="str">
        <f>IF(ISERROR(VLOOKUP($B42,積算集約!$C:$J,8,0)),"",VLOOKUP($B42,積算集約!$C:$J,8,0))</f>
        <v/>
      </c>
      <c r="AD42" s="260"/>
      <c r="AE42" s="260"/>
      <c r="AF42" s="260"/>
      <c r="AG42" s="264"/>
    </row>
    <row r="43" spans="1:33" ht="14" customHeight="1">
      <c r="A43" s="69" t="e">
        <f>VLOOKUP(T43,環境設定!$B$7:$C$16,2,0)</f>
        <v>#N/A</v>
      </c>
      <c r="B43" s="208">
        <f t="shared" si="0"/>
        <v>90</v>
      </c>
      <c r="C43" s="215" t="str">
        <f>IF(ISERROR(VLOOKUP($B43,積算集約!$C:$J,3,0)),"",VLOOKUP($B43,積算集約!$C:$J,3,0))</f>
        <v/>
      </c>
      <c r="D43" s="220"/>
      <c r="E43" s="224" t="str">
        <f>IF(ISERROR(VLOOKUP($B43,積算集約!$C:$J,4,0)),"",VLOOKUP($B43,積算集約!$C:$J,4,0))</f>
        <v/>
      </c>
      <c r="F43" s="224"/>
      <c r="G43" s="224"/>
      <c r="H43" s="224"/>
      <c r="I43" s="224"/>
      <c r="J43" s="224"/>
      <c r="K43" s="224"/>
      <c r="L43" s="224"/>
      <c r="M43" s="224"/>
      <c r="N43" s="224"/>
      <c r="O43" s="224"/>
      <c r="P43" s="224"/>
      <c r="Q43" s="224"/>
      <c r="R43" s="224"/>
      <c r="S43" s="224"/>
      <c r="T43" s="220" t="str">
        <f>IF(ISERROR(VLOOKUP($B43,積算集約!$C:$J,5,0)),"",VLOOKUP($B43,積算集約!$C:$J,5,0))</f>
        <v/>
      </c>
      <c r="U43" s="220"/>
      <c r="V43" s="247" t="str">
        <f>IF(ISERROR(VLOOKUP($B43,積算集約!$C:$J,6,0)),"",VLOOKUP($B43,積算集約!$C:$J,6,0))</f>
        <v/>
      </c>
      <c r="W43" s="247"/>
      <c r="X43" s="247"/>
      <c r="Y43" s="251" t="str">
        <f>IF(ISERROR(VLOOKUP($B43,積算集約!$C:$J,7,0)),"",VLOOKUP($B43,積算集約!$C:$J,7,0))</f>
        <v/>
      </c>
      <c r="Z43" s="251"/>
      <c r="AA43" s="251"/>
      <c r="AB43" s="251"/>
      <c r="AC43" s="260" t="str">
        <f>IF(ISERROR(VLOOKUP($B43,積算集約!$C:$J,8,0)),"",VLOOKUP($B43,積算集約!$C:$J,8,0))</f>
        <v/>
      </c>
      <c r="AD43" s="260"/>
      <c r="AE43" s="260"/>
      <c r="AF43" s="260"/>
      <c r="AG43" s="264"/>
    </row>
    <row r="44" spans="1:33" ht="14" customHeight="1">
      <c r="A44" s="69" t="e">
        <f>VLOOKUP(T44,環境設定!$B$7:$C$16,2,0)</f>
        <v>#N/A</v>
      </c>
      <c r="B44" s="208">
        <f t="shared" si="0"/>
        <v>91</v>
      </c>
      <c r="C44" s="215" t="str">
        <f>IF(ISERROR(VLOOKUP($B44,積算集約!$C:$J,3,0)),"",VLOOKUP($B44,積算集約!$C:$J,3,0))</f>
        <v/>
      </c>
      <c r="D44" s="220"/>
      <c r="E44" s="224" t="str">
        <f>IF(ISERROR(VLOOKUP($B44,積算集約!$C:$J,4,0)),"",VLOOKUP($B44,積算集約!$C:$J,4,0))</f>
        <v/>
      </c>
      <c r="F44" s="224"/>
      <c r="G44" s="224"/>
      <c r="H44" s="224"/>
      <c r="I44" s="224"/>
      <c r="J44" s="224"/>
      <c r="K44" s="224"/>
      <c r="L44" s="224"/>
      <c r="M44" s="224"/>
      <c r="N44" s="224"/>
      <c r="O44" s="224"/>
      <c r="P44" s="224"/>
      <c r="Q44" s="224"/>
      <c r="R44" s="224"/>
      <c r="S44" s="224"/>
      <c r="T44" s="220" t="str">
        <f>IF(ISERROR(VLOOKUP($B44,積算集約!$C:$J,5,0)),"",VLOOKUP($B44,積算集約!$C:$J,5,0))</f>
        <v/>
      </c>
      <c r="U44" s="220"/>
      <c r="V44" s="247" t="str">
        <f>IF(ISERROR(VLOOKUP($B44,積算集約!$C:$J,6,0)),"",VLOOKUP($B44,積算集約!$C:$J,6,0))</f>
        <v/>
      </c>
      <c r="W44" s="247"/>
      <c r="X44" s="247"/>
      <c r="Y44" s="251" t="str">
        <f>IF(ISERROR(VLOOKUP($B44,積算集約!$C:$J,7,0)),"",VLOOKUP($B44,積算集約!$C:$J,7,0))</f>
        <v/>
      </c>
      <c r="Z44" s="251"/>
      <c r="AA44" s="251"/>
      <c r="AB44" s="251"/>
      <c r="AC44" s="260" t="str">
        <f>IF(ISERROR(VLOOKUP($B44,積算集約!$C:$J,8,0)),"",VLOOKUP($B44,積算集約!$C:$J,8,0))</f>
        <v/>
      </c>
      <c r="AD44" s="260"/>
      <c r="AE44" s="260"/>
      <c r="AF44" s="260"/>
      <c r="AG44" s="264"/>
    </row>
    <row r="45" spans="1:33" ht="14" customHeight="1">
      <c r="A45" s="69" t="e">
        <f>VLOOKUP(T45,環境設定!$B$7:$C$16,2,0)</f>
        <v>#N/A</v>
      </c>
      <c r="B45" s="208">
        <f t="shared" si="0"/>
        <v>92</v>
      </c>
      <c r="C45" s="215" t="str">
        <f>IF(ISERROR(VLOOKUP($B45,積算集約!$C:$J,3,0)),"",VLOOKUP($B45,積算集約!$C:$J,3,0))</f>
        <v/>
      </c>
      <c r="D45" s="220"/>
      <c r="E45" s="224" t="str">
        <f>IF(ISERROR(VLOOKUP($B45,積算集約!$C:$J,4,0)),"",VLOOKUP($B45,積算集約!$C:$J,4,0))</f>
        <v/>
      </c>
      <c r="F45" s="224"/>
      <c r="G45" s="224"/>
      <c r="H45" s="224"/>
      <c r="I45" s="224"/>
      <c r="J45" s="224"/>
      <c r="K45" s="224"/>
      <c r="L45" s="224"/>
      <c r="M45" s="224"/>
      <c r="N45" s="224"/>
      <c r="O45" s="224"/>
      <c r="P45" s="224"/>
      <c r="Q45" s="224"/>
      <c r="R45" s="224"/>
      <c r="S45" s="224"/>
      <c r="T45" s="220" t="str">
        <f>IF(ISERROR(VLOOKUP($B45,積算集約!$C:$J,5,0)),"",VLOOKUP($B45,積算集約!$C:$J,5,0))</f>
        <v/>
      </c>
      <c r="U45" s="220"/>
      <c r="V45" s="247" t="str">
        <f>IF(ISERROR(VLOOKUP($B45,積算集約!$C:$J,6,0)),"",VLOOKUP($B45,積算集約!$C:$J,6,0))</f>
        <v/>
      </c>
      <c r="W45" s="247"/>
      <c r="X45" s="247"/>
      <c r="Y45" s="251" t="str">
        <f>IF(ISERROR(VLOOKUP($B45,積算集約!$C:$J,7,0)),"",VLOOKUP($B45,積算集約!$C:$J,7,0))</f>
        <v/>
      </c>
      <c r="Z45" s="251"/>
      <c r="AA45" s="251"/>
      <c r="AB45" s="251"/>
      <c r="AC45" s="260" t="str">
        <f>IF(ISERROR(VLOOKUP($B45,積算集約!$C:$J,8,0)),"",VLOOKUP($B45,積算集約!$C:$J,8,0))</f>
        <v/>
      </c>
      <c r="AD45" s="260"/>
      <c r="AE45" s="260"/>
      <c r="AF45" s="260"/>
      <c r="AG45" s="264"/>
    </row>
    <row r="46" spans="1:33" ht="14" customHeight="1">
      <c r="A46" s="69" t="e">
        <f>VLOOKUP(T46,環境設定!$B$7:$C$16,2,0)</f>
        <v>#N/A</v>
      </c>
      <c r="B46" s="208">
        <f t="shared" si="0"/>
        <v>93</v>
      </c>
      <c r="C46" s="215" t="str">
        <f>IF(ISERROR(VLOOKUP($B46,積算集約!$C:$J,3,0)),"",VLOOKUP($B46,積算集約!$C:$J,3,0))</f>
        <v/>
      </c>
      <c r="D46" s="220"/>
      <c r="E46" s="224" t="str">
        <f>IF(ISERROR(VLOOKUP($B46,積算集約!$C:$J,4,0)),"",VLOOKUP($B46,積算集約!$C:$J,4,0))</f>
        <v/>
      </c>
      <c r="F46" s="224"/>
      <c r="G46" s="224"/>
      <c r="H46" s="224"/>
      <c r="I46" s="224"/>
      <c r="J46" s="224"/>
      <c r="K46" s="224"/>
      <c r="L46" s="224"/>
      <c r="M46" s="224"/>
      <c r="N46" s="224"/>
      <c r="O46" s="224"/>
      <c r="P46" s="224"/>
      <c r="Q46" s="224"/>
      <c r="R46" s="224"/>
      <c r="S46" s="224"/>
      <c r="T46" s="220" t="str">
        <f>IF(ISERROR(VLOOKUP($B46,積算集約!$C:$J,5,0)),"",VLOOKUP($B46,積算集約!$C:$J,5,0))</f>
        <v/>
      </c>
      <c r="U46" s="220"/>
      <c r="V46" s="247" t="str">
        <f>IF(ISERROR(VLOOKUP($B46,積算集約!$C:$J,6,0)),"",VLOOKUP($B46,積算集約!$C:$J,6,0))</f>
        <v/>
      </c>
      <c r="W46" s="247"/>
      <c r="X46" s="247"/>
      <c r="Y46" s="251" t="str">
        <f>IF(ISERROR(VLOOKUP($B46,積算集約!$C:$J,7,0)),"",VLOOKUP($B46,積算集約!$C:$J,7,0))</f>
        <v/>
      </c>
      <c r="Z46" s="251"/>
      <c r="AA46" s="251"/>
      <c r="AB46" s="251"/>
      <c r="AC46" s="260" t="str">
        <f>IF(ISERROR(VLOOKUP($B46,積算集約!$C:$J,8,0)),"",VLOOKUP($B46,積算集約!$C:$J,8,0))</f>
        <v/>
      </c>
      <c r="AD46" s="260"/>
      <c r="AE46" s="260"/>
      <c r="AF46" s="260"/>
      <c r="AG46" s="264"/>
    </row>
    <row r="47" spans="1:33" ht="14" customHeight="1">
      <c r="A47" s="69" t="e">
        <f>VLOOKUP(T47,環境設定!$B$7:$C$16,2,0)</f>
        <v>#N/A</v>
      </c>
      <c r="B47" s="208">
        <f t="shared" si="0"/>
        <v>94</v>
      </c>
      <c r="C47" s="215" t="str">
        <f>IF(ISERROR(VLOOKUP($B47,積算集約!$C:$J,3,0)),"",VLOOKUP($B47,積算集約!$C:$J,3,0))</f>
        <v/>
      </c>
      <c r="D47" s="220"/>
      <c r="E47" s="224" t="str">
        <f>IF(ISERROR(VLOOKUP($B47,積算集約!$C:$J,4,0)),"",VLOOKUP($B47,積算集約!$C:$J,4,0))</f>
        <v/>
      </c>
      <c r="F47" s="224"/>
      <c r="G47" s="224"/>
      <c r="H47" s="224"/>
      <c r="I47" s="224"/>
      <c r="J47" s="224"/>
      <c r="K47" s="224"/>
      <c r="L47" s="224"/>
      <c r="M47" s="224"/>
      <c r="N47" s="224"/>
      <c r="O47" s="224"/>
      <c r="P47" s="224"/>
      <c r="Q47" s="224"/>
      <c r="R47" s="224"/>
      <c r="S47" s="224"/>
      <c r="T47" s="220" t="str">
        <f>IF(ISERROR(VLOOKUP($B47,積算集約!$C:$J,5,0)),"",VLOOKUP($B47,積算集約!$C:$J,5,0))</f>
        <v/>
      </c>
      <c r="U47" s="220"/>
      <c r="V47" s="247" t="str">
        <f>IF(ISERROR(VLOOKUP($B47,積算集約!$C:$J,6,0)),"",VLOOKUP($B47,積算集約!$C:$J,6,0))</f>
        <v/>
      </c>
      <c r="W47" s="247"/>
      <c r="X47" s="247"/>
      <c r="Y47" s="251" t="str">
        <f>IF(ISERROR(VLOOKUP($B47,積算集約!$C:$J,7,0)),"",VLOOKUP($B47,積算集約!$C:$J,7,0))</f>
        <v/>
      </c>
      <c r="Z47" s="251"/>
      <c r="AA47" s="251"/>
      <c r="AB47" s="251"/>
      <c r="AC47" s="260" t="str">
        <f>IF(ISERROR(VLOOKUP($B47,積算集約!$C:$J,8,0)),"",VLOOKUP($B47,積算集約!$C:$J,8,0))</f>
        <v/>
      </c>
      <c r="AD47" s="260"/>
      <c r="AE47" s="260"/>
      <c r="AF47" s="260"/>
      <c r="AG47" s="264"/>
    </row>
    <row r="48" spans="1:33" ht="14" customHeight="1">
      <c r="A48" s="69" t="e">
        <f>VLOOKUP(T48,環境設定!$B$7:$C$16,2,0)</f>
        <v>#N/A</v>
      </c>
      <c r="B48" s="208">
        <f t="shared" si="0"/>
        <v>95</v>
      </c>
      <c r="C48" s="215" t="str">
        <f>IF(ISERROR(VLOOKUP($B48,積算集約!$C:$J,3,0)),"",VLOOKUP($B48,積算集約!$C:$J,3,0))</f>
        <v/>
      </c>
      <c r="D48" s="220"/>
      <c r="E48" s="224" t="str">
        <f>IF(ISERROR(VLOOKUP($B48,積算集約!$C:$J,4,0)),"",VLOOKUP($B48,積算集約!$C:$J,4,0))</f>
        <v/>
      </c>
      <c r="F48" s="224"/>
      <c r="G48" s="224"/>
      <c r="H48" s="224"/>
      <c r="I48" s="224"/>
      <c r="J48" s="224"/>
      <c r="K48" s="224"/>
      <c r="L48" s="224"/>
      <c r="M48" s="224"/>
      <c r="N48" s="224"/>
      <c r="O48" s="224"/>
      <c r="P48" s="224"/>
      <c r="Q48" s="224"/>
      <c r="R48" s="224"/>
      <c r="S48" s="224"/>
      <c r="T48" s="220" t="str">
        <f>IF(ISERROR(VLOOKUP($B48,積算集約!$C:$J,5,0)),"",VLOOKUP($B48,積算集約!$C:$J,5,0))</f>
        <v/>
      </c>
      <c r="U48" s="220"/>
      <c r="V48" s="247" t="str">
        <f>IF(ISERROR(VLOOKUP($B48,積算集約!$C:$J,6,0)),"",VLOOKUP($B48,積算集約!$C:$J,6,0))</f>
        <v/>
      </c>
      <c r="W48" s="247"/>
      <c r="X48" s="247"/>
      <c r="Y48" s="251" t="str">
        <f>IF(ISERROR(VLOOKUP($B48,積算集約!$C:$J,7,0)),"",VLOOKUP($B48,積算集約!$C:$J,7,0))</f>
        <v/>
      </c>
      <c r="Z48" s="251"/>
      <c r="AA48" s="251"/>
      <c r="AB48" s="251"/>
      <c r="AC48" s="260" t="str">
        <f>IF(ISERROR(VLOOKUP($B48,積算集約!$C:$J,8,0)),"",VLOOKUP($B48,積算集約!$C:$J,8,0))</f>
        <v/>
      </c>
      <c r="AD48" s="260"/>
      <c r="AE48" s="260"/>
      <c r="AF48" s="260"/>
      <c r="AG48" s="264"/>
    </row>
    <row r="49" spans="1:33" ht="14" customHeight="1">
      <c r="A49" s="69" t="e">
        <f>VLOOKUP(T49,環境設定!$B$7:$C$16,2,0)</f>
        <v>#N/A</v>
      </c>
      <c r="B49" s="208">
        <f t="shared" si="0"/>
        <v>96</v>
      </c>
      <c r="C49" s="216" t="str">
        <f>IF(ISERROR(VLOOKUP($B49,積算集約!$C:$J,3,0)),"",VLOOKUP($B49,積算集約!$C:$J,3,0))</f>
        <v/>
      </c>
      <c r="D49" s="221"/>
      <c r="E49" s="225" t="str">
        <f>IF(ISERROR(VLOOKUP($B49,積算集約!$C:$J,4,0)),"",VLOOKUP($B49,積算集約!$C:$J,4,0))</f>
        <v/>
      </c>
      <c r="F49" s="225"/>
      <c r="G49" s="225"/>
      <c r="H49" s="225"/>
      <c r="I49" s="225"/>
      <c r="J49" s="225"/>
      <c r="K49" s="225"/>
      <c r="L49" s="225"/>
      <c r="M49" s="225"/>
      <c r="N49" s="225"/>
      <c r="O49" s="225"/>
      <c r="P49" s="225"/>
      <c r="Q49" s="225"/>
      <c r="R49" s="225"/>
      <c r="S49" s="225"/>
      <c r="T49" s="221" t="str">
        <f>IF(ISERROR(VLOOKUP($B49,積算集約!$C:$J,5,0)),"",VLOOKUP($B49,積算集約!$C:$J,5,0))</f>
        <v/>
      </c>
      <c r="U49" s="221"/>
      <c r="V49" s="248" t="str">
        <f>IF(ISERROR(VLOOKUP($B49,積算集約!$C:$J,6,0)),"",VLOOKUP($B49,積算集約!$C:$J,6,0))</f>
        <v/>
      </c>
      <c r="W49" s="248"/>
      <c r="X49" s="248"/>
      <c r="Y49" s="252" t="str">
        <f>IF(ISERROR(VLOOKUP($B49,積算集約!$C:$J,7,0)),"",VLOOKUP($B49,積算集約!$C:$J,7,0))</f>
        <v/>
      </c>
      <c r="Z49" s="252"/>
      <c r="AA49" s="252"/>
      <c r="AB49" s="252"/>
      <c r="AC49" s="261" t="str">
        <f>IF(ISERROR(VLOOKUP($B49,積算集約!$C:$J,8,0)),"",VLOOKUP($B49,積算集約!$C:$J,8,0))</f>
        <v/>
      </c>
      <c r="AD49" s="261"/>
      <c r="AE49" s="261"/>
      <c r="AF49" s="261"/>
      <c r="AG49" s="265"/>
    </row>
    <row r="50" spans="1:33" ht="14" customHeight="1">
      <c r="C50" s="217"/>
      <c r="D50" s="217"/>
      <c r="E50" s="226" t="s">
        <v>631</v>
      </c>
      <c r="F50" s="226"/>
      <c r="G50" s="226"/>
      <c r="H50" s="226"/>
      <c r="I50" s="226"/>
      <c r="J50" s="226"/>
      <c r="K50" s="226"/>
      <c r="L50" s="226"/>
      <c r="M50" s="226"/>
      <c r="N50" s="226"/>
      <c r="O50" s="226"/>
      <c r="P50" s="226"/>
      <c r="Q50" s="226"/>
      <c r="R50" s="226"/>
      <c r="S50" s="226"/>
      <c r="T50" s="244"/>
      <c r="U50" s="244"/>
      <c r="V50" s="249"/>
      <c r="W50" s="249"/>
      <c r="X50" s="249"/>
      <c r="Y50" s="253"/>
      <c r="Z50" s="253"/>
      <c r="AA50" s="253"/>
      <c r="AB50" s="253"/>
      <c r="AC50" s="262"/>
      <c r="AD50" s="262"/>
      <c r="AE50" s="262"/>
      <c r="AF50" s="262"/>
      <c r="AG50" s="262"/>
    </row>
    <row r="51" spans="1:33" ht="14" customHeight="1">
      <c r="C51" s="424"/>
      <c r="D51" s="425"/>
      <c r="E51" s="426" t="s">
        <v>374</v>
      </c>
      <c r="F51" s="427"/>
      <c r="G51" s="427"/>
      <c r="H51" s="427"/>
      <c r="I51" s="427"/>
      <c r="J51" s="427"/>
      <c r="K51" s="428"/>
      <c r="L51" s="219" t="s">
        <v>573</v>
      </c>
      <c r="M51" s="219"/>
      <c r="N51" s="219"/>
      <c r="O51" s="219"/>
      <c r="P51" s="219"/>
      <c r="Q51" s="219"/>
      <c r="R51" s="219"/>
      <c r="S51" s="242"/>
      <c r="T51" s="214" t="s">
        <v>59</v>
      </c>
      <c r="U51" s="219"/>
      <c r="V51" s="219"/>
      <c r="W51" s="219"/>
      <c r="X51" s="219"/>
      <c r="Y51" s="254"/>
      <c r="Z51" s="254" t="s">
        <v>20</v>
      </c>
      <c r="AA51" s="254"/>
      <c r="AB51" s="254"/>
      <c r="AC51" s="219"/>
      <c r="AD51" s="219"/>
      <c r="AE51" s="219"/>
      <c r="AF51" s="219"/>
      <c r="AG51" s="266"/>
    </row>
    <row r="52" spans="1:33" ht="14" customHeight="1">
      <c r="C52" s="424"/>
      <c r="D52" s="425"/>
      <c r="E52" s="228" t="s">
        <v>558</v>
      </c>
      <c r="F52" s="232"/>
      <c r="G52" s="232"/>
      <c r="H52" s="232"/>
      <c r="I52" s="232"/>
      <c r="J52" s="232"/>
      <c r="K52" s="235"/>
      <c r="L52" s="237" t="str">
        <f>IF(内管工事積算!J188=0,"",内管工事積算!J188)</f>
        <v/>
      </c>
      <c r="M52" s="237"/>
      <c r="N52" s="237"/>
      <c r="O52" s="237"/>
      <c r="P52" s="237"/>
      <c r="Q52" s="237"/>
      <c r="R52" s="237"/>
      <c r="S52" s="243"/>
      <c r="T52" s="245" t="s">
        <v>570</v>
      </c>
      <c r="U52" s="246"/>
      <c r="V52" s="246"/>
      <c r="W52" s="246"/>
      <c r="X52" s="246"/>
      <c r="Y52" s="255"/>
      <c r="Z52" s="257" t="str">
        <f>IF(供給管工事積算!J39=0,"",供給管工事積算!J39)</f>
        <v/>
      </c>
      <c r="AA52" s="257"/>
      <c r="AB52" s="257"/>
      <c r="AC52" s="237"/>
      <c r="AD52" s="237"/>
      <c r="AE52" s="237"/>
      <c r="AF52" s="237"/>
      <c r="AG52" s="267"/>
    </row>
    <row r="53" spans="1:33" ht="14" customHeight="1">
      <c r="C53" s="424"/>
      <c r="D53" s="425"/>
      <c r="E53" s="228" t="str">
        <f>"消費税額("&amp;共通情報!$D$2*100&amp;"％)"</f>
        <v>消費税額(10％)</v>
      </c>
      <c r="F53" s="232"/>
      <c r="G53" s="232"/>
      <c r="H53" s="232"/>
      <c r="I53" s="232"/>
      <c r="J53" s="232"/>
      <c r="K53" s="235"/>
      <c r="L53" s="237" t="str">
        <f>IF(内管工事積算!J189=0,"",内管工事積算!J189)</f>
        <v/>
      </c>
      <c r="M53" s="237"/>
      <c r="N53" s="237"/>
      <c r="O53" s="237"/>
      <c r="P53" s="237"/>
      <c r="Q53" s="237"/>
      <c r="R53" s="237"/>
      <c r="S53" s="243"/>
      <c r="T53" s="245" t="str">
        <f>"消費税額("&amp;共通情報!$D$2*100&amp;"％)"</f>
        <v>消費税額(10％)</v>
      </c>
      <c r="U53" s="246"/>
      <c r="V53" s="246"/>
      <c r="W53" s="246"/>
      <c r="X53" s="246"/>
      <c r="Y53" s="255"/>
      <c r="Z53" s="257" t="str">
        <f>IF(供給管工事積算!J40=0,"",供給管工事積算!J40)</f>
        <v/>
      </c>
      <c r="AA53" s="257"/>
      <c r="AB53" s="257"/>
      <c r="AC53" s="237"/>
      <c r="AD53" s="237"/>
      <c r="AE53" s="237"/>
      <c r="AF53" s="237"/>
      <c r="AG53" s="267"/>
    </row>
    <row r="54" spans="1:33" ht="14" customHeight="1">
      <c r="C54" s="424"/>
      <c r="D54" s="425"/>
      <c r="E54" s="229" t="s">
        <v>569</v>
      </c>
      <c r="F54" s="233"/>
      <c r="G54" s="233"/>
      <c r="H54" s="233"/>
      <c r="I54" s="233"/>
      <c r="J54" s="233"/>
      <c r="K54" s="236"/>
      <c r="L54" s="238" t="str">
        <f>IF(内管工事積算!J190=0,"",内管工事積算!J190)</f>
        <v/>
      </c>
      <c r="M54" s="239"/>
      <c r="N54" s="239"/>
      <c r="O54" s="239"/>
      <c r="P54" s="239"/>
      <c r="Q54" s="239"/>
      <c r="R54" s="239"/>
      <c r="S54" s="239"/>
      <c r="T54" s="229" t="s">
        <v>571</v>
      </c>
      <c r="U54" s="233"/>
      <c r="V54" s="233"/>
      <c r="W54" s="233"/>
      <c r="X54" s="233"/>
      <c r="Y54" s="256"/>
      <c r="Z54" s="258" t="str">
        <f>IF(供給管工事積算!J41=0,"",供給管工事積算!J41)</f>
        <v/>
      </c>
      <c r="AA54" s="259"/>
      <c r="AB54" s="259"/>
      <c r="AC54" s="239"/>
      <c r="AD54" s="239"/>
      <c r="AE54" s="239"/>
      <c r="AF54" s="239"/>
      <c r="AG54" s="268"/>
    </row>
    <row r="55" spans="1:33" ht="14" customHeight="1">
      <c r="C55" s="208"/>
      <c r="D55" s="208"/>
    </row>
  </sheetData>
  <sheetProtection sheet="1" objects="1" scenarios="1"/>
  <mergeCells count="317">
    <mergeCell ref="C1:D1"/>
    <mergeCell ref="E1:N1"/>
    <mergeCell ref="O1:S1"/>
    <mergeCell ref="T1:U1"/>
    <mergeCell ref="V1:X1"/>
    <mergeCell ref="Y1:AB1"/>
    <mergeCell ref="AC1:AG1"/>
    <mergeCell ref="C2:D2"/>
    <mergeCell ref="E2:S2"/>
    <mergeCell ref="T2:U2"/>
    <mergeCell ref="V2:X2"/>
    <mergeCell ref="Y2:AB2"/>
    <mergeCell ref="AC2:AG2"/>
    <mergeCell ref="C3:D3"/>
    <mergeCell ref="E3:S3"/>
    <mergeCell ref="T3:U3"/>
    <mergeCell ref="V3:X3"/>
    <mergeCell ref="Y3:AB3"/>
    <mergeCell ref="AC3:AG3"/>
    <mergeCell ref="C4:D4"/>
    <mergeCell ref="E4:S4"/>
    <mergeCell ref="T4:U4"/>
    <mergeCell ref="V4:X4"/>
    <mergeCell ref="Y4:AB4"/>
    <mergeCell ref="AC4:AG4"/>
    <mergeCell ref="C5:D5"/>
    <mergeCell ref="E5:S5"/>
    <mergeCell ref="T5:U5"/>
    <mergeCell ref="V5:X5"/>
    <mergeCell ref="Y5:AB5"/>
    <mergeCell ref="AC5:AG5"/>
    <mergeCell ref="C6:D6"/>
    <mergeCell ref="E6:S6"/>
    <mergeCell ref="T6:U6"/>
    <mergeCell ref="V6:X6"/>
    <mergeCell ref="Y6:AB6"/>
    <mergeCell ref="AC6:AG6"/>
    <mergeCell ref="C7:D7"/>
    <mergeCell ref="E7:S7"/>
    <mergeCell ref="T7:U7"/>
    <mergeCell ref="V7:X7"/>
    <mergeCell ref="Y7:AB7"/>
    <mergeCell ref="AC7:AG7"/>
    <mergeCell ref="C8:D8"/>
    <mergeCell ref="E8:S8"/>
    <mergeCell ref="T8:U8"/>
    <mergeCell ref="V8:X8"/>
    <mergeCell ref="Y8:AB8"/>
    <mergeCell ref="AC8:AG8"/>
    <mergeCell ref="C9:D9"/>
    <mergeCell ref="E9:S9"/>
    <mergeCell ref="T9:U9"/>
    <mergeCell ref="V9:X9"/>
    <mergeCell ref="Y9:AB9"/>
    <mergeCell ref="AC9:AG9"/>
    <mergeCell ref="C10:D10"/>
    <mergeCell ref="E10:S10"/>
    <mergeCell ref="T10:U10"/>
    <mergeCell ref="V10:X10"/>
    <mergeCell ref="Y10:AB10"/>
    <mergeCell ref="AC10:AG10"/>
    <mergeCell ref="C11:D11"/>
    <mergeCell ref="E11:S11"/>
    <mergeCell ref="T11:U11"/>
    <mergeCell ref="V11:X11"/>
    <mergeCell ref="Y11:AB11"/>
    <mergeCell ref="AC11:AG11"/>
    <mergeCell ref="C12:D12"/>
    <mergeCell ref="E12:S12"/>
    <mergeCell ref="T12:U12"/>
    <mergeCell ref="V12:X12"/>
    <mergeCell ref="Y12:AB12"/>
    <mergeCell ref="AC12:AG12"/>
    <mergeCell ref="C13:D13"/>
    <mergeCell ref="E13:S13"/>
    <mergeCell ref="T13:U13"/>
    <mergeCell ref="V13:X13"/>
    <mergeCell ref="Y13:AB13"/>
    <mergeCell ref="AC13:AG13"/>
    <mergeCell ref="C14:D14"/>
    <mergeCell ref="E14:S14"/>
    <mergeCell ref="T14:U14"/>
    <mergeCell ref="V14:X14"/>
    <mergeCell ref="Y14:AB14"/>
    <mergeCell ref="AC14:AG14"/>
    <mergeCell ref="C15:D15"/>
    <mergeCell ref="E15:S15"/>
    <mergeCell ref="T15:U15"/>
    <mergeCell ref="V15:X15"/>
    <mergeCell ref="Y15:AB15"/>
    <mergeCell ref="AC15:AG15"/>
    <mergeCell ref="C16:D16"/>
    <mergeCell ref="E16:S16"/>
    <mergeCell ref="T16:U16"/>
    <mergeCell ref="V16:X16"/>
    <mergeCell ref="Y16:AB16"/>
    <mergeCell ref="AC16:AG16"/>
    <mergeCell ref="C17:D17"/>
    <mergeCell ref="E17:S17"/>
    <mergeCell ref="T17:U17"/>
    <mergeCell ref="V17:X17"/>
    <mergeCell ref="Y17:AB17"/>
    <mergeCell ref="AC17:AG17"/>
    <mergeCell ref="C18:D18"/>
    <mergeCell ref="E18:S18"/>
    <mergeCell ref="T18:U18"/>
    <mergeCell ref="V18:X18"/>
    <mergeCell ref="Y18:AB18"/>
    <mergeCell ref="AC18:AG18"/>
    <mergeCell ref="C19:D19"/>
    <mergeCell ref="E19:S19"/>
    <mergeCell ref="T19:U19"/>
    <mergeCell ref="V19:X19"/>
    <mergeCell ref="Y19:AB19"/>
    <mergeCell ref="AC19:AG19"/>
    <mergeCell ref="C20:D20"/>
    <mergeCell ref="E20:S20"/>
    <mergeCell ref="T20:U20"/>
    <mergeCell ref="V20:X20"/>
    <mergeCell ref="Y20:AB20"/>
    <mergeCell ref="AC20:AG20"/>
    <mergeCell ref="C21:D21"/>
    <mergeCell ref="E21:S21"/>
    <mergeCell ref="T21:U21"/>
    <mergeCell ref="V21:X21"/>
    <mergeCell ref="Y21:AB21"/>
    <mergeCell ref="AC21:AG21"/>
    <mergeCell ref="C22:D22"/>
    <mergeCell ref="E22:S22"/>
    <mergeCell ref="T22:U22"/>
    <mergeCell ref="V22:X22"/>
    <mergeCell ref="Y22:AB22"/>
    <mergeCell ref="AC22:AG22"/>
    <mergeCell ref="C23:D23"/>
    <mergeCell ref="E23:S23"/>
    <mergeCell ref="T23:U23"/>
    <mergeCell ref="V23:X23"/>
    <mergeCell ref="Y23:AB23"/>
    <mergeCell ref="AC23:AG23"/>
    <mergeCell ref="C24:D24"/>
    <mergeCell ref="E24:S24"/>
    <mergeCell ref="T24:U24"/>
    <mergeCell ref="V24:X24"/>
    <mergeCell ref="Y24:AB24"/>
    <mergeCell ref="AC24:AG24"/>
    <mergeCell ref="C25:D25"/>
    <mergeCell ref="E25:S25"/>
    <mergeCell ref="T25:U25"/>
    <mergeCell ref="V25:X25"/>
    <mergeCell ref="Y25:AB25"/>
    <mergeCell ref="AC25:AG25"/>
    <mergeCell ref="C26:D26"/>
    <mergeCell ref="E26:S26"/>
    <mergeCell ref="T26:U26"/>
    <mergeCell ref="V26:X26"/>
    <mergeCell ref="Y26:AB26"/>
    <mergeCell ref="AC26:AG26"/>
    <mergeCell ref="C27:D27"/>
    <mergeCell ref="E27:S27"/>
    <mergeCell ref="T27:U27"/>
    <mergeCell ref="V27:X27"/>
    <mergeCell ref="Y27:AB27"/>
    <mergeCell ref="AC27:AG27"/>
    <mergeCell ref="C28:D28"/>
    <mergeCell ref="E28:S28"/>
    <mergeCell ref="T28:U28"/>
    <mergeCell ref="V28:X28"/>
    <mergeCell ref="Y28:AB28"/>
    <mergeCell ref="AC28:AG28"/>
    <mergeCell ref="C29:D29"/>
    <mergeCell ref="E29:S29"/>
    <mergeCell ref="T29:U29"/>
    <mergeCell ref="V29:X29"/>
    <mergeCell ref="Y29:AB29"/>
    <mergeCell ref="AC29:AG29"/>
    <mergeCell ref="C30:D30"/>
    <mergeCell ref="E30:S30"/>
    <mergeCell ref="T30:U30"/>
    <mergeCell ref="V30:X30"/>
    <mergeCell ref="Y30:AB30"/>
    <mergeCell ref="AC30:AG30"/>
    <mergeCell ref="C31:D31"/>
    <mergeCell ref="E31:S31"/>
    <mergeCell ref="T31:U31"/>
    <mergeCell ref="V31:X31"/>
    <mergeCell ref="Y31:AB31"/>
    <mergeCell ref="AC31:AG31"/>
    <mergeCell ref="C32:D32"/>
    <mergeCell ref="E32:S32"/>
    <mergeCell ref="T32:U32"/>
    <mergeCell ref="V32:X32"/>
    <mergeCell ref="Y32:AB32"/>
    <mergeCell ref="AC32:AG32"/>
    <mergeCell ref="C33:D33"/>
    <mergeCell ref="E33:S33"/>
    <mergeCell ref="T33:U33"/>
    <mergeCell ref="V33:X33"/>
    <mergeCell ref="Y33:AB33"/>
    <mergeCell ref="AC33:AG33"/>
    <mergeCell ref="C34:D34"/>
    <mergeCell ref="E34:S34"/>
    <mergeCell ref="T34:U34"/>
    <mergeCell ref="V34:X34"/>
    <mergeCell ref="Y34:AB34"/>
    <mergeCell ref="AC34:AG34"/>
    <mergeCell ref="C35:D35"/>
    <mergeCell ref="E35:S35"/>
    <mergeCell ref="T35:U35"/>
    <mergeCell ref="V35:X35"/>
    <mergeCell ref="Y35:AB35"/>
    <mergeCell ref="AC35:AG35"/>
    <mergeCell ref="C36:D36"/>
    <mergeCell ref="E36:S36"/>
    <mergeCell ref="T36:U36"/>
    <mergeCell ref="V36:X36"/>
    <mergeCell ref="Y36:AB36"/>
    <mergeCell ref="AC36:AG36"/>
    <mergeCell ref="C37:D37"/>
    <mergeCell ref="E37:S37"/>
    <mergeCell ref="T37:U37"/>
    <mergeCell ref="V37:X37"/>
    <mergeCell ref="Y37:AB37"/>
    <mergeCell ref="AC37:AG37"/>
    <mergeCell ref="C38:D38"/>
    <mergeCell ref="E38:S38"/>
    <mergeCell ref="T38:U38"/>
    <mergeCell ref="V38:X38"/>
    <mergeCell ref="Y38:AB38"/>
    <mergeCell ref="AC38:AG38"/>
    <mergeCell ref="C39:D39"/>
    <mergeCell ref="E39:S39"/>
    <mergeCell ref="T39:U39"/>
    <mergeCell ref="V39:X39"/>
    <mergeCell ref="Y39:AB39"/>
    <mergeCell ref="AC39:AG39"/>
    <mergeCell ref="C40:D40"/>
    <mergeCell ref="E40:S40"/>
    <mergeCell ref="T40:U40"/>
    <mergeCell ref="V40:X40"/>
    <mergeCell ref="Y40:AB40"/>
    <mergeCell ref="AC40:AG40"/>
    <mergeCell ref="C41:D41"/>
    <mergeCell ref="E41:S41"/>
    <mergeCell ref="T41:U41"/>
    <mergeCell ref="V41:X41"/>
    <mergeCell ref="Y41:AB41"/>
    <mergeCell ref="AC41:AG41"/>
    <mergeCell ref="C42:D42"/>
    <mergeCell ref="E42:S42"/>
    <mergeCell ref="T42:U42"/>
    <mergeCell ref="V42:X42"/>
    <mergeCell ref="Y42:AB42"/>
    <mergeCell ref="AC42:AG42"/>
    <mergeCell ref="C43:D43"/>
    <mergeCell ref="E43:S43"/>
    <mergeCell ref="T43:U43"/>
    <mergeCell ref="V43:X43"/>
    <mergeCell ref="Y43:AB43"/>
    <mergeCell ref="AC43:AG43"/>
    <mergeCell ref="C44:D44"/>
    <mergeCell ref="E44:S44"/>
    <mergeCell ref="T44:U44"/>
    <mergeCell ref="V44:X44"/>
    <mergeCell ref="Y44:AB44"/>
    <mergeCell ref="AC44:AG44"/>
    <mergeCell ref="C45:D45"/>
    <mergeCell ref="E45:S45"/>
    <mergeCell ref="T45:U45"/>
    <mergeCell ref="V45:X45"/>
    <mergeCell ref="Y45:AB45"/>
    <mergeCell ref="AC45:AG45"/>
    <mergeCell ref="C46:D46"/>
    <mergeCell ref="E46:S46"/>
    <mergeCell ref="T46:U46"/>
    <mergeCell ref="V46:X46"/>
    <mergeCell ref="Y46:AB46"/>
    <mergeCell ref="AC46:AG46"/>
    <mergeCell ref="C47:D47"/>
    <mergeCell ref="E47:S47"/>
    <mergeCell ref="T47:U47"/>
    <mergeCell ref="V47:X47"/>
    <mergeCell ref="Y47:AB47"/>
    <mergeCell ref="AC47:AG47"/>
    <mergeCell ref="C48:D48"/>
    <mergeCell ref="E48:S48"/>
    <mergeCell ref="T48:U48"/>
    <mergeCell ref="V48:X48"/>
    <mergeCell ref="Y48:AB48"/>
    <mergeCell ref="AC48:AG48"/>
    <mergeCell ref="C49:D49"/>
    <mergeCell ref="E49:S49"/>
    <mergeCell ref="T49:U49"/>
    <mergeCell ref="V49:X49"/>
    <mergeCell ref="Y49:AB49"/>
    <mergeCell ref="AC49:AG49"/>
    <mergeCell ref="C50:D50"/>
    <mergeCell ref="E50:S50"/>
    <mergeCell ref="T50:U50"/>
    <mergeCell ref="V50:X50"/>
    <mergeCell ref="Y50:AB50"/>
    <mergeCell ref="AC50:AG50"/>
    <mergeCell ref="E51:K51"/>
    <mergeCell ref="L51:S51"/>
    <mergeCell ref="T51:Y51"/>
    <mergeCell ref="Z51:AG51"/>
    <mergeCell ref="E52:K52"/>
    <mergeCell ref="L52:S52"/>
    <mergeCell ref="T52:Y52"/>
    <mergeCell ref="Z52:AG52"/>
    <mergeCell ref="E53:K53"/>
    <mergeCell ref="L53:S53"/>
    <mergeCell ref="T53:Y53"/>
    <mergeCell ref="Z53:AG53"/>
    <mergeCell ref="E54:K54"/>
    <mergeCell ref="L54:S54"/>
    <mergeCell ref="T54:Y54"/>
    <mergeCell ref="Z54:AG54"/>
  </mergeCells>
  <phoneticPr fontId="5"/>
  <conditionalFormatting sqref="C51:C54">
    <cfRule type="expression" dxfId="4" priority="1">
      <formula>_xlfn.ISFORMULA(C51)</formula>
    </cfRule>
  </conditionalFormatting>
  <conditionalFormatting sqref="A1:B1048576 C55:C1048576 D1:D1048576 E1:E1048576 F55:K1048576 L1:AG1048576 F1:K50 C1:C50">
    <cfRule type="expression" dxfId="3" priority="4">
      <formula>_xlfn.ISFORMULA(A1)</formula>
    </cfRule>
  </conditionalFormatting>
  <conditionalFormatting sqref="V2:X49">
    <cfRule type="expression" dxfId="2" priority="2">
      <formula>$A2=1</formula>
    </cfRule>
    <cfRule type="expression" dxfId="1" priority="3">
      <formula>$A2=2</formula>
    </cfRule>
  </conditionalFormatting>
  <printOptions horizontalCentered="1"/>
  <pageMargins left="0.39370078740157477" right="0.39370078740157477" top="0.39370078740157477" bottom="0.39370078740157477" header="0.31496062992125984" footer="0.31496062992125984"/>
  <pageSetup paperSize="9" fitToWidth="1" fitToHeight="1" orientation="portrait" usePrinterDefaults="1"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002060"/>
  </sheetPr>
  <dimension ref="B1:H62"/>
  <sheetViews>
    <sheetView workbookViewId="0">
      <selection activeCell="H11" sqref="H11"/>
    </sheetView>
  </sheetViews>
  <sheetFormatPr defaultRowHeight="15" customHeight="1"/>
  <cols>
    <col min="1" max="1" width="10.69921875" style="519" customWidth="1"/>
    <col min="2" max="2" width="20.69921875" style="519" customWidth="1"/>
    <col min="3" max="3" width="10.69921875" style="145" customWidth="1"/>
    <col min="4" max="4" width="10.69921875" style="519" customWidth="1"/>
    <col min="5" max="5" width="9.5625" style="519" customWidth="1"/>
    <col min="6" max="6" width="20.69921875" style="519" customWidth="1"/>
    <col min="7" max="7" width="7.76171875" style="519" customWidth="1"/>
    <col min="8" max="8" width="30.69921875" style="519" customWidth="1"/>
    <col min="9" max="11" width="7.76171875" style="519" customWidth="1"/>
    <col min="12" max="16384" width="8.796875" style="519" customWidth="1"/>
  </cols>
  <sheetData>
    <row r="1" spans="2:8" ht="15" customHeight="1">
      <c r="B1" s="519" t="s">
        <v>316</v>
      </c>
    </row>
    <row r="3" spans="2:8" s="519" customFormat="1" ht="15" customHeight="1">
      <c r="B3" s="520" t="s">
        <v>387</v>
      </c>
      <c r="C3" s="524" t="s">
        <v>94</v>
      </c>
      <c r="D3" s="528"/>
      <c r="E3" s="532"/>
      <c r="F3" s="520" t="s">
        <v>632</v>
      </c>
      <c r="H3" s="520" t="s">
        <v>321</v>
      </c>
    </row>
    <row r="4" spans="2:8" ht="15" customHeight="1">
      <c r="F4" s="533"/>
      <c r="H4" s="533"/>
    </row>
    <row r="5" spans="2:8" ht="15" customHeight="1">
      <c r="F5" s="533" t="s">
        <v>363</v>
      </c>
      <c r="H5" s="533" t="s">
        <v>682</v>
      </c>
    </row>
    <row r="6" spans="2:8" ht="15" customHeight="1">
      <c r="B6" s="521" t="s">
        <v>183</v>
      </c>
      <c r="C6" s="525" t="s">
        <v>379</v>
      </c>
      <c r="D6" s="529" t="s">
        <v>126</v>
      </c>
      <c r="F6" s="533" t="s">
        <v>634</v>
      </c>
      <c r="H6" s="533" t="str">
        <v>家屋新築による内管新設工事</v>
      </c>
    </row>
    <row r="7" spans="2:8" ht="15" customHeight="1">
      <c r="B7" s="522"/>
      <c r="C7" s="526"/>
      <c r="D7" s="530"/>
      <c r="F7" s="533" t="s">
        <v>635</v>
      </c>
      <c r="H7" s="533" t="s">
        <v>251</v>
      </c>
    </row>
    <row r="8" spans="2:8" ht="15" customHeight="1">
      <c r="B8" s="522" t="s">
        <v>127</v>
      </c>
      <c r="C8" s="526">
        <v>1</v>
      </c>
      <c r="D8" s="530">
        <v>0.1</v>
      </c>
      <c r="F8" s="533" t="s">
        <v>636</v>
      </c>
      <c r="H8" s="533" t="str">
        <v>家屋解体による内管撤去工事</v>
      </c>
    </row>
    <row r="9" spans="2:8" ht="15" customHeight="1">
      <c r="B9" s="522" t="s">
        <v>74</v>
      </c>
      <c r="C9" s="526">
        <v>2</v>
      </c>
      <c r="D9" s="530">
        <v>8.e-002</v>
      </c>
      <c r="F9" s="533" t="s">
        <v>263</v>
      </c>
      <c r="H9" s="533" t="str">
        <v>ガス管切止めによる内管撤去工事</v>
      </c>
    </row>
    <row r="10" spans="2:8" ht="15" customHeight="1">
      <c r="B10" s="522" t="s">
        <v>359</v>
      </c>
      <c r="C10" s="526">
        <v>2</v>
      </c>
      <c r="D10" s="530"/>
      <c r="F10" s="533" t="s">
        <v>637</v>
      </c>
      <c r="H10" s="533" t="str">
        <v>ガス管撤去による内管撤去工事</v>
      </c>
    </row>
    <row r="11" spans="2:8" ht="15" customHeight="1">
      <c r="B11" s="522" t="s">
        <v>49</v>
      </c>
      <c r="C11" s="526">
        <v>0</v>
      </c>
      <c r="D11" s="531"/>
      <c r="F11" s="533" t="s">
        <v>315</v>
      </c>
      <c r="H11" s="533" t="s">
        <v>681</v>
      </c>
    </row>
    <row r="12" spans="2:8" ht="15" customHeight="1">
      <c r="B12" s="522" t="s">
        <v>161</v>
      </c>
      <c r="C12" s="526">
        <v>1</v>
      </c>
      <c r="D12" s="531"/>
      <c r="F12" s="533" t="s">
        <v>662</v>
      </c>
      <c r="H12" s="533" t="str">
        <v>家屋建替えによる内管変更工事</v>
      </c>
    </row>
    <row r="13" spans="2:8" ht="15" customHeight="1">
      <c r="B13" s="522" t="s">
        <v>391</v>
      </c>
      <c r="C13" s="526">
        <v>1</v>
      </c>
      <c r="D13" s="531"/>
      <c r="F13" s="533" t="s">
        <v>639</v>
      </c>
      <c r="H13" s="533" t="str">
        <v>ガス配管入替による内管変更工事</v>
      </c>
    </row>
    <row r="14" spans="2:8" ht="15" customHeight="1">
      <c r="B14" s="522" t="s">
        <v>77</v>
      </c>
      <c r="C14" s="526">
        <v>0</v>
      </c>
      <c r="D14" s="531"/>
      <c r="F14" s="533" t="s">
        <v>640</v>
      </c>
      <c r="H14" s="533" t="str">
        <v>ガス配管変更による内管変更工事</v>
      </c>
    </row>
    <row r="15" spans="2:8" ht="15" customHeight="1">
      <c r="B15" s="522" t="s">
        <v>110</v>
      </c>
      <c r="C15" s="526">
        <v>0</v>
      </c>
      <c r="D15" s="531"/>
      <c r="F15" s="533" t="s">
        <v>365</v>
      </c>
      <c r="H15" s="533" t="str">
        <v>ガス機器設置による内管変更工事</v>
      </c>
    </row>
    <row r="16" spans="2:8" ht="15" customHeight="1">
      <c r="B16" s="523"/>
      <c r="C16" s="527"/>
      <c r="D16" s="531"/>
      <c r="F16" s="533" t="s">
        <v>641</v>
      </c>
      <c r="H16" s="533" t="str">
        <v>ガス器具設置による内管変更工事</v>
      </c>
    </row>
    <row r="17" spans="3:8" ht="15" customHeight="1">
      <c r="F17" s="533" t="s">
        <v>627</v>
      </c>
      <c r="H17" s="533" t="str">
        <v>配管漏洩修繕による内管変更工事</v>
      </c>
    </row>
    <row r="18" spans="3:8" ht="15" customHeight="1">
      <c r="C18" s="158" t="s">
        <v>671</v>
      </c>
      <c r="F18" s="533" t="s">
        <v>643</v>
      </c>
      <c r="H18" s="533"/>
    </row>
    <row r="19" spans="3:8" ht="15" customHeight="1">
      <c r="C19" s="158" t="s">
        <v>97</v>
      </c>
      <c r="F19" s="533" t="s">
        <v>644</v>
      </c>
      <c r="H19" s="533"/>
    </row>
    <row r="20" spans="3:8" ht="15" customHeight="1">
      <c r="C20" s="158" t="s">
        <v>670</v>
      </c>
      <c r="F20" s="533" t="s">
        <v>645</v>
      </c>
      <c r="H20" s="533"/>
    </row>
    <row r="21" spans="3:8" ht="15" customHeight="1">
      <c r="F21" s="533" t="s">
        <v>500</v>
      </c>
      <c r="H21" s="533"/>
    </row>
    <row r="22" spans="3:8" ht="15" customHeight="1">
      <c r="F22" s="533" t="s">
        <v>646</v>
      </c>
      <c r="H22" s="533"/>
    </row>
    <row r="23" spans="3:8" ht="15" customHeight="1">
      <c r="F23" s="533" t="s">
        <v>377</v>
      </c>
    </row>
    <row r="24" spans="3:8" ht="15" customHeight="1">
      <c r="F24" s="533" t="s">
        <v>328</v>
      </c>
    </row>
    <row r="25" spans="3:8" ht="15" customHeight="1">
      <c r="F25" s="533" t="s">
        <v>460</v>
      </c>
    </row>
    <row r="26" spans="3:8" ht="15" customHeight="1">
      <c r="F26" s="533" t="s">
        <v>232</v>
      </c>
    </row>
    <row r="27" spans="3:8" ht="15" customHeight="1">
      <c r="F27" s="533" t="s">
        <v>107</v>
      </c>
    </row>
    <row r="28" spans="3:8" ht="15" customHeight="1">
      <c r="F28" s="533" t="s">
        <v>89</v>
      </c>
    </row>
    <row r="29" spans="3:8" ht="15" customHeight="1">
      <c r="F29" s="533" t="s">
        <v>41</v>
      </c>
    </row>
    <row r="30" spans="3:8" ht="15" customHeight="1">
      <c r="F30" s="533" t="s">
        <v>106</v>
      </c>
    </row>
    <row r="31" spans="3:8" ht="15" customHeight="1">
      <c r="F31" s="533" t="s">
        <v>416</v>
      </c>
    </row>
    <row r="32" spans="3:8" ht="15" customHeight="1">
      <c r="F32" s="533" t="s">
        <v>490</v>
      </c>
    </row>
    <row r="33" spans="6:6" ht="15" customHeight="1">
      <c r="F33" s="533" t="s">
        <v>647</v>
      </c>
    </row>
    <row r="34" spans="6:6" ht="15" customHeight="1">
      <c r="F34" s="533" t="s">
        <v>82</v>
      </c>
    </row>
    <row r="35" spans="6:6" ht="15" customHeight="1">
      <c r="F35" s="533" t="s">
        <v>451</v>
      </c>
    </row>
    <row r="36" spans="6:6" ht="15" customHeight="1">
      <c r="F36" s="533" t="s">
        <v>633</v>
      </c>
    </row>
    <row r="37" spans="6:6" ht="15" customHeight="1">
      <c r="F37" s="533" t="s">
        <v>648</v>
      </c>
    </row>
    <row r="38" spans="6:6" ht="15" customHeight="1">
      <c r="F38" s="533" t="s">
        <v>650</v>
      </c>
    </row>
    <row r="39" spans="6:6" ht="15" customHeight="1">
      <c r="F39" s="533" t="s">
        <v>429</v>
      </c>
    </row>
    <row r="40" spans="6:6" ht="15" customHeight="1">
      <c r="F40" s="533" t="s">
        <v>651</v>
      </c>
    </row>
    <row r="41" spans="6:6" ht="15" customHeight="1">
      <c r="F41" s="533" t="s">
        <v>165</v>
      </c>
    </row>
    <row r="42" spans="6:6" ht="15" customHeight="1">
      <c r="F42" s="533" t="s">
        <v>663</v>
      </c>
    </row>
    <row r="43" spans="6:6" ht="15" customHeight="1">
      <c r="F43" s="533" t="s">
        <v>652</v>
      </c>
    </row>
    <row r="44" spans="6:6" ht="15" customHeight="1">
      <c r="F44" s="533" t="s">
        <v>649</v>
      </c>
    </row>
    <row r="45" spans="6:6" ht="15" customHeight="1">
      <c r="F45" s="533" t="s">
        <v>559</v>
      </c>
    </row>
    <row r="46" spans="6:6" ht="15" customHeight="1">
      <c r="F46" s="533" t="s">
        <v>427</v>
      </c>
    </row>
    <row r="47" spans="6:6" ht="15" customHeight="1">
      <c r="F47" s="533" t="s">
        <v>653</v>
      </c>
    </row>
    <row r="48" spans="6:6" ht="15" customHeight="1">
      <c r="F48" s="533" t="s">
        <v>664</v>
      </c>
    </row>
    <row r="49" spans="6:6" ht="15" customHeight="1">
      <c r="F49" s="533" t="s">
        <v>310</v>
      </c>
    </row>
    <row r="50" spans="6:6" ht="15" customHeight="1">
      <c r="F50" s="533" t="s">
        <v>351</v>
      </c>
    </row>
    <row r="51" spans="6:6" ht="15" customHeight="1">
      <c r="F51" s="533" t="s">
        <v>665</v>
      </c>
    </row>
    <row r="52" spans="6:6" ht="15" customHeight="1">
      <c r="F52" s="533" t="s">
        <v>654</v>
      </c>
    </row>
    <row r="53" spans="6:6" ht="15" customHeight="1">
      <c r="F53" s="533" t="s">
        <v>655</v>
      </c>
    </row>
    <row r="54" spans="6:6" ht="15" customHeight="1">
      <c r="F54" s="533" t="s">
        <v>656</v>
      </c>
    </row>
    <row r="55" spans="6:6" ht="15" customHeight="1">
      <c r="F55" s="533" t="s">
        <v>666</v>
      </c>
    </row>
    <row r="56" spans="6:6" ht="15" customHeight="1">
      <c r="F56" s="533" t="s">
        <v>667</v>
      </c>
    </row>
    <row r="57" spans="6:6" ht="15" customHeight="1">
      <c r="F57" s="533" t="s">
        <v>657</v>
      </c>
    </row>
    <row r="58" spans="6:6" ht="15" customHeight="1">
      <c r="F58" s="533" t="s">
        <v>547</v>
      </c>
    </row>
    <row r="59" spans="6:6" ht="15" customHeight="1">
      <c r="F59" s="533" t="s">
        <v>638</v>
      </c>
    </row>
    <row r="60" spans="6:6" ht="15" customHeight="1">
      <c r="F60" s="533"/>
    </row>
    <row r="61" spans="6:6" ht="15" customHeight="1">
      <c r="F61" s="533"/>
    </row>
    <row r="62" spans="6:6" ht="15" customHeight="1">
      <c r="F62" s="533"/>
    </row>
    <row r="63" spans="6:6" ht="15" customHeight="1"/>
    <row r="64" spans="6:6" ht="15" customHeight="1"/>
    <row r="65" ht="15" customHeight="1"/>
    <row r="66" ht="15" customHeight="1"/>
    <row r="67" ht="15" customHeight="1"/>
    <row r="68" ht="15" customHeight="1"/>
    <row r="69" ht="15" customHeight="1"/>
    <row r="70" ht="15" customHeight="1"/>
    <row r="71" ht="15" customHeight="1"/>
  </sheetData>
  <mergeCells count="1">
    <mergeCell ref="C3:D3"/>
  </mergeCells>
  <phoneticPr fontId="7"/>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共通情報</vt:lpstr>
      <vt:lpstr>単価</vt:lpstr>
      <vt:lpstr>内管工事積算</vt:lpstr>
      <vt:lpstr>供給管工事積算</vt:lpstr>
      <vt:lpstr>申込書表</vt:lpstr>
      <vt:lpstr>裏面共通</vt:lpstr>
      <vt:lpstr>報告書表</vt:lpstr>
      <vt:lpstr>積算表2枚目</vt:lpstr>
      <vt:lpstr>環境設定</vt:lpstr>
      <vt:lpstr>積算集約</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U9326</dc:creator>
  <cp:lastModifiedBy>100556</cp:lastModifiedBy>
  <cp:lastPrinted>2024-01-16T05:21:48Z</cp:lastPrinted>
  <dcterms:created xsi:type="dcterms:W3CDTF">2024-01-16T05:13:32Z</dcterms:created>
  <dcterms:modified xsi:type="dcterms:W3CDTF">2024-03-29T01:50:46Z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2024-03-29T01:50:46Z</vt:filetime>
  </property>
</Properties>
</file>