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AEFCCE90-DF5A-4BA1-85DF-B54E1F8774FD}" xr6:coauthVersionLast="36" xr6:coauthVersionMax="36" xr10:uidLastSave="{00000000-0000-0000-0000-000000000000}"/>
  <bookViews>
    <workbookView xWindow="0" yWindow="0" windowWidth="22260" windowHeight="12648" tabRatio="825" activeTab="1"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所得計算表!$A$1:$L$369</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3" i="4" l="1"/>
  <c r="G533" i="4"/>
  <c r="I533" i="4" s="1"/>
  <c r="K533" i="4" s="1"/>
  <c r="F533" i="4"/>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F521" i="4" s="1"/>
  <c r="B521" i="4"/>
  <c r="A521" i="4"/>
  <c r="L518" i="4"/>
  <c r="I517" i="4"/>
  <c r="N515" i="4"/>
  <c r="G515" i="4"/>
  <c r="I515" i="4" s="1"/>
  <c r="K515" i="4" s="1"/>
  <c r="E515" i="4"/>
  <c r="D515" i="4"/>
  <c r="C515" i="4"/>
  <c r="B515" i="4"/>
  <c r="A515" i="4"/>
  <c r="L512" i="4"/>
  <c r="I511" i="4"/>
  <c r="N509" i="4"/>
  <c r="G509" i="4"/>
  <c r="I509" i="4" s="1"/>
  <c r="K509" i="4" s="1"/>
  <c r="E509" i="4"/>
  <c r="D509" i="4"/>
  <c r="C509" i="4"/>
  <c r="B509" i="4"/>
  <c r="A509" i="4"/>
  <c r="L506" i="4"/>
  <c r="I505" i="4"/>
  <c r="N503" i="4"/>
  <c r="G503" i="4"/>
  <c r="I503" i="4" s="1"/>
  <c r="K503" i="4" s="1"/>
  <c r="E503" i="4"/>
  <c r="D503" i="4"/>
  <c r="C503" i="4"/>
  <c r="F503" i="4" s="1"/>
  <c r="L503" i="4" s="1"/>
  <c r="B503" i="4"/>
  <c r="A503" i="4"/>
  <c r="L500" i="4"/>
  <c r="I499" i="4"/>
  <c r="N497" i="4"/>
  <c r="G497" i="4"/>
  <c r="I497" i="4" s="1"/>
  <c r="K497" i="4" s="1"/>
  <c r="E497" i="4"/>
  <c r="D497" i="4"/>
  <c r="C497" i="4"/>
  <c r="B497" i="4"/>
  <c r="A497" i="4"/>
  <c r="L494" i="4"/>
  <c r="I493" i="4"/>
  <c r="N492" i="4"/>
  <c r="G492" i="4"/>
  <c r="I492" i="4" s="1"/>
  <c r="K492" i="4" s="1"/>
  <c r="E492" i="4"/>
  <c r="D492" i="4"/>
  <c r="C492" i="4"/>
  <c r="B492" i="4"/>
  <c r="A492" i="4"/>
  <c r="L489" i="4"/>
  <c r="I488" i="4"/>
  <c r="N486" i="4"/>
  <c r="G486" i="4"/>
  <c r="I486" i="4" s="1"/>
  <c r="K486" i="4" s="1"/>
  <c r="E486" i="4"/>
  <c r="D486" i="4"/>
  <c r="C486" i="4"/>
  <c r="F486" i="4" s="1"/>
  <c r="B486" i="4"/>
  <c r="A486" i="4"/>
  <c r="L483" i="4"/>
  <c r="I482" i="4"/>
  <c r="N480" i="4"/>
  <c r="G480" i="4"/>
  <c r="I480" i="4" s="1"/>
  <c r="K480" i="4" s="1"/>
  <c r="E480" i="4"/>
  <c r="D480" i="4"/>
  <c r="C480" i="4"/>
  <c r="B480" i="4"/>
  <c r="A480" i="4"/>
  <c r="L477" i="4"/>
  <c r="I476" i="4"/>
  <c r="N474" i="4"/>
  <c r="G474" i="4"/>
  <c r="I474" i="4" s="1"/>
  <c r="K474" i="4" s="1"/>
  <c r="E474" i="4"/>
  <c r="D474" i="4"/>
  <c r="C474" i="4"/>
  <c r="B474" i="4"/>
  <c r="A474" i="4"/>
  <c r="L471" i="4"/>
  <c r="I470" i="4"/>
  <c r="N468" i="4"/>
  <c r="G468" i="4"/>
  <c r="I468" i="4" s="1"/>
  <c r="K468" i="4" s="1"/>
  <c r="E468" i="4"/>
  <c r="F468" i="4" s="1"/>
  <c r="L468" i="4" s="1"/>
  <c r="D468" i="4"/>
  <c r="C468" i="4"/>
  <c r="B468" i="4"/>
  <c r="A468" i="4"/>
  <c r="L465" i="4"/>
  <c r="I464" i="4"/>
  <c r="N462" i="4"/>
  <c r="G462" i="4"/>
  <c r="I462" i="4" s="1"/>
  <c r="K462" i="4" s="1"/>
  <c r="E462" i="4"/>
  <c r="D462" i="4"/>
  <c r="C462" i="4"/>
  <c r="B462" i="4"/>
  <c r="A462" i="4"/>
  <c r="L459" i="4"/>
  <c r="I458" i="4"/>
  <c r="N456" i="4"/>
  <c r="G456" i="4"/>
  <c r="I456" i="4" s="1"/>
  <c r="K456" i="4" s="1"/>
  <c r="E456" i="4"/>
  <c r="D456" i="4"/>
  <c r="C456" i="4"/>
  <c r="B456" i="4"/>
  <c r="A456" i="4"/>
  <c r="L453" i="4"/>
  <c r="I452" i="4"/>
  <c r="N451" i="4"/>
  <c r="G451" i="4"/>
  <c r="I451" i="4" s="1"/>
  <c r="K451" i="4" s="1"/>
  <c r="E451" i="4"/>
  <c r="D451" i="4"/>
  <c r="C451" i="4"/>
  <c r="B451" i="4"/>
  <c r="A451" i="4"/>
  <c r="L448" i="4"/>
  <c r="I447" i="4"/>
  <c r="N445" i="4"/>
  <c r="G445" i="4"/>
  <c r="I445" i="4" s="1"/>
  <c r="K445" i="4" s="1"/>
  <c r="E445" i="4"/>
  <c r="F445" i="4" s="1"/>
  <c r="D445" i="4"/>
  <c r="C445" i="4"/>
  <c r="B445" i="4"/>
  <c r="A445" i="4"/>
  <c r="L442" i="4"/>
  <c r="I441" i="4"/>
  <c r="N439" i="4"/>
  <c r="G439" i="4"/>
  <c r="I439" i="4" s="1"/>
  <c r="K439" i="4" s="1"/>
  <c r="E439" i="4"/>
  <c r="D439" i="4"/>
  <c r="C439" i="4"/>
  <c r="B439" i="4"/>
  <c r="A439" i="4"/>
  <c r="L436" i="4"/>
  <c r="I435" i="4"/>
  <c r="N433" i="4"/>
  <c r="G433" i="4"/>
  <c r="I433" i="4" s="1"/>
  <c r="K433" i="4" s="1"/>
  <c r="E433" i="4"/>
  <c r="D433" i="4"/>
  <c r="C433" i="4"/>
  <c r="F433" i="4" s="1"/>
  <c r="B433" i="4"/>
  <c r="A433" i="4"/>
  <c r="L430" i="4"/>
  <c r="I429" i="4"/>
  <c r="N427" i="4"/>
  <c r="G427" i="4"/>
  <c r="I427" i="4" s="1"/>
  <c r="K427" i="4" s="1"/>
  <c r="E427" i="4"/>
  <c r="D427" i="4"/>
  <c r="C427" i="4"/>
  <c r="B427" i="4"/>
  <c r="A427" i="4"/>
  <c r="L424" i="4"/>
  <c r="I423" i="4"/>
  <c r="N421" i="4"/>
  <c r="G421" i="4"/>
  <c r="I421" i="4" s="1"/>
  <c r="K421" i="4" s="1"/>
  <c r="E421" i="4"/>
  <c r="D421" i="4"/>
  <c r="C421" i="4"/>
  <c r="F421" i="4" s="1"/>
  <c r="B421" i="4"/>
  <c r="A421" i="4"/>
  <c r="L418" i="4"/>
  <c r="I417" i="4"/>
  <c r="N415" i="4"/>
  <c r="G415" i="4"/>
  <c r="I415" i="4" s="1"/>
  <c r="K415" i="4" s="1"/>
  <c r="E415" i="4"/>
  <c r="D415" i="4"/>
  <c r="C415" i="4"/>
  <c r="F415" i="4" s="1"/>
  <c r="B415" i="4"/>
  <c r="A415" i="4"/>
  <c r="L412" i="4"/>
  <c r="I411" i="4"/>
  <c r="N410" i="4"/>
  <c r="G410" i="4"/>
  <c r="I410" i="4" s="1"/>
  <c r="K410" i="4" s="1"/>
  <c r="E410" i="4"/>
  <c r="D410" i="4"/>
  <c r="C410" i="4"/>
  <c r="B410" i="4"/>
  <c r="A410" i="4"/>
  <c r="L407" i="4"/>
  <c r="I406" i="4"/>
  <c r="N404" i="4"/>
  <c r="G404" i="4"/>
  <c r="I404" i="4" s="1"/>
  <c r="K404" i="4" s="1"/>
  <c r="E404" i="4"/>
  <c r="F404" i="4" s="1"/>
  <c r="L404" i="4" s="1"/>
  <c r="D404" i="4"/>
  <c r="C404" i="4"/>
  <c r="B404" i="4"/>
  <c r="A404" i="4"/>
  <c r="L401" i="4"/>
  <c r="I400" i="4"/>
  <c r="N398" i="4"/>
  <c r="G398" i="4"/>
  <c r="I398" i="4" s="1"/>
  <c r="K398" i="4" s="1"/>
  <c r="E398" i="4"/>
  <c r="D398" i="4"/>
  <c r="C398" i="4"/>
  <c r="F398" i="4" s="1"/>
  <c r="L398" i="4" s="1"/>
  <c r="B398" i="4"/>
  <c r="A398" i="4"/>
  <c r="L395" i="4"/>
  <c r="I394" i="4"/>
  <c r="N392" i="4"/>
  <c r="G392" i="4"/>
  <c r="I392" i="4" s="1"/>
  <c r="K392" i="4" s="1"/>
  <c r="E392" i="4"/>
  <c r="D392" i="4"/>
  <c r="C392" i="4"/>
  <c r="B392" i="4"/>
  <c r="A392" i="4"/>
  <c r="L389" i="4"/>
  <c r="I388" i="4"/>
  <c r="N386" i="4"/>
  <c r="G386" i="4"/>
  <c r="I386" i="4" s="1"/>
  <c r="K386" i="4" s="1"/>
  <c r="E386" i="4"/>
  <c r="D386" i="4"/>
  <c r="C386" i="4"/>
  <c r="F386" i="4" s="1"/>
  <c r="B386" i="4"/>
  <c r="A386" i="4"/>
  <c r="L383" i="4"/>
  <c r="I382" i="4"/>
  <c r="N380" i="4"/>
  <c r="G380" i="4"/>
  <c r="I380" i="4" s="1"/>
  <c r="K380" i="4" s="1"/>
  <c r="E380" i="4"/>
  <c r="D380" i="4"/>
  <c r="C380" i="4"/>
  <c r="B380" i="4"/>
  <c r="A380" i="4"/>
  <c r="L377" i="4"/>
  <c r="I376" i="4"/>
  <c r="N374" i="4"/>
  <c r="G374" i="4"/>
  <c r="I374" i="4" s="1"/>
  <c r="K374" i="4" s="1"/>
  <c r="E374" i="4"/>
  <c r="D374" i="4"/>
  <c r="C374" i="4"/>
  <c r="B374" i="4"/>
  <c r="A374" i="4"/>
  <c r="L371" i="4"/>
  <c r="I370" i="4"/>
  <c r="N369" i="4"/>
  <c r="G369" i="4"/>
  <c r="I369" i="4" s="1"/>
  <c r="K369" i="4" s="1"/>
  <c r="E369" i="4"/>
  <c r="D369" i="4"/>
  <c r="C369" i="4"/>
  <c r="B369" i="4"/>
  <c r="A369" i="4"/>
  <c r="L366" i="4"/>
  <c r="I365" i="4"/>
  <c r="N363" i="4"/>
  <c r="G363" i="4"/>
  <c r="I363" i="4" s="1"/>
  <c r="K363" i="4" s="1"/>
  <c r="E363" i="4"/>
  <c r="D363" i="4"/>
  <c r="C363" i="4"/>
  <c r="F363" i="4" s="1"/>
  <c r="B363" i="4"/>
  <c r="A363" i="4"/>
  <c r="L360" i="4"/>
  <c r="I359" i="4"/>
  <c r="N357" i="4"/>
  <c r="G357" i="4"/>
  <c r="I357" i="4" s="1"/>
  <c r="K357" i="4" s="1"/>
  <c r="E357" i="4"/>
  <c r="D357" i="4"/>
  <c r="C357" i="4"/>
  <c r="B357" i="4"/>
  <c r="A357" i="4"/>
  <c r="L354" i="4"/>
  <c r="I353" i="4"/>
  <c r="N351" i="4"/>
  <c r="G351" i="4"/>
  <c r="I351" i="4" s="1"/>
  <c r="K351" i="4" s="1"/>
  <c r="E351" i="4"/>
  <c r="D351" i="4"/>
  <c r="C351" i="4"/>
  <c r="F351" i="4" s="1"/>
  <c r="B351" i="4"/>
  <c r="A351" i="4"/>
  <c r="L348" i="4"/>
  <c r="I347" i="4"/>
  <c r="N345" i="4"/>
  <c r="G345" i="4"/>
  <c r="I345" i="4" s="1"/>
  <c r="K345" i="4" s="1"/>
  <c r="E345" i="4"/>
  <c r="D345" i="4"/>
  <c r="C345" i="4"/>
  <c r="B345" i="4"/>
  <c r="A345" i="4"/>
  <c r="L342" i="4"/>
  <c r="I341" i="4"/>
  <c r="N339" i="4"/>
  <c r="G339" i="4"/>
  <c r="I339" i="4" s="1"/>
  <c r="K339" i="4" s="1"/>
  <c r="E339" i="4"/>
  <c r="D339" i="4"/>
  <c r="C339" i="4"/>
  <c r="B339" i="4"/>
  <c r="A339" i="4"/>
  <c r="L336" i="4"/>
  <c r="I335" i="4"/>
  <c r="N333" i="4"/>
  <c r="G333" i="4"/>
  <c r="I333" i="4" s="1"/>
  <c r="K333" i="4" s="1"/>
  <c r="E333" i="4"/>
  <c r="D333" i="4"/>
  <c r="C333" i="4"/>
  <c r="B333" i="4"/>
  <c r="A333" i="4"/>
  <c r="L330" i="4"/>
  <c r="I329" i="4"/>
  <c r="N328" i="4"/>
  <c r="G328" i="4"/>
  <c r="I328" i="4" s="1"/>
  <c r="K328" i="4" s="1"/>
  <c r="E328" i="4"/>
  <c r="D328" i="4"/>
  <c r="C328" i="4"/>
  <c r="B328" i="4"/>
  <c r="A328" i="4"/>
  <c r="L325" i="4"/>
  <c r="I324" i="4"/>
  <c r="N322" i="4"/>
  <c r="G322" i="4"/>
  <c r="I322" i="4" s="1"/>
  <c r="K322" i="4" s="1"/>
  <c r="E322" i="4"/>
  <c r="D322" i="4"/>
  <c r="C322" i="4"/>
  <c r="B322" i="4"/>
  <c r="A322" i="4"/>
  <c r="L319" i="4"/>
  <c r="I318" i="4"/>
  <c r="N316" i="4"/>
  <c r="G316" i="4"/>
  <c r="I316" i="4" s="1"/>
  <c r="K316" i="4" s="1"/>
  <c r="E316" i="4"/>
  <c r="D316" i="4"/>
  <c r="C316" i="4"/>
  <c r="F316" i="4" s="1"/>
  <c r="L316" i="4" s="1"/>
  <c r="B316" i="4"/>
  <c r="A316" i="4"/>
  <c r="L313" i="4"/>
  <c r="I312" i="4"/>
  <c r="N310" i="4"/>
  <c r="G310" i="4"/>
  <c r="I310" i="4" s="1"/>
  <c r="K310" i="4" s="1"/>
  <c r="E310" i="4"/>
  <c r="D310" i="4"/>
  <c r="C310" i="4"/>
  <c r="F310" i="4" s="1"/>
  <c r="B310" i="4"/>
  <c r="A310" i="4"/>
  <c r="L307" i="4"/>
  <c r="I306" i="4"/>
  <c r="N304" i="4"/>
  <c r="G304" i="4"/>
  <c r="I304" i="4" s="1"/>
  <c r="K304" i="4" s="1"/>
  <c r="E304" i="4"/>
  <c r="F304" i="4" s="1"/>
  <c r="D304" i="4"/>
  <c r="C304" i="4"/>
  <c r="B304" i="4"/>
  <c r="A304" i="4"/>
  <c r="L301" i="4"/>
  <c r="I300" i="4"/>
  <c r="N298" i="4"/>
  <c r="G298" i="4"/>
  <c r="I298" i="4" s="1"/>
  <c r="K298" i="4" s="1"/>
  <c r="E298" i="4"/>
  <c r="D298" i="4"/>
  <c r="C298" i="4"/>
  <c r="B298" i="4"/>
  <c r="A298" i="4"/>
  <c r="L295" i="4"/>
  <c r="I294" i="4"/>
  <c r="N292" i="4"/>
  <c r="G292" i="4"/>
  <c r="I292" i="4" s="1"/>
  <c r="K292" i="4" s="1"/>
  <c r="E292" i="4"/>
  <c r="D292" i="4"/>
  <c r="C292" i="4"/>
  <c r="F292" i="4" s="1"/>
  <c r="B292" i="4"/>
  <c r="A292" i="4"/>
  <c r="L289" i="4"/>
  <c r="I288" i="4"/>
  <c r="N287" i="4"/>
  <c r="G287" i="4"/>
  <c r="I287" i="4" s="1"/>
  <c r="K287" i="4" s="1"/>
  <c r="E287" i="4"/>
  <c r="D287" i="4"/>
  <c r="C287" i="4"/>
  <c r="F287" i="4" s="1"/>
  <c r="B287" i="4"/>
  <c r="A287" i="4"/>
  <c r="L284" i="4"/>
  <c r="I283" i="4"/>
  <c r="N281" i="4"/>
  <c r="G281" i="4"/>
  <c r="I281" i="4" s="1"/>
  <c r="K281" i="4" s="1"/>
  <c r="E281" i="4"/>
  <c r="D281" i="4"/>
  <c r="C281" i="4"/>
  <c r="B281" i="4"/>
  <c r="A281" i="4"/>
  <c r="L278" i="4"/>
  <c r="I277" i="4"/>
  <c r="N275" i="4"/>
  <c r="I275" i="4"/>
  <c r="K275" i="4" s="1"/>
  <c r="G275" i="4"/>
  <c r="E275" i="4"/>
  <c r="D275" i="4"/>
  <c r="C275" i="4"/>
  <c r="B275" i="4"/>
  <c r="A275" i="4"/>
  <c r="L272" i="4"/>
  <c r="I271" i="4"/>
  <c r="N269" i="4"/>
  <c r="G269" i="4"/>
  <c r="I269" i="4" s="1"/>
  <c r="K269" i="4" s="1"/>
  <c r="E269" i="4"/>
  <c r="F269" i="4" s="1"/>
  <c r="L269" i="4" s="1"/>
  <c r="D269" i="4"/>
  <c r="C269" i="4"/>
  <c r="B269" i="4"/>
  <c r="A269" i="4"/>
  <c r="L266" i="4"/>
  <c r="I265" i="4"/>
  <c r="N263" i="4"/>
  <c r="G263" i="4"/>
  <c r="I263" i="4" s="1"/>
  <c r="K263" i="4" s="1"/>
  <c r="E263" i="4"/>
  <c r="D263" i="4"/>
  <c r="C263" i="4"/>
  <c r="F263" i="4" s="1"/>
  <c r="B263" i="4"/>
  <c r="A263" i="4"/>
  <c r="L260" i="4"/>
  <c r="I259" i="4"/>
  <c r="N257" i="4"/>
  <c r="G257" i="4"/>
  <c r="I257" i="4" s="1"/>
  <c r="K257" i="4" s="1"/>
  <c r="E257" i="4"/>
  <c r="D257" i="4"/>
  <c r="C257" i="4"/>
  <c r="B257" i="4"/>
  <c r="A257" i="4"/>
  <c r="L254" i="4"/>
  <c r="I253" i="4"/>
  <c r="N251" i="4"/>
  <c r="G251" i="4"/>
  <c r="I251" i="4" s="1"/>
  <c r="K251" i="4" s="1"/>
  <c r="E251" i="4"/>
  <c r="D251" i="4"/>
  <c r="C251" i="4"/>
  <c r="B251" i="4"/>
  <c r="A251" i="4"/>
  <c r="L248" i="4"/>
  <c r="I247" i="4"/>
  <c r="N246" i="4"/>
  <c r="G246" i="4"/>
  <c r="I246" i="4" s="1"/>
  <c r="K246" i="4" s="1"/>
  <c r="E246" i="4"/>
  <c r="D246" i="4"/>
  <c r="C246" i="4"/>
  <c r="B246" i="4"/>
  <c r="A246" i="4"/>
  <c r="L243" i="4"/>
  <c r="I242" i="4"/>
  <c r="N240" i="4"/>
  <c r="G240" i="4"/>
  <c r="I240" i="4" s="1"/>
  <c r="K240" i="4" s="1"/>
  <c r="E240" i="4"/>
  <c r="D240" i="4"/>
  <c r="C240" i="4"/>
  <c r="B240" i="4"/>
  <c r="A240" i="4"/>
  <c r="L237" i="4"/>
  <c r="I236" i="4"/>
  <c r="N234" i="4"/>
  <c r="G234" i="4"/>
  <c r="I234" i="4" s="1"/>
  <c r="K234" i="4" s="1"/>
  <c r="E234" i="4"/>
  <c r="D234" i="4"/>
  <c r="C234" i="4"/>
  <c r="B234" i="4"/>
  <c r="A234" i="4"/>
  <c r="L231" i="4"/>
  <c r="I230" i="4"/>
  <c r="N228" i="4"/>
  <c r="G228" i="4"/>
  <c r="I228" i="4" s="1"/>
  <c r="K228" i="4" s="1"/>
  <c r="E228" i="4"/>
  <c r="D228" i="4"/>
  <c r="C228" i="4"/>
  <c r="F228" i="4" s="1"/>
  <c r="L228" i="4" s="1"/>
  <c r="B228" i="4"/>
  <c r="A228" i="4"/>
  <c r="L225" i="4"/>
  <c r="I224" i="4"/>
  <c r="N222" i="4"/>
  <c r="G222" i="4"/>
  <c r="I222" i="4" s="1"/>
  <c r="K222" i="4" s="1"/>
  <c r="E222" i="4"/>
  <c r="D222" i="4"/>
  <c r="C222" i="4"/>
  <c r="B222" i="4"/>
  <c r="A222" i="4"/>
  <c r="L219" i="4"/>
  <c r="I218" i="4"/>
  <c r="N216" i="4"/>
  <c r="G216" i="4"/>
  <c r="I216" i="4" s="1"/>
  <c r="K216" i="4" s="1"/>
  <c r="E216" i="4"/>
  <c r="D216" i="4"/>
  <c r="C216" i="4"/>
  <c r="F216" i="4" s="1"/>
  <c r="B216" i="4"/>
  <c r="A216" i="4"/>
  <c r="L213" i="4"/>
  <c r="I212" i="4"/>
  <c r="N210" i="4"/>
  <c r="G210" i="4"/>
  <c r="I210" i="4" s="1"/>
  <c r="K210" i="4" s="1"/>
  <c r="E210" i="4"/>
  <c r="D210" i="4"/>
  <c r="C210" i="4"/>
  <c r="B210" i="4"/>
  <c r="A210" i="4"/>
  <c r="L207" i="4"/>
  <c r="I206" i="4"/>
  <c r="N205" i="4"/>
  <c r="G205" i="4"/>
  <c r="I205" i="4" s="1"/>
  <c r="K205" i="4" s="1"/>
  <c r="E205" i="4"/>
  <c r="D205" i="4"/>
  <c r="C205" i="4"/>
  <c r="B205" i="4"/>
  <c r="A205" i="4"/>
  <c r="L202" i="4"/>
  <c r="I201" i="4"/>
  <c r="N199" i="4"/>
  <c r="G199" i="4"/>
  <c r="I199" i="4" s="1"/>
  <c r="K199" i="4" s="1"/>
  <c r="E199" i="4"/>
  <c r="D199" i="4"/>
  <c r="C199" i="4"/>
  <c r="B199" i="4"/>
  <c r="A199" i="4"/>
  <c r="L196" i="4"/>
  <c r="I195" i="4"/>
  <c r="N193" i="4"/>
  <c r="G193" i="4"/>
  <c r="I193" i="4" s="1"/>
  <c r="K193" i="4" s="1"/>
  <c r="E193" i="4"/>
  <c r="D193" i="4"/>
  <c r="C193" i="4"/>
  <c r="F193" i="4" s="1"/>
  <c r="B193" i="4"/>
  <c r="A193" i="4"/>
  <c r="L190" i="4"/>
  <c r="I189" i="4"/>
  <c r="N187" i="4"/>
  <c r="G187" i="4"/>
  <c r="I187" i="4" s="1"/>
  <c r="K187" i="4" s="1"/>
  <c r="F187" i="4"/>
  <c r="E187" i="4"/>
  <c r="D187" i="4"/>
  <c r="C187" i="4"/>
  <c r="B187" i="4"/>
  <c r="A187" i="4"/>
  <c r="L184" i="4"/>
  <c r="I183" i="4"/>
  <c r="N181" i="4"/>
  <c r="G181" i="4"/>
  <c r="I181" i="4" s="1"/>
  <c r="K181" i="4" s="1"/>
  <c r="E181" i="4"/>
  <c r="D181" i="4"/>
  <c r="C181" i="4"/>
  <c r="B181" i="4"/>
  <c r="A181" i="4"/>
  <c r="L178" i="4"/>
  <c r="I177" i="4"/>
  <c r="N175" i="4"/>
  <c r="G175" i="4"/>
  <c r="I175" i="4" s="1"/>
  <c r="K175" i="4" s="1"/>
  <c r="E175" i="4"/>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F164" i="4" s="1"/>
  <c r="B164" i="4"/>
  <c r="A164" i="4"/>
  <c r="L161" i="4"/>
  <c r="I160" i="4"/>
  <c r="N158" i="4"/>
  <c r="G158" i="4"/>
  <c r="I158" i="4" s="1"/>
  <c r="K158" i="4" s="1"/>
  <c r="E158" i="4"/>
  <c r="D158" i="4"/>
  <c r="C158" i="4"/>
  <c r="B158" i="4"/>
  <c r="A158" i="4"/>
  <c r="L155" i="4"/>
  <c r="I154" i="4"/>
  <c r="N152" i="4"/>
  <c r="G152" i="4"/>
  <c r="I152" i="4" s="1"/>
  <c r="K152" i="4" s="1"/>
  <c r="E152" i="4"/>
  <c r="D152" i="4"/>
  <c r="C152" i="4"/>
  <c r="F152" i="4" s="1"/>
  <c r="L152" i="4" s="1"/>
  <c r="B152" i="4"/>
  <c r="A152" i="4"/>
  <c r="L149" i="4"/>
  <c r="I148" i="4"/>
  <c r="N146" i="4"/>
  <c r="G146" i="4"/>
  <c r="I146" i="4" s="1"/>
  <c r="K146" i="4" s="1"/>
  <c r="E146" i="4"/>
  <c r="D146" i="4"/>
  <c r="C146" i="4"/>
  <c r="B146" i="4"/>
  <c r="A146" i="4"/>
  <c r="L143" i="4"/>
  <c r="I142" i="4"/>
  <c r="N140" i="4"/>
  <c r="G140" i="4"/>
  <c r="I140" i="4" s="1"/>
  <c r="K140" i="4" s="1"/>
  <c r="E140" i="4"/>
  <c r="D140" i="4"/>
  <c r="C140" i="4"/>
  <c r="B140" i="4"/>
  <c r="A140" i="4"/>
  <c r="L137" i="4"/>
  <c r="I136" i="4"/>
  <c r="N134" i="4"/>
  <c r="G134" i="4"/>
  <c r="I134" i="4" s="1"/>
  <c r="K134" i="4" s="1"/>
  <c r="E134" i="4"/>
  <c r="D134" i="4"/>
  <c r="C134" i="4"/>
  <c r="B134" i="4"/>
  <c r="A134" i="4"/>
  <c r="L131" i="4"/>
  <c r="I130" i="4"/>
  <c r="N128" i="4"/>
  <c r="G128" i="4"/>
  <c r="I128" i="4" s="1"/>
  <c r="K128" i="4" s="1"/>
  <c r="E128" i="4"/>
  <c r="D128" i="4"/>
  <c r="C128" i="4"/>
  <c r="B128" i="4"/>
  <c r="A128" i="4"/>
  <c r="L125" i="4"/>
  <c r="I124" i="4"/>
  <c r="N123" i="4"/>
  <c r="G123" i="4"/>
  <c r="I123" i="4" s="1"/>
  <c r="K123" i="4" s="1"/>
  <c r="E123" i="4"/>
  <c r="D123" i="4"/>
  <c r="C123" i="4"/>
  <c r="F123" i="4" s="1"/>
  <c r="B123" i="4"/>
  <c r="A123" i="4"/>
  <c r="L120" i="4"/>
  <c r="I119" i="4"/>
  <c r="N117" i="4"/>
  <c r="G117" i="4"/>
  <c r="I117" i="4" s="1"/>
  <c r="K117" i="4" s="1"/>
  <c r="E117" i="4"/>
  <c r="D117" i="4"/>
  <c r="C117" i="4"/>
  <c r="B117" i="4"/>
  <c r="A117" i="4"/>
  <c r="L114" i="4"/>
  <c r="I113" i="4"/>
  <c r="N111" i="4"/>
  <c r="G111" i="4"/>
  <c r="I111" i="4" s="1"/>
  <c r="K111" i="4" s="1"/>
  <c r="E111" i="4"/>
  <c r="D111" i="4"/>
  <c r="C111" i="4"/>
  <c r="B111" i="4"/>
  <c r="A111" i="4"/>
  <c r="L108" i="4"/>
  <c r="I107" i="4"/>
  <c r="N105" i="4"/>
  <c r="G105" i="4"/>
  <c r="I105" i="4" s="1"/>
  <c r="K105" i="4" s="1"/>
  <c r="E105" i="4"/>
  <c r="D105" i="4"/>
  <c r="C105" i="4"/>
  <c r="F105" i="4" s="1"/>
  <c r="B105" i="4"/>
  <c r="A105" i="4"/>
  <c r="L102" i="4"/>
  <c r="I101" i="4"/>
  <c r="N99" i="4"/>
  <c r="G99" i="4"/>
  <c r="I99" i="4" s="1"/>
  <c r="K99" i="4" s="1"/>
  <c r="E99" i="4"/>
  <c r="D99" i="4"/>
  <c r="C99" i="4"/>
  <c r="F99" i="4" s="1"/>
  <c r="B99" i="4"/>
  <c r="A99" i="4"/>
  <c r="L96" i="4"/>
  <c r="I95" i="4"/>
  <c r="P93" i="4"/>
  <c r="N93" i="4"/>
  <c r="G93" i="4"/>
  <c r="I93" i="4" s="1"/>
  <c r="K93" i="4" s="1"/>
  <c r="E93" i="4"/>
  <c r="D93" i="4"/>
  <c r="C93" i="4"/>
  <c r="F93" i="4" s="1"/>
  <c r="B93" i="4"/>
  <c r="A93" i="4"/>
  <c r="P92" i="4"/>
  <c r="P91" i="4"/>
  <c r="P90" i="4"/>
  <c r="L90" i="4"/>
  <c r="P89" i="4"/>
  <c r="I89" i="4"/>
  <c r="P88" i="4"/>
  <c r="P87" i="4"/>
  <c r="N87" i="4"/>
  <c r="G87" i="4"/>
  <c r="I87" i="4" s="1"/>
  <c r="K87" i="4" s="1"/>
  <c r="E87" i="4"/>
  <c r="D87" i="4"/>
  <c r="C87" i="4"/>
  <c r="B87" i="4"/>
  <c r="A87" i="4"/>
  <c r="P86" i="4"/>
  <c r="P85" i="4"/>
  <c r="P84" i="4"/>
  <c r="L84" i="4"/>
  <c r="P83" i="4"/>
  <c r="I83" i="4"/>
  <c r="P82" i="4"/>
  <c r="N82" i="4"/>
  <c r="G82" i="4"/>
  <c r="I82" i="4" s="1"/>
  <c r="K82" i="4" s="1"/>
  <c r="E82" i="4"/>
  <c r="D82" i="4"/>
  <c r="C82" i="4"/>
  <c r="B82" i="4"/>
  <c r="A82" i="4"/>
  <c r="P81" i="4"/>
  <c r="P80" i="4"/>
  <c r="P79" i="4"/>
  <c r="L79" i="4"/>
  <c r="P78" i="4"/>
  <c r="I78" i="4"/>
  <c r="P77" i="4"/>
  <c r="P76" i="4"/>
  <c r="N76" i="4"/>
  <c r="G76" i="4"/>
  <c r="I76" i="4" s="1"/>
  <c r="K76" i="4" s="1"/>
  <c r="E76" i="4"/>
  <c r="D76" i="4"/>
  <c r="C76" i="4"/>
  <c r="B76" i="4"/>
  <c r="A76" i="4"/>
  <c r="P75" i="4"/>
  <c r="P74" i="4"/>
  <c r="P73" i="4"/>
  <c r="L73" i="4"/>
  <c r="P72" i="4"/>
  <c r="I72" i="4"/>
  <c r="P71" i="4"/>
  <c r="P70" i="4"/>
  <c r="N70" i="4"/>
  <c r="G70" i="4"/>
  <c r="I70" i="4" s="1"/>
  <c r="K70" i="4" s="1"/>
  <c r="E70" i="4"/>
  <c r="D70" i="4"/>
  <c r="C70" i="4"/>
  <c r="F70" i="4" s="1"/>
  <c r="B70" i="4"/>
  <c r="A70" i="4"/>
  <c r="P69" i="4"/>
  <c r="P68" i="4"/>
  <c r="P67" i="4"/>
  <c r="L67" i="4"/>
  <c r="P66" i="4"/>
  <c r="I66" i="4"/>
  <c r="P65" i="4"/>
  <c r="P64" i="4"/>
  <c r="N64" i="4"/>
  <c r="G64" i="4"/>
  <c r="I64" i="4" s="1"/>
  <c r="K64" i="4" s="1"/>
  <c r="E64" i="4"/>
  <c r="F64" i="4" s="1"/>
  <c r="D64" i="4"/>
  <c r="C64" i="4"/>
  <c r="B64" i="4"/>
  <c r="A64" i="4"/>
  <c r="P63" i="4"/>
  <c r="P62" i="4"/>
  <c r="P61" i="4"/>
  <c r="L61" i="4"/>
  <c r="P60" i="4"/>
  <c r="I60" i="4"/>
  <c r="P59" i="4"/>
  <c r="P58" i="4"/>
  <c r="N58" i="4"/>
  <c r="G58" i="4"/>
  <c r="I58" i="4" s="1"/>
  <c r="K58" i="4" s="1"/>
  <c r="E58" i="4"/>
  <c r="D58" i="4"/>
  <c r="C58" i="4"/>
  <c r="B58" i="4"/>
  <c r="A58" i="4"/>
  <c r="P57" i="4"/>
  <c r="P56" i="4"/>
  <c r="P55" i="4"/>
  <c r="L55" i="4"/>
  <c r="P54" i="4"/>
  <c r="I54" i="4"/>
  <c r="P53" i="4"/>
  <c r="P52" i="4"/>
  <c r="N52" i="4"/>
  <c r="G52" i="4"/>
  <c r="I52" i="4" s="1"/>
  <c r="K52" i="4" s="1"/>
  <c r="E52" i="4"/>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E29" i="4"/>
  <c r="D29" i="4"/>
  <c r="C29" i="4"/>
  <c r="B29" i="4"/>
  <c r="A29" i="4"/>
  <c r="P28" i="4"/>
  <c r="P27" i="4"/>
  <c r="P26" i="4"/>
  <c r="L26" i="4"/>
  <c r="P25" i="4"/>
  <c r="I25" i="4"/>
  <c r="P24" i="4"/>
  <c r="P23" i="4"/>
  <c r="N23" i="4"/>
  <c r="G23" i="4"/>
  <c r="I23" i="4" s="1"/>
  <c r="K23" i="4" s="1"/>
  <c r="E23" i="4"/>
  <c r="D23" i="4"/>
  <c r="C23" i="4"/>
  <c r="B23" i="4"/>
  <c r="A23" i="4"/>
  <c r="P22" i="4"/>
  <c r="P21" i="4"/>
  <c r="P20" i="4"/>
  <c r="L20" i="4"/>
  <c r="P19" i="4"/>
  <c r="I19" i="4"/>
  <c r="P18" i="4"/>
  <c r="P17" i="4"/>
  <c r="N17" i="4"/>
  <c r="G17" i="4"/>
  <c r="I17" i="4" s="1"/>
  <c r="K17" i="4" s="1"/>
  <c r="E17" i="4"/>
  <c r="D17" i="4"/>
  <c r="C17" i="4"/>
  <c r="F17" i="4" s="1"/>
  <c r="L17" i="4" s="1"/>
  <c r="B17" i="4"/>
  <c r="A17" i="4"/>
  <c r="P16" i="4"/>
  <c r="P15" i="4"/>
  <c r="P14" i="4"/>
  <c r="L14" i="4"/>
  <c r="P13" i="4"/>
  <c r="I13" i="4"/>
  <c r="P12" i="4"/>
  <c r="P11" i="4"/>
  <c r="N11" i="4"/>
  <c r="G11" i="4"/>
  <c r="I11" i="4" s="1"/>
  <c r="K11" i="4" s="1"/>
  <c r="E11" i="4"/>
  <c r="D11" i="4"/>
  <c r="C11" i="4"/>
  <c r="B11" i="4"/>
  <c r="A11" i="4"/>
  <c r="P10" i="4"/>
  <c r="P9" i="4"/>
  <c r="P8" i="4"/>
  <c r="L8" i="4"/>
  <c r="P7" i="4"/>
  <c r="I7" i="4"/>
  <c r="P6" i="4"/>
  <c r="P5" i="4"/>
  <c r="G5" i="4"/>
  <c r="I5" i="4" s="1"/>
  <c r="K5" i="4" s="1"/>
  <c r="E5" i="4"/>
  <c r="D5" i="4"/>
  <c r="C5" i="4"/>
  <c r="B5" i="4"/>
  <c r="A5" i="4"/>
  <c r="L2" i="4"/>
  <c r="I1" i="4"/>
  <c r="E47" i="6"/>
  <c r="E46" i="6"/>
  <c r="E45" i="6"/>
  <c r="E44" i="6"/>
  <c r="E43" i="6"/>
  <c r="E42" i="6"/>
  <c r="G32" i="6"/>
  <c r="I29" i="6"/>
  <c r="D29" i="6"/>
  <c r="I28" i="6"/>
  <c r="D27" i="6"/>
  <c r="I26" i="6"/>
  <c r="I25" i="6"/>
  <c r="I24" i="6"/>
  <c r="I23" i="6"/>
  <c r="I22" i="6"/>
  <c r="I21" i="6"/>
  <c r="I20" i="6"/>
  <c r="I19" i="6"/>
  <c r="I18" i="6"/>
  <c r="D16" i="6"/>
  <c r="D11" i="6"/>
  <c r="D10" i="6"/>
  <c r="E7" i="6"/>
  <c r="D7" i="6"/>
  <c r="D12" i="6" s="1"/>
  <c r="G4" i="6"/>
  <c r="D3" i="6"/>
  <c r="M103" i="10"/>
  <c r="G103" i="10"/>
  <c r="F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G5" i="10"/>
  <c r="F5" i="10"/>
  <c r="G4" i="10"/>
  <c r="F4" i="10"/>
  <c r="C4"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E4" i="5"/>
  <c r="D4" i="5"/>
  <c r="C3" i="5"/>
  <c r="Q57" i="3"/>
  <c r="Q56" i="3"/>
  <c r="Q55" i="3"/>
  <c r="J46" i="3"/>
  <c r="F46" i="3"/>
  <c r="D44" i="3"/>
  <c r="E41" i="3"/>
  <c r="AD39" i="3"/>
  <c r="Z39" i="3"/>
  <c r="J35" i="3"/>
  <c r="H30" i="3"/>
  <c r="H29" i="3"/>
  <c r="H28" i="3"/>
  <c r="H27" i="3"/>
  <c r="H26" i="3"/>
  <c r="H25" i="3"/>
  <c r="H24" i="3"/>
  <c r="H23" i="3"/>
  <c r="H22" i="3"/>
  <c r="H21" i="3"/>
  <c r="F16" i="3"/>
  <c r="F15" i="3" s="1"/>
  <c r="G41" i="3" s="1"/>
  <c r="F14" i="3"/>
  <c r="E9" i="3"/>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R5" i="1"/>
  <c r="Q5" i="1"/>
  <c r="R2" i="1"/>
  <c r="Q2" i="1"/>
  <c r="I2" i="1"/>
  <c r="E2" i="1"/>
  <c r="F492" i="4" l="1"/>
  <c r="F82" i="4"/>
  <c r="L82" i="4" s="1"/>
  <c r="F87" i="4"/>
  <c r="F222" i="4"/>
  <c r="F246" i="4"/>
  <c r="L246" i="4" s="1"/>
  <c r="F345" i="4"/>
  <c r="L345" i="4" s="1"/>
  <c r="F374" i="4"/>
  <c r="L374" i="4" s="1"/>
  <c r="F58" i="4"/>
  <c r="L58" i="4" s="1"/>
  <c r="F175" i="4"/>
  <c r="L175" i="4" s="1"/>
  <c r="F41" i="4"/>
  <c r="L41" i="4" s="1"/>
  <c r="L433" i="4"/>
  <c r="L164" i="4"/>
  <c r="F369" i="4"/>
  <c r="F339" i="4"/>
  <c r="L310" i="4"/>
  <c r="L70" i="4"/>
  <c r="F234" i="4"/>
  <c r="L234" i="4" s="1"/>
  <c r="F257" i="4"/>
  <c r="L257" i="4" s="1"/>
  <c r="F29" i="4"/>
  <c r="L29" i="4" s="1"/>
  <c r="F281" i="4"/>
  <c r="L281" i="4" s="1"/>
  <c r="F333" i="4"/>
  <c r="L333" i="4" s="1"/>
  <c r="F357" i="4"/>
  <c r="L357" i="4" s="1"/>
  <c r="F380" i="4"/>
  <c r="L380" i="4" s="1"/>
  <c r="F5" i="4"/>
  <c r="L5" i="4" s="1"/>
  <c r="F134" i="4"/>
  <c r="L187" i="4"/>
  <c r="F328" i="4"/>
  <c r="L328" i="4" s="1"/>
  <c r="F427" i="4"/>
  <c r="F451" i="4"/>
  <c r="L451" i="4" s="1"/>
  <c r="F497" i="4"/>
  <c r="L533" i="4"/>
  <c r="L369" i="4"/>
  <c r="L134" i="4"/>
  <c r="F298" i="4"/>
  <c r="F439" i="4"/>
  <c r="L439" i="4" s="1"/>
  <c r="L527" i="4"/>
  <c r="F199" i="4"/>
  <c r="L199" i="4" s="1"/>
  <c r="L351" i="4"/>
  <c r="L421" i="4"/>
  <c r="F456" i="4"/>
  <c r="L456" i="4" s="1"/>
  <c r="F128" i="4"/>
  <c r="L128" i="4" s="1"/>
  <c r="L292" i="4"/>
  <c r="F515" i="4"/>
  <c r="L515" i="4" s="1"/>
  <c r="F11" i="4"/>
  <c r="L11" i="4" s="1"/>
  <c r="F52" i="4"/>
  <c r="L52" i="4" s="1"/>
  <c r="L123" i="4"/>
  <c r="F158" i="4"/>
  <c r="L158" i="4" s="1"/>
  <c r="L193" i="4"/>
  <c r="F275" i="4"/>
  <c r="L275" i="4" s="1"/>
  <c r="F480" i="4"/>
  <c r="L480" i="4" s="1"/>
  <c r="D18" i="6"/>
  <c r="D30" i="6" s="1"/>
  <c r="F117" i="4"/>
  <c r="L117" i="4" s="1"/>
  <c r="F146" i="4"/>
  <c r="L146" i="4" s="1"/>
  <c r="F210" i="4"/>
  <c r="L210" i="4" s="1"/>
  <c r="F410" i="4"/>
  <c r="L410" i="4" s="1"/>
  <c r="F474" i="4"/>
  <c r="L474" i="4" s="1"/>
  <c r="F509" i="4"/>
  <c r="L509" i="4" s="1"/>
  <c r="F169" i="4"/>
  <c r="L169" i="4" s="1"/>
  <c r="F23" i="4"/>
  <c r="L23" i="4" s="1"/>
  <c r="L263" i="4"/>
  <c r="F240" i="4"/>
  <c r="L240" i="4" s="1"/>
  <c r="F140" i="4"/>
  <c r="L140" i="4" s="1"/>
  <c r="L304" i="4"/>
  <c r="L445" i="4"/>
  <c r="L64" i="4"/>
  <c r="D4" i="10"/>
  <c r="E4" i="10"/>
  <c r="J41" i="3"/>
  <c r="I17" i="6"/>
  <c r="L105" i="4"/>
  <c r="L386" i="4"/>
  <c r="L486" i="4"/>
  <c r="H31" i="3"/>
  <c r="I41" i="3" s="1"/>
  <c r="L427" i="4"/>
  <c r="L287" i="4"/>
  <c r="L339" i="4"/>
  <c r="L497" i="4"/>
  <c r="L87" i="4"/>
  <c r="L298" i="4"/>
  <c r="L415" i="4"/>
  <c r="L492" i="4"/>
  <c r="L99" i="4"/>
  <c r="L521" i="4"/>
  <c r="L46" i="4"/>
  <c r="L222" i="4"/>
  <c r="L363" i="4"/>
  <c r="L93" i="4"/>
  <c r="F205" i="4"/>
  <c r="L205" i="4" s="1"/>
  <c r="L216" i="4"/>
  <c r="F35" i="4"/>
  <c r="L35" i="4" s="1"/>
  <c r="F76" i="4"/>
  <c r="L76" i="4" s="1"/>
  <c r="F111" i="4"/>
  <c r="L111" i="4" s="1"/>
  <c r="F181" i="4"/>
  <c r="L181" i="4" s="1"/>
  <c r="F251" i="4"/>
  <c r="L251" i="4" s="1"/>
  <c r="F322" i="4"/>
  <c r="L322" i="4" s="1"/>
  <c r="F392" i="4"/>
  <c r="L392" i="4" s="1"/>
  <c r="F462" i="4"/>
  <c r="L462" i="4" s="1"/>
  <c r="H4" i="10" l="1"/>
  <c r="K41" i="3"/>
  <c r="F4" i="5"/>
  <c r="E100" i="10"/>
  <c r="D100" i="10" s="1"/>
  <c r="E94" i="10"/>
  <c r="D94" i="10" s="1"/>
  <c r="E88" i="10"/>
  <c r="D88" i="10" s="1"/>
  <c r="E82" i="10"/>
  <c r="D82" i="10" s="1"/>
  <c r="E76" i="10"/>
  <c r="D76" i="10" s="1"/>
  <c r="E70" i="10"/>
  <c r="D70" i="10" s="1"/>
  <c r="E64" i="10"/>
  <c r="D64" i="10" s="1"/>
  <c r="E58" i="10"/>
  <c r="D58" i="10" s="1"/>
  <c r="E52" i="10"/>
  <c r="D52" i="10" s="1"/>
  <c r="E46" i="10"/>
  <c r="D46" i="10" s="1"/>
  <c r="E40" i="10"/>
  <c r="D40" i="10" s="1"/>
  <c r="E34" i="10"/>
  <c r="D34" i="10" s="1"/>
  <c r="E28" i="10"/>
  <c r="D28" i="10" s="1"/>
  <c r="E22" i="10"/>
  <c r="D22" i="10" s="1"/>
  <c r="E16" i="10"/>
  <c r="D16" i="10" s="1"/>
  <c r="E95" i="10"/>
  <c r="D95" i="10" s="1"/>
  <c r="E90" i="10"/>
  <c r="D90" i="10" s="1"/>
  <c r="E59" i="10"/>
  <c r="D59" i="10" s="1"/>
  <c r="E54" i="10"/>
  <c r="D54" i="10" s="1"/>
  <c r="E23" i="10"/>
  <c r="D23" i="10" s="1"/>
  <c r="E18" i="10"/>
  <c r="D18" i="10" s="1"/>
  <c r="E65" i="10"/>
  <c r="D65" i="10" s="1"/>
  <c r="E48" i="10"/>
  <c r="D48" i="10" s="1"/>
  <c r="E43" i="10"/>
  <c r="D43" i="10" s="1"/>
  <c r="E39" i="10"/>
  <c r="D39" i="10" s="1"/>
  <c r="E96" i="10"/>
  <c r="D96" i="10" s="1"/>
  <c r="E83" i="10"/>
  <c r="D83" i="10" s="1"/>
  <c r="E74" i="10"/>
  <c r="D74" i="10" s="1"/>
  <c r="E61" i="10"/>
  <c r="D61" i="10" s="1"/>
  <c r="E35" i="10"/>
  <c r="D35" i="10" s="1"/>
  <c r="E26" i="10"/>
  <c r="D26" i="10" s="1"/>
  <c r="E97" i="10"/>
  <c r="D97" i="10" s="1"/>
  <c r="E71" i="10"/>
  <c r="D71" i="10" s="1"/>
  <c r="E62" i="10"/>
  <c r="D62" i="10" s="1"/>
  <c r="E45" i="10"/>
  <c r="D45" i="10" s="1"/>
  <c r="E36" i="10"/>
  <c r="D36" i="10" s="1"/>
  <c r="E102" i="10"/>
  <c r="D102" i="10" s="1"/>
  <c r="E93" i="10"/>
  <c r="D93" i="10" s="1"/>
  <c r="E89" i="10"/>
  <c r="D89" i="10" s="1"/>
  <c r="E80" i="10"/>
  <c r="D80" i="10" s="1"/>
  <c r="E50" i="10"/>
  <c r="D50" i="10" s="1"/>
  <c r="E32" i="10"/>
  <c r="D32" i="10" s="1"/>
  <c r="E19" i="10"/>
  <c r="D19" i="10" s="1"/>
  <c r="E15" i="10"/>
  <c r="D15" i="10" s="1"/>
  <c r="E91" i="10"/>
  <c r="D91" i="10" s="1"/>
  <c r="E77" i="10"/>
  <c r="D77" i="10" s="1"/>
  <c r="E68" i="10"/>
  <c r="D68" i="10" s="1"/>
  <c r="E56" i="10"/>
  <c r="D56" i="10" s="1"/>
  <c r="E14" i="10"/>
  <c r="E51" i="10"/>
  <c r="D51" i="10" s="1"/>
  <c r="E29" i="10"/>
  <c r="D29" i="10" s="1"/>
  <c r="E20" i="10"/>
  <c r="D20" i="10" s="1"/>
  <c r="E84" i="10"/>
  <c r="D84" i="10" s="1"/>
  <c r="E60" i="10"/>
  <c r="D60" i="10" s="1"/>
  <c r="E87" i="10"/>
  <c r="D87" i="10" s="1"/>
  <c r="E81" i="10"/>
  <c r="D81" i="10" s="1"/>
  <c r="E78" i="10"/>
  <c r="D78" i="10" s="1"/>
  <c r="E75" i="10"/>
  <c r="D75" i="10" s="1"/>
  <c r="E72" i="10"/>
  <c r="D72" i="10" s="1"/>
  <c r="E69" i="10"/>
  <c r="D69" i="10" s="1"/>
  <c r="E66" i="10"/>
  <c r="D66" i="10" s="1"/>
  <c r="E63" i="10"/>
  <c r="D63" i="10" s="1"/>
  <c r="E49" i="10"/>
  <c r="D49" i="10" s="1"/>
  <c r="E27" i="10"/>
  <c r="D27" i="10" s="1"/>
  <c r="E101" i="10"/>
  <c r="D101" i="10" s="1"/>
  <c r="E98" i="10"/>
  <c r="D98" i="10" s="1"/>
  <c r="E55" i="10"/>
  <c r="D55" i="10" s="1"/>
  <c r="E44" i="10"/>
  <c r="D44" i="10" s="1"/>
  <c r="E41" i="10"/>
  <c r="D41" i="10" s="1"/>
  <c r="E38" i="10"/>
  <c r="D38" i="10" s="1"/>
  <c r="E30" i="10"/>
  <c r="D30" i="10" s="1"/>
  <c r="E24" i="10"/>
  <c r="D24" i="10" s="1"/>
  <c r="E73" i="10"/>
  <c r="D73" i="10" s="1"/>
  <c r="E25" i="10"/>
  <c r="D25" i="10" s="1"/>
  <c r="E92" i="10"/>
  <c r="D92" i="10" s="1"/>
  <c r="E86" i="10"/>
  <c r="D86" i="10" s="1"/>
  <c r="E57" i="10"/>
  <c r="D57" i="10" s="1"/>
  <c r="E37" i="10"/>
  <c r="D37" i="10" s="1"/>
  <c r="E53" i="10"/>
  <c r="D53" i="10" s="1"/>
  <c r="E33" i="10"/>
  <c r="D33" i="10" s="1"/>
  <c r="E21" i="10"/>
  <c r="D21" i="10" s="1"/>
  <c r="E85" i="10"/>
  <c r="D85" i="10" s="1"/>
  <c r="E47" i="10"/>
  <c r="D47" i="10" s="1"/>
  <c r="E67" i="10"/>
  <c r="D67" i="10" s="1"/>
  <c r="E99" i="10"/>
  <c r="D99" i="10" s="1"/>
  <c r="E42" i="10"/>
  <c r="D42" i="10" s="1"/>
  <c r="E79" i="10"/>
  <c r="D79" i="10" s="1"/>
  <c r="E31" i="10"/>
  <c r="D31" i="10" s="1"/>
  <c r="E17" i="10"/>
  <c r="D17" i="10" s="1"/>
  <c r="E20" i="5" l="1"/>
  <c r="G20" i="5" s="1"/>
  <c r="I21" i="10"/>
  <c r="I91" i="10"/>
  <c r="E90" i="5"/>
  <c r="G90" i="5" s="1"/>
  <c r="I52" i="10"/>
  <c r="E51" i="5"/>
  <c r="G51" i="5" s="1"/>
  <c r="E43" i="5"/>
  <c r="G43" i="5" s="1"/>
  <c r="I44" i="10"/>
  <c r="I15" i="10"/>
  <c r="E14" i="5"/>
  <c r="G14" i="5" s="1"/>
  <c r="E57" i="5"/>
  <c r="G57" i="5" s="1"/>
  <c r="I58" i="10"/>
  <c r="I55" i="10"/>
  <c r="E54" i="5"/>
  <c r="G54" i="5" s="1"/>
  <c r="E18" i="5"/>
  <c r="G18" i="5" s="1"/>
  <c r="I19" i="10"/>
  <c r="E63" i="5"/>
  <c r="G63" i="5" s="1"/>
  <c r="I64" i="10"/>
  <c r="E36" i="5"/>
  <c r="G36" i="5" s="1"/>
  <c r="I37" i="10"/>
  <c r="I32" i="10"/>
  <c r="E31" i="5"/>
  <c r="G31" i="5" s="1"/>
  <c r="E58" i="5"/>
  <c r="G58" i="5" s="1"/>
  <c r="I59" i="10"/>
  <c r="E16" i="5"/>
  <c r="G16" i="5" s="1"/>
  <c r="I17" i="10"/>
  <c r="E100" i="5"/>
  <c r="G100" i="5" s="1"/>
  <c r="I101" i="10"/>
  <c r="I84" i="10"/>
  <c r="E83" i="5"/>
  <c r="G83" i="5" s="1"/>
  <c r="E49" i="5"/>
  <c r="G49" i="5" s="1"/>
  <c r="I50" i="10"/>
  <c r="E60" i="5"/>
  <c r="G60" i="5" s="1"/>
  <c r="I61" i="10"/>
  <c r="I90" i="10"/>
  <c r="E89" i="5"/>
  <c r="G89" i="5" s="1"/>
  <c r="I76" i="10"/>
  <c r="E75" i="5"/>
  <c r="G75" i="5" s="1"/>
  <c r="E30" i="5"/>
  <c r="G30" i="5" s="1"/>
  <c r="I31" i="10"/>
  <c r="I86" i="10"/>
  <c r="E85" i="5"/>
  <c r="G85" i="5" s="1"/>
  <c r="E26" i="5"/>
  <c r="G26" i="5" s="1"/>
  <c r="I27" i="10"/>
  <c r="I20" i="10"/>
  <c r="E19" i="5"/>
  <c r="G19" i="5" s="1"/>
  <c r="E79" i="5"/>
  <c r="G79" i="5" s="1"/>
  <c r="I80" i="10"/>
  <c r="E73" i="5"/>
  <c r="G73" i="5" s="1"/>
  <c r="I74" i="10"/>
  <c r="E94" i="5"/>
  <c r="G94" i="5" s="1"/>
  <c r="I95" i="10"/>
  <c r="I82" i="10"/>
  <c r="E81" i="5"/>
  <c r="G81" i="5" s="1"/>
  <c r="I79" i="10"/>
  <c r="E78" i="5"/>
  <c r="G78" i="5" s="1"/>
  <c r="E91" i="5"/>
  <c r="G91" i="5" s="1"/>
  <c r="I92" i="10"/>
  <c r="E48" i="5"/>
  <c r="G48" i="5" s="1"/>
  <c r="I49" i="10"/>
  <c r="I29" i="10"/>
  <c r="E28" i="5"/>
  <c r="G28" i="5" s="1"/>
  <c r="I89" i="10"/>
  <c r="E88" i="5"/>
  <c r="G88" i="5" s="1"/>
  <c r="E82" i="5"/>
  <c r="G82" i="5" s="1"/>
  <c r="I83" i="10"/>
  <c r="I16" i="10"/>
  <c r="E15" i="5"/>
  <c r="G15" i="5" s="1"/>
  <c r="E87" i="5"/>
  <c r="G87" i="5" s="1"/>
  <c r="I88" i="10"/>
  <c r="I42" i="10"/>
  <c r="E41" i="5"/>
  <c r="G41" i="5" s="1"/>
  <c r="I25" i="10"/>
  <c r="E24" i="5"/>
  <c r="G24" i="5" s="1"/>
  <c r="E62" i="5"/>
  <c r="G62" i="5" s="1"/>
  <c r="I63" i="10"/>
  <c r="I51" i="10"/>
  <c r="E50" i="5"/>
  <c r="G50" i="5" s="1"/>
  <c r="I93" i="10"/>
  <c r="E92" i="5"/>
  <c r="G92" i="5" s="1"/>
  <c r="I96" i="10"/>
  <c r="E95" i="5"/>
  <c r="G95" i="5" s="1"/>
  <c r="E21" i="5"/>
  <c r="G21" i="5" s="1"/>
  <c r="I22" i="10"/>
  <c r="E93" i="5"/>
  <c r="G93" i="5" s="1"/>
  <c r="I94" i="10"/>
  <c r="I78" i="10"/>
  <c r="E77" i="5"/>
  <c r="G77" i="5" s="1"/>
  <c r="I71" i="10"/>
  <c r="E70" i="5"/>
  <c r="G70" i="5" s="1"/>
  <c r="I81" i="10"/>
  <c r="E80" i="5"/>
  <c r="G80" i="5" s="1"/>
  <c r="I23" i="10"/>
  <c r="E22" i="5"/>
  <c r="G22" i="5" s="1"/>
  <c r="E86" i="5"/>
  <c r="G86" i="5" s="1"/>
  <c r="I87" i="10"/>
  <c r="I54" i="10"/>
  <c r="E53" i="5"/>
  <c r="G53" i="5" s="1"/>
  <c r="I60" i="10"/>
  <c r="E59" i="5"/>
  <c r="G59" i="5" s="1"/>
  <c r="I70" i="10"/>
  <c r="E69" i="5"/>
  <c r="G69" i="5" s="1"/>
  <c r="I99" i="10"/>
  <c r="E98" i="5"/>
  <c r="G98" i="5" s="1"/>
  <c r="I66" i="10"/>
  <c r="E65" i="5"/>
  <c r="G65" i="5" s="1"/>
  <c r="I102" i="10"/>
  <c r="E101" i="5"/>
  <c r="G101" i="5" s="1"/>
  <c r="E27" i="5"/>
  <c r="G27" i="5" s="1"/>
  <c r="I28" i="10"/>
  <c r="E66" i="5"/>
  <c r="G66" i="5" s="1"/>
  <c r="I67" i="10"/>
  <c r="I69" i="10"/>
  <c r="E68" i="5"/>
  <c r="G68" i="5" s="1"/>
  <c r="I43" i="10"/>
  <c r="E42" i="5"/>
  <c r="G42" i="5" s="1"/>
  <c r="E46" i="5"/>
  <c r="G46" i="5" s="1"/>
  <c r="I47" i="10"/>
  <c r="I68" i="10"/>
  <c r="E67" i="5"/>
  <c r="G67" i="5" s="1"/>
  <c r="I40" i="10"/>
  <c r="E39" i="5"/>
  <c r="G39" i="5" s="1"/>
  <c r="E40" i="5"/>
  <c r="G40" i="5" s="1"/>
  <c r="I41" i="10"/>
  <c r="I18" i="10"/>
  <c r="E17" i="5"/>
  <c r="G17" i="5" s="1"/>
  <c r="E32" i="5"/>
  <c r="G32" i="5" s="1"/>
  <c r="I33" i="10"/>
  <c r="E96" i="5"/>
  <c r="G96" i="5" s="1"/>
  <c r="I97" i="10"/>
  <c r="E52" i="5"/>
  <c r="G52" i="5" s="1"/>
  <c r="I53" i="10"/>
  <c r="E25" i="5"/>
  <c r="G25" i="5" s="1"/>
  <c r="I26" i="10"/>
  <c r="E97" i="5"/>
  <c r="G97" i="5" s="1"/>
  <c r="I98" i="10"/>
  <c r="I35" i="10"/>
  <c r="E34" i="5"/>
  <c r="G34" i="5" s="1"/>
  <c r="E56" i="5"/>
  <c r="G56" i="5" s="1"/>
  <c r="I57" i="10"/>
  <c r="E72" i="5"/>
  <c r="G72" i="5" s="1"/>
  <c r="I73" i="10"/>
  <c r="D14" i="10"/>
  <c r="E103" i="10"/>
  <c r="E5" i="10" s="1"/>
  <c r="E38" i="5"/>
  <c r="G38" i="5" s="1"/>
  <c r="I39" i="10"/>
  <c r="E99" i="5"/>
  <c r="G99" i="5" s="1"/>
  <c r="I100" i="10"/>
  <c r="I24" i="10"/>
  <c r="E23" i="5"/>
  <c r="G23" i="5" s="1"/>
  <c r="E55" i="5"/>
  <c r="G55" i="5" s="1"/>
  <c r="I56" i="10"/>
  <c r="I36" i="10"/>
  <c r="E35" i="5"/>
  <c r="G35" i="5" s="1"/>
  <c r="E33" i="5"/>
  <c r="G33" i="5" s="1"/>
  <c r="I34" i="10"/>
  <c r="I30" i="10"/>
  <c r="E29" i="5"/>
  <c r="G29" i="5" s="1"/>
  <c r="I72" i="10"/>
  <c r="E71" i="5"/>
  <c r="G71" i="5" s="1"/>
  <c r="I45" i="10"/>
  <c r="E44" i="5"/>
  <c r="G44" i="5" s="1"/>
  <c r="I48" i="10"/>
  <c r="E47" i="5"/>
  <c r="G47" i="5" s="1"/>
  <c r="E84" i="5"/>
  <c r="G84" i="5" s="1"/>
  <c r="I85" i="10"/>
  <c r="E37" i="5"/>
  <c r="G37" i="5" s="1"/>
  <c r="I38" i="10"/>
  <c r="E74" i="5"/>
  <c r="G74" i="5" s="1"/>
  <c r="I75" i="10"/>
  <c r="I77" i="10"/>
  <c r="E76" i="5"/>
  <c r="G76" i="5" s="1"/>
  <c r="I62" i="10"/>
  <c r="E61" i="5"/>
  <c r="G61" i="5" s="1"/>
  <c r="I65" i="10"/>
  <c r="E64" i="5"/>
  <c r="G64" i="5" s="1"/>
  <c r="E45" i="5"/>
  <c r="G45" i="5" s="1"/>
  <c r="I46" i="10"/>
  <c r="H91" i="10"/>
  <c r="H86" i="10"/>
  <c r="H81" i="10"/>
  <c r="H55" i="10"/>
  <c r="H50" i="10"/>
  <c r="H45" i="10"/>
  <c r="H19" i="10"/>
  <c r="H14" i="10"/>
  <c r="H101" i="10"/>
  <c r="H88" i="10"/>
  <c r="H84" i="10"/>
  <c r="H79" i="10"/>
  <c r="H75" i="10"/>
  <c r="H49" i="10"/>
  <c r="H40" i="10"/>
  <c r="H31" i="10"/>
  <c r="H27" i="10"/>
  <c r="H97" i="10"/>
  <c r="H71" i="10"/>
  <c r="H62" i="10"/>
  <c r="H36" i="10"/>
  <c r="H98" i="10"/>
  <c r="H72" i="10"/>
  <c r="H37" i="10"/>
  <c r="H28" i="10"/>
  <c r="H24" i="10"/>
  <c r="H94" i="10"/>
  <c r="H90" i="10"/>
  <c r="H68" i="10"/>
  <c r="H59" i="10"/>
  <c r="H51" i="10"/>
  <c r="H46" i="10"/>
  <c r="H42" i="10"/>
  <c r="H33" i="10"/>
  <c r="H20" i="10"/>
  <c r="H100" i="10"/>
  <c r="H92" i="10"/>
  <c r="H65" i="10"/>
  <c r="H57" i="10"/>
  <c r="H32" i="10"/>
  <c r="H60" i="10"/>
  <c r="H43" i="10"/>
  <c r="H35" i="10"/>
  <c r="H15" i="10"/>
  <c r="H93" i="10"/>
  <c r="H58" i="10"/>
  <c r="H21" i="10"/>
  <c r="H96" i="10"/>
  <c r="H85" i="10"/>
  <c r="H70" i="10"/>
  <c r="H61" i="10"/>
  <c r="H52" i="10"/>
  <c r="H47" i="10"/>
  <c r="H99" i="10"/>
  <c r="H76" i="10"/>
  <c r="H73" i="10"/>
  <c r="H67" i="10"/>
  <c r="H16" i="10"/>
  <c r="H69" i="10"/>
  <c r="H48" i="10"/>
  <c r="H44" i="10"/>
  <c r="H39" i="10"/>
  <c r="H30" i="10"/>
  <c r="H23" i="10"/>
  <c r="H82" i="10"/>
  <c r="H63" i="10"/>
  <c r="H74" i="10"/>
  <c r="H102" i="10"/>
  <c r="H89" i="10"/>
  <c r="H87" i="10"/>
  <c r="H29" i="10"/>
  <c r="H17" i="10"/>
  <c r="H66" i="10"/>
  <c r="H38" i="10"/>
  <c r="H64" i="10"/>
  <c r="H95" i="10"/>
  <c r="H80" i="10"/>
  <c r="H78" i="10"/>
  <c r="H53" i="10"/>
  <c r="H26" i="10"/>
  <c r="H22" i="10"/>
  <c r="H83" i="10"/>
  <c r="H41" i="10"/>
  <c r="H54" i="10"/>
  <c r="H56" i="10"/>
  <c r="H34" i="10"/>
  <c r="H25" i="10"/>
  <c r="H77" i="10"/>
  <c r="H18" i="10"/>
  <c r="F33" i="5" l="1"/>
  <c r="H33" i="5" s="1"/>
  <c r="J34" i="10"/>
  <c r="J38" i="10"/>
  <c r="F37" i="5"/>
  <c r="H37" i="5" s="1"/>
  <c r="J65" i="10"/>
  <c r="F64" i="5"/>
  <c r="H64" i="5" s="1"/>
  <c r="J86" i="10"/>
  <c r="F85" i="5"/>
  <c r="H85" i="5" s="1"/>
  <c r="F65" i="5"/>
  <c r="H65" i="5" s="1"/>
  <c r="J66" i="10"/>
  <c r="F84" i="5"/>
  <c r="H84" i="5" s="1"/>
  <c r="J85" i="10"/>
  <c r="F27" i="5"/>
  <c r="H27" i="5" s="1"/>
  <c r="J28" i="10"/>
  <c r="J75" i="10"/>
  <c r="F74" i="5"/>
  <c r="H74" i="5" s="1"/>
  <c r="F90" i="5"/>
  <c r="H90" i="5" s="1"/>
  <c r="J91" i="10"/>
  <c r="E13" i="5"/>
  <c r="D103" i="10"/>
  <c r="I14" i="10"/>
  <c r="F53" i="5"/>
  <c r="H53" i="5" s="1"/>
  <c r="J54" i="10"/>
  <c r="F16" i="5"/>
  <c r="H16" i="5" s="1"/>
  <c r="J17" i="10"/>
  <c r="F47" i="5"/>
  <c r="H47" i="5" s="1"/>
  <c r="J48" i="10"/>
  <c r="F95" i="5"/>
  <c r="H95" i="5" s="1"/>
  <c r="J96" i="10"/>
  <c r="F99" i="5"/>
  <c r="H99" i="5" s="1"/>
  <c r="J100" i="10"/>
  <c r="J37" i="10"/>
  <c r="F36" i="5"/>
  <c r="H36" i="5" s="1"/>
  <c r="F78" i="5"/>
  <c r="H78" i="5" s="1"/>
  <c r="J79" i="10"/>
  <c r="J41" i="10"/>
  <c r="F40" i="5"/>
  <c r="H40" i="5" s="1"/>
  <c r="J29" i="10"/>
  <c r="F28" i="5"/>
  <c r="H28" i="5" s="1"/>
  <c r="J69" i="10"/>
  <c r="F68" i="5"/>
  <c r="H68" i="5" s="1"/>
  <c r="J21" i="10"/>
  <c r="F20" i="5"/>
  <c r="H20" i="5" s="1"/>
  <c r="J20" i="10"/>
  <c r="F19" i="5"/>
  <c r="H19" i="5" s="1"/>
  <c r="F71" i="5"/>
  <c r="H71" i="5" s="1"/>
  <c r="J72" i="10"/>
  <c r="J84" i="10"/>
  <c r="F83" i="5"/>
  <c r="H83" i="5" s="1"/>
  <c r="F82" i="5"/>
  <c r="H82" i="5" s="1"/>
  <c r="J83" i="10"/>
  <c r="J87" i="10"/>
  <c r="F86" i="5"/>
  <c r="H86" i="5" s="1"/>
  <c r="J16" i="10"/>
  <c r="F15" i="5"/>
  <c r="H15" i="5" s="1"/>
  <c r="J58" i="10"/>
  <c r="F57" i="5"/>
  <c r="H57" i="5" s="1"/>
  <c r="J33" i="10"/>
  <c r="F32" i="5"/>
  <c r="H32" i="5" s="1"/>
  <c r="F97" i="5"/>
  <c r="H97" i="5" s="1"/>
  <c r="J98" i="10"/>
  <c r="F87" i="5"/>
  <c r="H87" i="5" s="1"/>
  <c r="J88" i="10"/>
  <c r="J22" i="10"/>
  <c r="F21" i="5"/>
  <c r="H21" i="5" s="1"/>
  <c r="J89" i="10"/>
  <c r="F88" i="5"/>
  <c r="H88" i="5" s="1"/>
  <c r="F66" i="5"/>
  <c r="H66" i="5" s="1"/>
  <c r="J67" i="10"/>
  <c r="J93" i="10"/>
  <c r="F92" i="5"/>
  <c r="H92" i="5" s="1"/>
  <c r="F41" i="5"/>
  <c r="H41" i="5" s="1"/>
  <c r="J42" i="10"/>
  <c r="J36" i="10"/>
  <c r="F35" i="5"/>
  <c r="H35" i="5" s="1"/>
  <c r="F100" i="5"/>
  <c r="H100" i="5" s="1"/>
  <c r="J101" i="10"/>
  <c r="F25" i="5"/>
  <c r="H25" i="5" s="1"/>
  <c r="J26" i="10"/>
  <c r="F101" i="5"/>
  <c r="H101" i="5" s="1"/>
  <c r="J102" i="10"/>
  <c r="J73" i="10"/>
  <c r="F72" i="5"/>
  <c r="H72" i="5" s="1"/>
  <c r="J15" i="10"/>
  <c r="F14" i="5"/>
  <c r="H14" i="5" s="1"/>
  <c r="J46" i="10"/>
  <c r="F45" i="5"/>
  <c r="H45" i="5" s="1"/>
  <c r="F61" i="5"/>
  <c r="H61" i="5" s="1"/>
  <c r="J62" i="10"/>
  <c r="H103" i="10"/>
  <c r="H5" i="10" s="1"/>
  <c r="F13" i="5"/>
  <c r="J14" i="10"/>
  <c r="J103" i="10" s="1"/>
  <c r="J53" i="10"/>
  <c r="F52" i="5"/>
  <c r="H52" i="5" s="1"/>
  <c r="F73" i="5"/>
  <c r="H73" i="5" s="1"/>
  <c r="J74" i="10"/>
  <c r="F75" i="5"/>
  <c r="H75" i="5" s="1"/>
  <c r="J76" i="10"/>
  <c r="J35" i="10"/>
  <c r="F34" i="5"/>
  <c r="H34" i="5" s="1"/>
  <c r="J51" i="10"/>
  <c r="F50" i="5"/>
  <c r="H50" i="5" s="1"/>
  <c r="J71" i="10"/>
  <c r="F70" i="5"/>
  <c r="H70" i="5" s="1"/>
  <c r="F18" i="5"/>
  <c r="H18" i="5" s="1"/>
  <c r="J19" i="10"/>
  <c r="J70" i="10"/>
  <c r="F69" i="5"/>
  <c r="H69" i="5" s="1"/>
  <c r="F48" i="5"/>
  <c r="H48" i="5" s="1"/>
  <c r="J49" i="10"/>
  <c r="F43" i="5"/>
  <c r="H43" i="5" s="1"/>
  <c r="J44" i="10"/>
  <c r="F77" i="5"/>
  <c r="H77" i="5" s="1"/>
  <c r="J78" i="10"/>
  <c r="J99" i="10"/>
  <c r="F98" i="5"/>
  <c r="H98" i="5" s="1"/>
  <c r="F58" i="5"/>
  <c r="H58" i="5" s="1"/>
  <c r="J59" i="10"/>
  <c r="J45" i="10"/>
  <c r="F44" i="5"/>
  <c r="H44" i="5" s="1"/>
  <c r="F17" i="5"/>
  <c r="H17" i="5" s="1"/>
  <c r="J18" i="10"/>
  <c r="J80" i="10"/>
  <c r="F79" i="5"/>
  <c r="H79" i="5" s="1"/>
  <c r="J82" i="10"/>
  <c r="F81" i="5"/>
  <c r="H81" i="5" s="1"/>
  <c r="F46" i="5"/>
  <c r="H46" i="5" s="1"/>
  <c r="J47" i="10"/>
  <c r="J60" i="10"/>
  <c r="F59" i="5"/>
  <c r="H59" i="5" s="1"/>
  <c r="F67" i="5"/>
  <c r="H67" i="5" s="1"/>
  <c r="J68" i="10"/>
  <c r="F26" i="5"/>
  <c r="H26" i="5" s="1"/>
  <c r="J27" i="10"/>
  <c r="J50" i="10"/>
  <c r="F49" i="5"/>
  <c r="H49" i="5" s="1"/>
  <c r="J77" i="10"/>
  <c r="F76" i="5"/>
  <c r="H76" i="5" s="1"/>
  <c r="J95" i="10"/>
  <c r="F94" i="5"/>
  <c r="H94" i="5" s="1"/>
  <c r="J23" i="10"/>
  <c r="F22" i="5"/>
  <c r="H22" i="5" s="1"/>
  <c r="F51" i="5"/>
  <c r="H51" i="5" s="1"/>
  <c r="J52" i="10"/>
  <c r="J32" i="10"/>
  <c r="F31" i="5"/>
  <c r="H31" i="5" s="1"/>
  <c r="F89" i="5"/>
  <c r="H89" i="5" s="1"/>
  <c r="J90" i="10"/>
  <c r="F30" i="5"/>
  <c r="H30" i="5" s="1"/>
  <c r="J31" i="10"/>
  <c r="J55" i="10"/>
  <c r="F54" i="5"/>
  <c r="H54" i="5" s="1"/>
  <c r="J39" i="10"/>
  <c r="F38" i="5"/>
  <c r="H38" i="5" s="1"/>
  <c r="F23" i="5"/>
  <c r="H23" i="5" s="1"/>
  <c r="J24" i="10"/>
  <c r="J56" i="10"/>
  <c r="F55" i="5"/>
  <c r="H55" i="5" s="1"/>
  <c r="J92" i="10"/>
  <c r="F91" i="5"/>
  <c r="H91" i="5" s="1"/>
  <c r="J63" i="10"/>
  <c r="F62" i="5"/>
  <c r="H62" i="5" s="1"/>
  <c r="F42" i="5"/>
  <c r="H42" i="5" s="1"/>
  <c r="J43" i="10"/>
  <c r="J97" i="10"/>
  <c r="F96" i="5"/>
  <c r="H96" i="5" s="1"/>
  <c r="J25" i="10"/>
  <c r="F24" i="5"/>
  <c r="H24" i="5" s="1"/>
  <c r="F63" i="5"/>
  <c r="H63" i="5" s="1"/>
  <c r="J64" i="10"/>
  <c r="J30" i="10"/>
  <c r="F29" i="5"/>
  <c r="H29" i="5" s="1"/>
  <c r="J61" i="10"/>
  <c r="F60" i="5"/>
  <c r="H60" i="5" s="1"/>
  <c r="F56" i="5"/>
  <c r="H56" i="5" s="1"/>
  <c r="J57" i="10"/>
  <c r="F93" i="5"/>
  <c r="H93" i="5" s="1"/>
  <c r="J94" i="10"/>
  <c r="F39" i="5"/>
  <c r="H39" i="5" s="1"/>
  <c r="J40" i="10"/>
  <c r="F80" i="5"/>
  <c r="H80" i="5" s="1"/>
  <c r="J81" i="10"/>
  <c r="I103" i="10" l="1"/>
  <c r="D5" i="10"/>
  <c r="F102" i="5"/>
  <c r="F5" i="5" s="1"/>
  <c r="H13" i="5"/>
  <c r="H102" i="5" s="1"/>
  <c r="E102" i="5"/>
  <c r="E5" i="5" s="1"/>
  <c r="G13" i="5"/>
  <c r="G10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<sst xmlns="http://schemas.openxmlformats.org/spreadsheetml/2006/main" count="3105" uniqueCount="412">
  <si>
    <t>残（積立）額</t>
    <rPh sb="0" eb="1">
      <t>ザン</t>
    </rPh>
    <rPh sb="2" eb="4">
      <t>ツミタテ</t>
    </rPh>
    <rPh sb="5" eb="6">
      <t>ガク</t>
    </rPh>
    <phoneticPr fontId="36"/>
  </si>
  <si>
    <t>残高</t>
    <rPh sb="0" eb="2">
      <t>ザンダカ</t>
    </rPh>
    <phoneticPr fontId="2"/>
  </si>
  <si>
    <t>（６）端数チェックを行う　（上記枠内参照）。</t>
    <rPh sb="3" eb="5">
      <t>ハスウ</t>
    </rPh>
    <rPh sb="10" eb="11">
      <t>オコナ</t>
    </rPh>
    <rPh sb="14" eb="16">
      <t>ジョウキ</t>
    </rPh>
    <rPh sb="16" eb="18">
      <t>ワクナイ</t>
    </rPh>
    <rPh sb="18" eb="20">
      <t>サンショウ</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</si>
  <si>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6"/>
  </si>
  <si>
    <t>市補助金</t>
    <rPh sb="0" eb="1">
      <t>シ</t>
    </rPh>
    <rPh sb="1" eb="4">
      <t>ホジョキン</t>
    </rPh>
    <phoneticPr fontId="2"/>
  </si>
  <si>
    <t>基本情報３</t>
    <rPh sb="0" eb="4">
      <t>キホンジ</t>
    </rPh>
    <phoneticPr fontId="2"/>
  </si>
  <si>
    <t>年度</t>
    <rPh sb="0" eb="1">
      <t>ネン</t>
    </rPh>
    <rPh sb="1" eb="2">
      <t>ド</t>
    </rPh>
    <phoneticPr fontId="2"/>
  </si>
  <si>
    <t>「共同取組活動分」算出の考え方・手順について</t>
    <rPh sb="9" eb="11">
      <t>サンシュツ</t>
    </rPh>
    <rPh sb="12" eb="13">
      <t>カンガ</t>
    </rPh>
    <rPh sb="14" eb="15">
      <t>カタ</t>
    </rPh>
    <rPh sb="16" eb="18">
      <t>テジュン</t>
    </rPh>
    <phoneticPr fontId="2"/>
  </si>
  <si>
    <t>様</t>
    <rPh sb="0" eb="1">
      <t>サマ</t>
    </rPh>
    <phoneticPr fontId="36"/>
  </si>
  <si>
    <t>年月日</t>
    <rPh sb="0" eb="3">
      <t>ネンガッピ</t>
    </rPh>
    <phoneticPr fontId="2"/>
  </si>
  <si>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</si>
  <si>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</si>
  <si>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</si>
  <si>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6"/>
  </si>
  <si>
    <t>№88</t>
  </si>
  <si>
    <t>（１）　配分総額</t>
    <rPh sb="4" eb="6">
      <t>ハイブン</t>
    </rPh>
    <rPh sb="6" eb="8">
      <t>ソウガク</t>
    </rPh>
    <phoneticPr fontId="36"/>
  </si>
  <si>
    <t>⑥のうち
減価償却資産の取得額</t>
    <rPh sb="5" eb="7">
      <t>ゲンカ</t>
    </rPh>
    <rPh sb="7" eb="9">
      <t>ショウキャク</t>
    </rPh>
    <rPh sb="9" eb="11">
      <t>シサン</t>
    </rPh>
    <rPh sb="12" eb="14">
      <t>シュトク</t>
    </rPh>
    <rPh sb="14" eb="15">
      <t>ガク</t>
    </rPh>
    <phoneticPr fontId="36"/>
  </si>
  <si>
    <t>収入</t>
    <rPh sb="0" eb="2">
      <t>シュウニュウ</t>
    </rPh>
    <phoneticPr fontId="2"/>
  </si>
  <si>
    <t>№72</t>
  </si>
  <si>
    <t>単位　：　円</t>
    <rPh sb="0" eb="2">
      <t>タンイ</t>
    </rPh>
    <rPh sb="5" eb="6">
      <t>エン</t>
    </rPh>
    <phoneticPr fontId="36"/>
  </si>
  <si>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</si>
  <si>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個人配分</t>
    <rPh sb="0" eb="2">
      <t>コジン</t>
    </rPh>
    <rPh sb="2" eb="4">
      <t>ハイブン</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</si>
  <si>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</si>
  <si>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</si>
  <si>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6"/>
  </si>
  <si>
    <t>借入金返済</t>
    <rPh sb="0" eb="2">
      <t>カリイレ</t>
    </rPh>
    <rPh sb="2" eb="3">
      <t>キン</t>
    </rPh>
    <rPh sb="3" eb="5">
      <t>ヘンサイ</t>
    </rPh>
    <phoneticPr fontId="2"/>
  </si>
  <si>
    <t>役員報酬</t>
    <rPh sb="0" eb="2">
      <t>ヤクイン</t>
    </rPh>
    <rPh sb="2" eb="4">
      <t>ホウシュウ</t>
    </rPh>
    <phoneticPr fontId="36"/>
  </si>
  <si>
    <t>収入額</t>
    <rPh sb="0" eb="3">
      <t>シュウ</t>
    </rPh>
    <phoneticPr fontId="36"/>
  </si>
  <si>
    <t>協定名：</t>
    <rPh sb="0" eb="2">
      <t>キョウテイ</t>
    </rPh>
    <rPh sb="2" eb="3">
      <t>メイ</t>
    </rPh>
    <phoneticPr fontId="2"/>
  </si>
  <si>
    <t>作業日当・
費用弁償</t>
    <rPh sb="0" eb="2">
      <t>サギョウ</t>
    </rPh>
    <rPh sb="2" eb="4">
      <t>ニットウ</t>
    </rPh>
    <rPh sb="6" eb="8">
      <t>ヒヨウ</t>
    </rPh>
    <rPh sb="8" eb="10">
      <t>ベンショウ</t>
    </rPh>
    <phoneticPr fontId="36"/>
  </si>
  <si>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</si>
  <si>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6"/>
  </si>
  <si>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</si>
  <si>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6"/>
  </si>
  <si>
    <t>活動分</t>
    <rPh sb="0" eb="2">
      <t>カツドウ</t>
    </rPh>
    <rPh sb="2" eb="3">
      <t>ブン</t>
    </rPh>
    <phoneticPr fontId="36"/>
  </si>
  <si>
    <t>№19</t>
  </si>
  <si>
    <t>名</t>
    <rPh sb="0" eb="1">
      <t>メイ</t>
    </rPh>
    <phoneticPr fontId="36"/>
  </si>
  <si>
    <t>支払先等</t>
    <rPh sb="0" eb="2">
      <t>シハライ</t>
    </rPh>
    <rPh sb="2" eb="3">
      <t>サキ</t>
    </rPh>
    <rPh sb="3" eb="4">
      <t>トウ</t>
    </rPh>
    <phoneticPr fontId="2"/>
  </si>
  <si>
    <t>総　　額</t>
    <rPh sb="0" eb="1">
      <t>フサ</t>
    </rPh>
    <rPh sb="3" eb="4">
      <t>ガク</t>
    </rPh>
    <phoneticPr fontId="36"/>
  </si>
  <si>
    <t>集落協定代表者</t>
    <rPh sb="0" eb="2">
      <t>シュウラク</t>
    </rPh>
    <rPh sb="2" eb="4">
      <t>キョウテイ</t>
    </rPh>
    <rPh sb="4" eb="7">
      <t>ダイヒョウシャ</t>
    </rPh>
    <phoneticPr fontId="36"/>
  </si>
  <si>
    <t>収入額②</t>
    <rPh sb="0" eb="2">
      <t>シュウニュウ</t>
    </rPh>
    <rPh sb="2" eb="3">
      <t>ガク</t>
    </rPh>
    <phoneticPr fontId="36"/>
  </si>
  <si>
    <t>配分等の基礎</t>
    <rPh sb="0" eb="2">
      <t>ハイブン</t>
    </rPh>
    <rPh sb="2" eb="3">
      <t>トウ</t>
    </rPh>
    <rPh sb="4" eb="6">
      <t>キソ</t>
    </rPh>
    <phoneticPr fontId="36"/>
  </si>
  <si>
    <t>（直接入力）</t>
    <rPh sb="1" eb="3">
      <t>チョクセツ</t>
    </rPh>
    <rPh sb="3" eb="5">
      <t>ニュウリョク</t>
    </rPh>
    <phoneticPr fontId="2"/>
  </si>
  <si>
    <t>預金利息</t>
    <rPh sb="0" eb="2">
      <t>ヨキン</t>
    </rPh>
    <rPh sb="2" eb="4">
      <t>リソク</t>
    </rPh>
    <phoneticPr fontId="36"/>
  </si>
  <si>
    <t>①個人配分分</t>
    <rPh sb="1" eb="3">
      <t>コジン</t>
    </rPh>
    <rPh sb="3" eb="5">
      <t>ハイブン</t>
    </rPh>
    <rPh sb="5" eb="6">
      <t>ブン</t>
    </rPh>
    <phoneticPr fontId="36"/>
  </si>
  <si>
    <t>総　　計</t>
    <rPh sb="0" eb="1">
      <t>ソウ</t>
    </rPh>
    <rPh sb="3" eb="4">
      <t>ケイ</t>
    </rPh>
    <phoneticPr fontId="36"/>
  </si>
  <si>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</si>
  <si>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6"/>
  </si>
  <si>
    <t>計</t>
    <rPh sb="0" eb="1">
      <t>ケイ</t>
    </rPh>
    <phoneticPr fontId="36"/>
  </si>
  <si>
    <t>過年残（積立）額　計</t>
    <rPh sb="0" eb="1">
      <t>カ</t>
    </rPh>
    <rPh sb="1" eb="2">
      <t>ネン</t>
    </rPh>
    <rPh sb="2" eb="3">
      <t>ザン</t>
    </rPh>
    <rPh sb="4" eb="6">
      <t>ツミタテ</t>
    </rPh>
    <rPh sb="7" eb="8">
      <t>ガク</t>
    </rPh>
    <rPh sb="9" eb="10">
      <t>ケイ</t>
    </rPh>
    <phoneticPr fontId="36"/>
  </si>
  <si>
    <t>②共同取組活動分</t>
    <rPh sb="1" eb="3">
      <t>キョウドウ</t>
    </rPh>
    <rPh sb="3" eb="5">
      <t>トリク</t>
    </rPh>
    <rPh sb="5" eb="7">
      <t>カツドウ</t>
    </rPh>
    <rPh sb="7" eb="8">
      <t>ブン</t>
    </rPh>
    <phoneticPr fontId="36"/>
  </si>
  <si>
    <t>合計</t>
    <rPh sb="0" eb="2">
      <t>ゴウケイ</t>
    </rPh>
    <phoneticPr fontId="36"/>
  </si>
  <si>
    <t>備　　考</t>
    <rPh sb="0" eb="1">
      <t>ソナエ</t>
    </rPh>
    <rPh sb="3" eb="4">
      <t>コウ</t>
    </rPh>
    <phoneticPr fontId="36"/>
  </si>
  <si>
    <t>中山間地域等直接支払交付金</t>
  </si>
  <si>
    <t>（２）　共同取組活動支出額</t>
    <rPh sb="4" eb="6">
      <t>キョウドウ</t>
    </rPh>
    <rPh sb="6" eb="8">
      <t>トリク</t>
    </rPh>
    <rPh sb="8" eb="10">
      <t>カツドウ</t>
    </rPh>
    <rPh sb="10" eb="13">
      <t>シシュツガク</t>
    </rPh>
    <phoneticPr fontId="36"/>
  </si>
  <si>
    <t>協定参加交付対象者</t>
    <rPh sb="0" eb="2">
      <t>キョウテイ</t>
    </rPh>
    <rPh sb="2" eb="4">
      <t>サンカ</t>
    </rPh>
    <rPh sb="4" eb="6">
      <t>コウフ</t>
    </rPh>
    <rPh sb="6" eb="9">
      <t>タイショウシャ</t>
    </rPh>
    <phoneticPr fontId="36"/>
  </si>
  <si>
    <t>分</t>
    <rPh sb="0" eb="1">
      <t>フン</t>
    </rPh>
    <phoneticPr fontId="2"/>
  </si>
  <si>
    <t>協定参加者</t>
    <rPh sb="0" eb="2">
      <t>キョウテイ</t>
    </rPh>
    <rPh sb="2" eb="5">
      <t>サンカシャ</t>
    </rPh>
    <phoneticPr fontId="36"/>
  </si>
  <si>
    <t>支出項目</t>
    <rPh sb="0" eb="2">
      <t>シシュツ</t>
    </rPh>
    <rPh sb="2" eb="4">
      <t>コウモク</t>
    </rPh>
    <phoneticPr fontId="36"/>
  </si>
  <si>
    <t>収入額</t>
    <rPh sb="0" eb="2">
      <t>シュウニュウ</t>
    </rPh>
    <rPh sb="2" eb="3">
      <t>ガク</t>
    </rPh>
    <phoneticPr fontId="36"/>
  </si>
  <si>
    <t>支出額</t>
    <rPh sb="0" eb="3">
      <t>シシュツガク</t>
    </rPh>
    <phoneticPr fontId="36"/>
  </si>
  <si>
    <t>№46</t>
  </si>
  <si>
    <t>①＋②</t>
  </si>
  <si>
    <t>２、協定参加者別細目</t>
    <rPh sb="2" eb="4">
      <t>キョウテイ</t>
    </rPh>
    <rPh sb="4" eb="7">
      <t>サンカシャ</t>
    </rPh>
    <rPh sb="7" eb="8">
      <t>ベツ</t>
    </rPh>
    <rPh sb="8" eb="10">
      <t>サイモク</t>
    </rPh>
    <phoneticPr fontId="36"/>
  </si>
  <si>
    <t>別紙のとおり</t>
    <rPh sb="0" eb="2">
      <t>ベッシ</t>
    </rPh>
    <phoneticPr fontId="36"/>
  </si>
  <si>
    <t>個人配分分</t>
    <rPh sb="0" eb="2">
      <t>コジン</t>
    </rPh>
    <rPh sb="2" eb="4">
      <t>ハイブン</t>
    </rPh>
    <rPh sb="4" eb="5">
      <t>ブン</t>
    </rPh>
    <phoneticPr fontId="36"/>
  </si>
  <si>
    <t>共同取組活動分</t>
    <rPh sb="0" eb="2">
      <t>キョウドウ</t>
    </rPh>
    <rPh sb="2" eb="4">
      <t>トリク</t>
    </rPh>
    <rPh sb="4" eb="6">
      <t>カツドウ</t>
    </rPh>
    <rPh sb="6" eb="7">
      <t>ブン</t>
    </rPh>
    <phoneticPr fontId="36"/>
  </si>
  <si>
    <t>繰越金</t>
    <rPh sb="0" eb="2">
      <t>クリコシ</t>
    </rPh>
    <rPh sb="2" eb="3">
      <t>キン</t>
    </rPh>
    <phoneticPr fontId="36"/>
  </si>
  <si>
    <t>=個人の面積割合における収入</t>
  </si>
  <si>
    <t>合　　　計</t>
    <rPh sb="0" eb="1">
      <t>ゴウ</t>
    </rPh>
    <rPh sb="4" eb="5">
      <t>ケイ</t>
    </rPh>
    <phoneticPr fontId="36"/>
  </si>
  <si>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</si>
  <si>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協定参加者名</t>
    <rPh sb="0" eb="2">
      <t>キョウテイ</t>
    </rPh>
    <rPh sb="2" eb="4">
      <t>サンカ</t>
    </rPh>
    <rPh sb="4" eb="5">
      <t>シャ</t>
    </rPh>
    <rPh sb="5" eb="6">
      <t>メイ</t>
    </rPh>
    <phoneticPr fontId="36"/>
  </si>
  <si>
    <t>①</t>
  </si>
  <si>
    <t>【支出】</t>
    <rPh sb="1" eb="3">
      <t>シシュツ</t>
    </rPh>
    <phoneticPr fontId="36"/>
  </si>
  <si>
    <t>№55</t>
  </si>
  <si>
    <t>　⑤</t>
  </si>
  <si>
    <t>②</t>
  </si>
  <si>
    <t>③</t>
  </si>
  <si>
    <t>内容</t>
    <rPh sb="0" eb="2">
      <t>ナイヨウ</t>
    </rPh>
    <phoneticPr fontId="2"/>
  </si>
  <si>
    <t>積立金</t>
    <rPh sb="0" eb="2">
      <t>ツミタテ</t>
    </rPh>
    <rPh sb="2" eb="3">
      <t>カネ</t>
    </rPh>
    <phoneticPr fontId="2"/>
  </si>
  <si>
    <t>　　　※ 「決算」欄への〇を忘れずに入力</t>
    <rPh sb="6" eb="8">
      <t>ケッサン</t>
    </rPh>
    <rPh sb="9" eb="10">
      <t>ラン</t>
    </rPh>
    <rPh sb="14" eb="15">
      <t>ワス</t>
    </rPh>
    <phoneticPr fontId="2"/>
  </si>
  <si>
    <t>協定参加者別細目書</t>
    <rPh sb="0" eb="2">
      <t>キョウテイ</t>
    </rPh>
    <rPh sb="2" eb="5">
      <t>サンカシャ</t>
    </rPh>
    <rPh sb="5" eb="6">
      <t>ベツ</t>
    </rPh>
    <rPh sb="6" eb="8">
      <t>サイモク</t>
    </rPh>
    <rPh sb="8" eb="9">
      <t>ショ</t>
    </rPh>
    <phoneticPr fontId="36"/>
  </si>
  <si>
    <t>① 「基本情報」シートを入力（年度、協定名等）</t>
    <rPh sb="3" eb="7">
      <t>キホンジ</t>
    </rPh>
    <rPh sb="12" eb="14">
      <t>ニュウリョク</t>
    </rPh>
    <rPh sb="15" eb="17">
      <t>ネンド</t>
    </rPh>
    <rPh sb="18" eb="22">
      <t>キョウテ</t>
    </rPh>
    <phoneticPr fontId="2"/>
  </si>
  <si>
    <t>項目</t>
    <rPh sb="0" eb="2">
      <t>コウモク</t>
    </rPh>
    <phoneticPr fontId="36"/>
  </si>
  <si>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6"/>
  </si>
  <si>
    <t>支払予定年月：</t>
    <rPh sb="0" eb="2">
      <t>シハライ</t>
    </rPh>
    <rPh sb="2" eb="4">
      <t>ヨテイ</t>
    </rPh>
    <rPh sb="4" eb="6">
      <t>ネンゲツ</t>
    </rPh>
    <phoneticPr fontId="36"/>
  </si>
  <si>
    <t>協定名</t>
    <rPh sb="0" eb="2">
      <t>キョウテイ</t>
    </rPh>
    <rPh sb="2" eb="3">
      <t>メイ</t>
    </rPh>
    <phoneticPr fontId="36"/>
  </si>
  <si>
    <t>【収入】</t>
    <rPh sb="1" eb="3">
      <t>シュウニュウ</t>
    </rPh>
    <phoneticPr fontId="36"/>
  </si>
  <si>
    <t>単位：円</t>
    <rPh sb="0" eb="2">
      <t>タンイ</t>
    </rPh>
    <rPh sb="3" eb="4">
      <t>エン</t>
    </rPh>
    <phoneticPr fontId="36"/>
  </si>
  <si>
    <t>金額</t>
    <rPh sb="0" eb="2">
      <t>キンガク</t>
    </rPh>
    <phoneticPr fontId="36"/>
  </si>
  <si>
    <t>提出いただくものです。</t>
  </si>
  <si>
    <t>説明</t>
    <rPh sb="0" eb="2">
      <t>セツメイ</t>
    </rPh>
    <phoneticPr fontId="36"/>
  </si>
  <si>
    <t>市補助金</t>
    <rPh sb="0" eb="1">
      <t>シ</t>
    </rPh>
    <rPh sb="1" eb="4">
      <t>ホジョキン</t>
    </rPh>
    <phoneticPr fontId="36"/>
  </si>
  <si>
    <t>個人配分</t>
    <rPh sb="0" eb="2">
      <t>コジン</t>
    </rPh>
    <rPh sb="2" eb="4">
      <t>ハイブン</t>
    </rPh>
    <phoneticPr fontId="36"/>
  </si>
  <si>
    <t>②（A＋B＋C）</t>
  </si>
  <si>
    <t>％</t>
  </si>
  <si>
    <t>共同取組</t>
    <rPh sb="0" eb="2">
      <t>キョウドウ</t>
    </rPh>
    <rPh sb="2" eb="4">
      <t>トリクミ</t>
    </rPh>
    <phoneticPr fontId="36"/>
  </si>
  <si>
    <t>積立金</t>
    <rPh sb="0" eb="2">
      <t>ツミタテ</t>
    </rPh>
    <rPh sb="2" eb="3">
      <t>キン</t>
    </rPh>
    <phoneticPr fontId="36"/>
  </si>
  <si>
    <t>【執行計画】</t>
    <rPh sb="1" eb="3">
      <t>シッコウ</t>
    </rPh>
    <rPh sb="3" eb="5">
      <t>ケイカク</t>
    </rPh>
    <phoneticPr fontId="36"/>
  </si>
  <si>
    <t>①　繰越金</t>
    <rPh sb="2" eb="4">
      <t>クリコシ</t>
    </rPh>
    <rPh sb="4" eb="5">
      <t>キン</t>
    </rPh>
    <phoneticPr fontId="36"/>
  </si>
  <si>
    <t>№22</t>
  </si>
  <si>
    <t>使途内容</t>
    <rPh sb="0" eb="2">
      <t>シト</t>
    </rPh>
    <rPh sb="2" eb="4">
      <t>ナイヨウ</t>
    </rPh>
    <phoneticPr fontId="36"/>
  </si>
  <si>
    <t>支払予定年月</t>
    <rPh sb="0" eb="2">
      <t>シハライ</t>
    </rPh>
    <rPh sb="2" eb="4">
      <t>ヨテイ</t>
    </rPh>
    <rPh sb="4" eb="6">
      <t>ネンゲツ</t>
    </rPh>
    <phoneticPr fontId="36"/>
  </si>
  <si>
    <t>⑨</t>
  </si>
  <si>
    <t>■</t>
  </si>
  <si>
    <t>②　積立金</t>
    <rPh sb="2" eb="4">
      <t>ツミタテ</t>
    </rPh>
    <rPh sb="4" eb="5">
      <t>キン</t>
    </rPh>
    <phoneticPr fontId="36"/>
  </si>
  <si>
    <t>積立年月</t>
    <rPh sb="0" eb="2">
      <t>ツミタテ</t>
    </rPh>
    <rPh sb="2" eb="3">
      <t>ネン</t>
    </rPh>
    <rPh sb="3" eb="4">
      <t>ツキ</t>
    </rPh>
    <phoneticPr fontId="36"/>
  </si>
  <si>
    <t>積立金額</t>
    <rPh sb="0" eb="2">
      <t>ツミタテ</t>
    </rPh>
    <rPh sb="2" eb="4">
      <t>キンガク</t>
    </rPh>
    <phoneticPr fontId="36"/>
  </si>
  <si>
    <t>①基本情報</t>
    <rPh sb="1" eb="3">
      <t>キホン</t>
    </rPh>
    <rPh sb="3" eb="5">
      <t>ジョウホウ</t>
    </rPh>
    <phoneticPr fontId="2"/>
  </si>
  <si>
    <t>累計額</t>
    <rPh sb="0" eb="2">
      <t>ルイケイ</t>
    </rPh>
    <rPh sb="2" eb="3">
      <t>ガク</t>
    </rPh>
    <phoneticPr fontId="36"/>
  </si>
  <si>
    <t>№9</t>
  </si>
  <si>
    <t>取崩予定</t>
    <rPh sb="0" eb="2">
      <t>トリクズ</t>
    </rPh>
    <rPh sb="2" eb="4">
      <t>ヨテイ</t>
    </rPh>
    <phoneticPr fontId="36"/>
  </si>
  <si>
    <t>年　　月</t>
    <rPh sb="0" eb="1">
      <t>ネン</t>
    </rPh>
    <rPh sb="3" eb="4">
      <t>ツキ</t>
    </rPh>
    <phoneticPr fontId="36"/>
  </si>
  <si>
    <t>内容：</t>
    <rPh sb="0" eb="2">
      <t>ナイヨウ</t>
    </rPh>
    <phoneticPr fontId="36"/>
  </si>
  <si>
    <t>金額：</t>
    <rPh sb="0" eb="2">
      <t>キンガク</t>
    </rPh>
    <phoneticPr fontId="36"/>
  </si>
  <si>
    <t>協定名</t>
    <rPh sb="0" eb="2">
      <t>キョウテイ</t>
    </rPh>
    <rPh sb="2" eb="3">
      <t>メイ</t>
    </rPh>
    <phoneticPr fontId="2"/>
  </si>
  <si>
    <t>必要経費
（⑧+⑨）</t>
    <rPh sb="0" eb="2">
      <t>ヒツヨウ</t>
    </rPh>
    <rPh sb="2" eb="4">
      <t>ケイヒ</t>
    </rPh>
    <phoneticPr fontId="36"/>
  </si>
  <si>
    <t>収支決算書</t>
    <rPh sb="0" eb="2">
      <t>シュウシ</t>
    </rPh>
    <rPh sb="2" eb="5">
      <t>ケッサンショ</t>
    </rPh>
    <phoneticPr fontId="2"/>
  </si>
  <si>
    <t>最後に「端数チェック」を見ながら端数分を直接入力する。</t>
    <rPh sb="0" eb="2">
      <t>サイゴ</t>
    </rPh>
    <rPh sb="4" eb="6">
      <t>ハスウ</t>
    </rPh>
    <rPh sb="12" eb="13">
      <t>ミ</t>
    </rPh>
    <rPh sb="16" eb="20">
      <t>ハスウブ</t>
    </rPh>
    <rPh sb="20" eb="26">
      <t>チョクセツニ</t>
    </rPh>
    <phoneticPr fontId="2"/>
  </si>
  <si>
    <t>資材費</t>
    <rPh sb="0" eb="2">
      <t>シザイ</t>
    </rPh>
    <rPh sb="2" eb="3">
      <t>ヒ</t>
    </rPh>
    <phoneticPr fontId="36"/>
  </si>
  <si>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6"/>
  </si>
  <si>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</si>
  <si>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に交付した直接支払交付金について、上記のとおり配分及び支出したことを証明する。</t>
  </si>
  <si>
    <t>年</t>
    <rPh sb="0" eb="1">
      <t>ネン</t>
    </rPh>
    <phoneticPr fontId="2"/>
  </si>
  <si>
    <t>均等割り</t>
    <rPh sb="0" eb="3">
      <t>キントウワ</t>
    </rPh>
    <phoneticPr fontId="2"/>
  </si>
  <si>
    <t>1月1日～翌年3月31日まで</t>
    <rPh sb="1" eb="2">
      <t>ガツ</t>
    </rPh>
    <rPh sb="3" eb="4">
      <t>ニチ</t>
    </rPh>
    <rPh sb="5" eb="6">
      <t>ヨク</t>
    </rPh>
    <rPh sb="6" eb="7">
      <t>ネン</t>
    </rPh>
    <rPh sb="8" eb="9">
      <t>ガツ</t>
    </rPh>
    <rPh sb="11" eb="12">
      <t>ニチ</t>
    </rPh>
    <phoneticPr fontId="2"/>
  </si>
  <si>
    <t>各シートの説明</t>
    <rPh sb="0" eb="1">
      <t>カク</t>
    </rPh>
    <rPh sb="5" eb="7">
      <t>セツメイ</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</si>
  <si>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</si>
  <si>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預金利息</t>
    <rPh sb="0" eb="2">
      <t>ヨキン</t>
    </rPh>
    <rPh sb="2" eb="4">
      <t>リソク</t>
    </rPh>
    <phoneticPr fontId="2"/>
  </si>
  <si>
    <t>⑤ 「細目費内訳」シートを入力（端数チェック）　</t>
    <rPh sb="3" eb="6">
      <t>サイモ</t>
    </rPh>
    <rPh sb="6" eb="8">
      <t>ウチワケ</t>
    </rPh>
    <rPh sb="13" eb="15">
      <t>ニュ</t>
    </rPh>
    <rPh sb="16" eb="18">
      <t>ハスウ</t>
    </rPh>
    <phoneticPr fontId="2"/>
  </si>
  <si>
    <t>　年　　月</t>
    <rPh sb="1" eb="2">
      <t>ネン</t>
    </rPh>
    <rPh sb="4" eb="5">
      <t>ツキ</t>
    </rPh>
    <phoneticPr fontId="36"/>
  </si>
  <si>
    <t>代表者</t>
    <rPh sb="0" eb="3">
      <t>ダイヒョウシャ</t>
    </rPh>
    <phoneticPr fontId="2"/>
  </si>
  <si>
    <t>№39</t>
  </si>
  <si>
    <t>№65</t>
  </si>
  <si>
    <t>基本情報２</t>
    <rPh sb="0" eb="4">
      <t>キホンジ</t>
    </rPh>
    <phoneticPr fontId="2"/>
  </si>
  <si>
    <t>繰越金</t>
    <rPh sb="0" eb="2">
      <t>クリコシ</t>
    </rPh>
    <rPh sb="2" eb="3">
      <t>キン</t>
    </rPh>
    <phoneticPr fontId="2"/>
  </si>
  <si>
    <t>収支項目</t>
    <rPh sb="0" eb="2">
      <t>シュウシ</t>
    </rPh>
    <rPh sb="2" eb="4">
      <t>コウモク</t>
    </rPh>
    <phoneticPr fontId="2"/>
  </si>
  <si>
    <t>№28</t>
  </si>
  <si>
    <t>報告</t>
    <rPh sb="0" eb="2">
      <t>ホウコク</t>
    </rPh>
    <phoneticPr fontId="2"/>
  </si>
  <si>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</si>
  <si>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</si>
  <si>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</si>
  <si>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6"/>
  </si>
  <si>
    <t>支出額③</t>
    <rPh sb="0" eb="3">
      <t>シシュツガク</t>
    </rPh>
    <phoneticPr fontId="36"/>
  </si>
  <si>
    <t>項目の例示</t>
    <rPh sb="0" eb="2">
      <t>コウモク</t>
    </rPh>
    <rPh sb="3" eb="5">
      <t>レイジ</t>
    </rPh>
    <phoneticPr fontId="2"/>
  </si>
  <si>
    <t>※ 面積按分の場合は必ず入力</t>
    <rPh sb="2" eb="6">
      <t>メンセキ</t>
    </rPh>
    <rPh sb="7" eb="9">
      <t>バアイ</t>
    </rPh>
    <rPh sb="10" eb="14">
      <t>カナ</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</si>
  <si>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</si>
  <si>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端数チェック</t>
    <rPh sb="0" eb="2">
      <t>ハスウ</t>
    </rPh>
    <phoneticPr fontId="2"/>
  </si>
  <si>
    <t>←</t>
  </si>
  <si>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</si>
  <si>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※「協定」まで入力</t>
    <rPh sb="2" eb="4">
      <t>キョウテイ</t>
    </rPh>
    <rPh sb="7" eb="9">
      <t>ニュウリョク</t>
    </rPh>
    <phoneticPr fontId="2"/>
  </si>
  <si>
    <t>支出額は項目ごとに出納簿から集計されますので、</t>
    <rPh sb="0" eb="2">
      <t>シシュツ</t>
    </rPh>
    <rPh sb="2" eb="3">
      <t>ガク</t>
    </rPh>
    <rPh sb="4" eb="6">
      <t>コウモク</t>
    </rPh>
    <rPh sb="9" eb="12">
      <t>スイトウボ</t>
    </rPh>
    <rPh sb="14" eb="16">
      <t>シュウケイ</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</si>
  <si>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</si>
  <si>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</si>
  <si>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⑥細目書内訳</t>
    <rPh sb="1" eb="2">
      <t>ホソ</t>
    </rPh>
    <rPh sb="2" eb="3">
      <t>メ</t>
    </rPh>
    <rPh sb="3" eb="4">
      <t>ショ</t>
    </rPh>
    <rPh sb="4" eb="6">
      <t>ウチワケ</t>
    </rPh>
    <phoneticPr fontId="2"/>
  </si>
  <si>
    <t>共通する情報をここに入力してください。</t>
    <rPh sb="0" eb="2">
      <t>キョウツウ</t>
    </rPh>
    <rPh sb="4" eb="6">
      <t>ジョウホウ</t>
    </rPh>
    <rPh sb="10" eb="12">
      <t>ニュウリョク</t>
    </rPh>
    <phoneticPr fontId="2"/>
  </si>
  <si>
    <t>日</t>
    <rPh sb="0" eb="1">
      <t>ニチ</t>
    </rPh>
    <phoneticPr fontId="2"/>
  </si>
  <si>
    <t>役員報酬</t>
    <rPh sb="0" eb="4">
      <t>ヤクイン</t>
    </rPh>
    <phoneticPr fontId="2"/>
  </si>
  <si>
    <t>会議・研修費</t>
    <rPh sb="0" eb="2">
      <t>カイギ</t>
    </rPh>
    <rPh sb="3" eb="5">
      <t>ケンシュウ</t>
    </rPh>
    <rPh sb="5" eb="6">
      <t>ヒ</t>
    </rPh>
    <phoneticPr fontId="36"/>
  </si>
  <si>
    <t>役員報酬・作業別支払明細書</t>
    <rPh sb="0" eb="4">
      <t>ヤクイン</t>
    </rPh>
    <rPh sb="5" eb="13">
      <t>サギョウベツ</t>
    </rPh>
    <phoneticPr fontId="2"/>
  </si>
  <si>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</si>
  <si>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</si>
  <si>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</si>
  <si>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</si>
  <si>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積立金取崩</t>
    <rPh sb="0" eb="2">
      <t>ツミタテ</t>
    </rPh>
    <rPh sb="2" eb="3">
      <t>キン</t>
    </rPh>
    <rPh sb="3" eb="5">
      <t>トリクズシ</t>
    </rPh>
    <phoneticPr fontId="2"/>
  </si>
  <si>
    <t>個人配分の対象者数を記入</t>
    <rPh sb="0" eb="2">
      <t>コジン</t>
    </rPh>
    <rPh sb="2" eb="4">
      <t>ハイブン</t>
    </rPh>
    <rPh sb="5" eb="7">
      <t>タイショウ</t>
    </rPh>
    <rPh sb="7" eb="8">
      <t>シャ</t>
    </rPh>
    <rPh sb="8" eb="9">
      <t>スウ</t>
    </rPh>
    <rPh sb="10" eb="12">
      <t>キニュウ</t>
    </rPh>
    <phoneticPr fontId="2"/>
  </si>
  <si>
    <t>助成金</t>
    <rPh sb="0" eb="3">
      <t>ジョセイキン</t>
    </rPh>
    <phoneticPr fontId="2"/>
  </si>
  <si>
    <t>支出合計</t>
    <rPh sb="0" eb="2">
      <t>シシュツ</t>
    </rPh>
    <rPh sb="2" eb="4">
      <t>ゴウケイ</t>
    </rPh>
    <phoneticPr fontId="2"/>
  </si>
  <si>
    <t>事務費</t>
    <rPh sb="0" eb="2">
      <t>ジム</t>
    </rPh>
    <rPh sb="2" eb="3">
      <t>ヒ</t>
    </rPh>
    <phoneticPr fontId="2"/>
  </si>
  <si>
    <t>④</t>
  </si>
  <si>
    <t>雑費</t>
    <rPh sb="0" eb="2">
      <t>ザッピ</t>
    </rPh>
    <phoneticPr fontId="2"/>
  </si>
  <si>
    <t>№40</t>
  </si>
  <si>
    <t>借入金</t>
    <rPh sb="0" eb="3">
      <t>カリイレキン</t>
    </rPh>
    <phoneticPr fontId="36"/>
  </si>
  <si>
    <t>共同作業費</t>
    <rPh sb="0" eb="2">
      <t>キョウドウ</t>
    </rPh>
    <rPh sb="2" eb="4">
      <t>サギョウ</t>
    </rPh>
    <rPh sb="4" eb="5">
      <t>ヒ</t>
    </rPh>
    <phoneticPr fontId="36"/>
  </si>
  <si>
    <t>⑨所得計算表</t>
    <rPh sb="1" eb="3">
      <t>ショトク</t>
    </rPh>
    <rPh sb="3" eb="5">
      <t>ケイサン</t>
    </rPh>
    <rPh sb="5" eb="6">
      <t>ヒョウ</t>
    </rPh>
    <phoneticPr fontId="2"/>
  </si>
  <si>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</si>
  <si>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</si>
  <si>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</si>
  <si>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</si>
  <si>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</si>
  <si>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№37</t>
  </si>
  <si>
    <t>№6</t>
  </si>
  <si>
    <t>②出納簿</t>
    <rPh sb="1" eb="4">
      <t>スイトウボ</t>
    </rPh>
    <phoneticPr fontId="2"/>
  </si>
  <si>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</si>
  <si>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</si>
  <si>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円</t>
    <rPh sb="0" eb="1">
      <t>エン</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</si>
  <si>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</si>
  <si>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</si>
  <si>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</si>
  <si>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</si>
  <si>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</si>
  <si>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令和　　　　　　年</t>
    <rPh sb="0" eb="2">
      <t>レイワ</t>
    </rPh>
    <rPh sb="8" eb="9">
      <t>ネン</t>
    </rPh>
    <phoneticPr fontId="2"/>
  </si>
  <si>
    <t>№76</t>
  </si>
  <si>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</si>
  <si>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</si>
  <si>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№56</t>
  </si>
  <si>
    <t>前年からの繰越</t>
    <rPh sb="0" eb="2">
      <t>ゼンネン</t>
    </rPh>
    <rPh sb="5" eb="7">
      <t>クリコシ</t>
    </rPh>
    <phoneticPr fontId="2"/>
  </si>
  <si>
    <t>のどちらかを選択してください。</t>
    <rPh sb="6" eb="8">
      <t>センタク</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</si>
  <si>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</si>
  <si>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</si>
  <si>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</si>
  <si>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⑥　　　　⑦</t>
  </si>
  <si>
    <t>№61</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</si>
  <si>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</si>
  <si>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</si>
  <si>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</si>
  <si>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</si>
  <si>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繰越金</t>
  </si>
  <si>
    <t>№60</t>
  </si>
  <si>
    <t>個人配分（前年分）</t>
    <rPh sb="0" eb="2">
      <t>コジン</t>
    </rPh>
    <rPh sb="2" eb="4">
      <t>ハイブン</t>
    </rPh>
    <rPh sb="5" eb="7">
      <t>ゼンネン</t>
    </rPh>
    <rPh sb="7" eb="8">
      <t>ブン</t>
    </rPh>
    <phoneticPr fontId="2"/>
  </si>
  <si>
    <t>A</t>
  </si>
  <si>
    <t>共同費配分方法</t>
    <rPh sb="0" eb="2">
      <t>キョウドウ</t>
    </rPh>
    <rPh sb="2" eb="3">
      <t>ヒ</t>
    </rPh>
    <rPh sb="3" eb="5">
      <t>ハイブン</t>
    </rPh>
    <rPh sb="5" eb="7">
      <t>ホウホウ</t>
    </rPh>
    <phoneticPr fontId="2"/>
  </si>
  <si>
    <t>支出サブトータル</t>
    <rPh sb="0" eb="2">
      <t>シシュツ</t>
    </rPh>
    <phoneticPr fontId="2"/>
  </si>
  <si>
    <t xml:space="preserve">  　①</t>
  </si>
  <si>
    <t>協定面積（㎡）</t>
    <rPh sb="0" eb="2">
      <t>キョウテイ</t>
    </rPh>
    <rPh sb="2" eb="4">
      <t>メンセキ</t>
    </rPh>
    <phoneticPr fontId="2"/>
  </si>
  <si>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</si>
  <si>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</si>
  <si>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</si>
  <si>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</si>
  <si>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</si>
  <si>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</si>
  <si>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</si>
  <si>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№74</t>
  </si>
  <si>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</si>
  <si>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</si>
  <si>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</si>
  <si>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t>№7</t>
  </si>
  <si>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</si>
  <si>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№51</t>
  </si>
  <si>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</si>
  <si>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6"/>
  </si>
  <si>
    <t>中山間地域等直接支払交付金に係る所得計算表</t>
  </si>
  <si>
    <t>氏名</t>
    <rPh sb="0" eb="2">
      <t>シメイ</t>
    </rPh>
    <phoneticPr fontId="36"/>
  </si>
  <si>
    <t>個人配分金</t>
    <rPh sb="0" eb="2">
      <t>コジン</t>
    </rPh>
    <rPh sb="2" eb="4">
      <t>ハイブン</t>
    </rPh>
    <rPh sb="4" eb="5">
      <t>キン</t>
    </rPh>
    <phoneticPr fontId="36"/>
  </si>
  <si>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</si>
  <si>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共同活動
収入額</t>
    <rPh sb="0" eb="2">
      <t>キョウドウ</t>
    </rPh>
    <rPh sb="2" eb="4">
      <t>カツドウ</t>
    </rPh>
    <rPh sb="5" eb="7">
      <t>シュウニュウ</t>
    </rPh>
    <rPh sb="7" eb="8">
      <t>ガク</t>
    </rPh>
    <phoneticPr fontId="36"/>
  </si>
  <si>
    <t>収入合計</t>
    <rPh sb="0" eb="2">
      <t>シュウニュウ</t>
    </rPh>
    <rPh sb="2" eb="4">
      <t>ゴウケイ</t>
    </rPh>
    <phoneticPr fontId="36"/>
  </si>
  <si>
    <t>【活動組織名】</t>
    <rPh sb="1" eb="3">
      <t>カツドウ</t>
    </rPh>
    <rPh sb="3" eb="5">
      <t>ソシキ</t>
    </rPh>
    <rPh sb="5" eb="6">
      <t>メイ</t>
    </rPh>
    <phoneticPr fontId="36"/>
  </si>
  <si>
    <t>⑦</t>
  </si>
  <si>
    <t>⑧</t>
  </si>
  <si>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</si>
  <si>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差引計
（⑥-⑦）</t>
    <rPh sb="0" eb="2">
      <t>サシヒキ</t>
    </rPh>
    <rPh sb="2" eb="3">
      <t>ケイ</t>
    </rPh>
    <phoneticPr fontId="36"/>
  </si>
  <si>
    <t>減価償却費</t>
    <rPh sb="0" eb="4">
      <t>ゲンカショウキャク</t>
    </rPh>
    <rPh sb="4" eb="5">
      <t>ヒ</t>
    </rPh>
    <phoneticPr fontId="36"/>
  </si>
  <si>
    <t>⑩</t>
  </si>
  <si>
    <t>⑪</t>
  </si>
  <si>
    <t>金額</t>
  </si>
  <si>
    <t>所得金額
（⑤-⑩）</t>
    <rPh sb="0" eb="2">
      <t>ショトク</t>
    </rPh>
    <rPh sb="2" eb="4">
      <t>キンガク</t>
    </rPh>
    <phoneticPr fontId="36"/>
  </si>
  <si>
    <t>入力セルの色</t>
    <rPh sb="0" eb="2">
      <t>ニュウリョク</t>
    </rPh>
    <rPh sb="5" eb="6">
      <t>イロ</t>
    </rPh>
    <phoneticPr fontId="2"/>
  </si>
  <si>
    <t>№</t>
  </si>
  <si>
    <t>№1</t>
  </si>
  <si>
    <t>№2</t>
  </si>
  <si>
    <t>№3</t>
  </si>
  <si>
    <t>№4</t>
  </si>
  <si>
    <t>№5</t>
  </si>
  <si>
    <t>→参　　考</t>
    <rPh sb="1" eb="2">
      <t>サン</t>
    </rPh>
    <rPh sb="4" eb="5">
      <t>コウ</t>
    </rPh>
    <phoneticPr fontId="2"/>
  </si>
  <si>
    <t>出役日当等</t>
    <rPh sb="0" eb="4">
      <t>シュツエ</t>
    </rPh>
    <rPh sb="4" eb="5">
      <t>トウ</t>
    </rPh>
    <phoneticPr fontId="2"/>
  </si>
  <si>
    <t>№8</t>
  </si>
  <si>
    <t>№10</t>
  </si>
  <si>
    <t>　引き続き決算書に使用可能です。</t>
  </si>
  <si>
    <t>№11</t>
  </si>
  <si>
    <t>№71</t>
  </si>
  <si>
    <t>№86</t>
  </si>
  <si>
    <t>№12</t>
  </si>
  <si>
    <t>№13</t>
  </si>
  <si>
    <t>№14</t>
  </si>
  <si>
    <t>№31</t>
  </si>
  <si>
    <t>№15</t>
  </si>
  <si>
    <t>№16</t>
  </si>
  <si>
    <t>№17</t>
  </si>
  <si>
    <t>№18</t>
  </si>
  <si>
    <t>№20</t>
  </si>
  <si>
    <t>№21</t>
  </si>
  <si>
    <t>№23</t>
  </si>
  <si>
    <t>№24</t>
  </si>
  <si>
    <t>№25</t>
  </si>
  <si>
    <t>⑥ 「参加者別細目書」シートの内容確認</t>
    <rPh sb="3" eb="10">
      <t>サンカシャベ</t>
    </rPh>
    <rPh sb="15" eb="19">
      <t>ナイヨウ</t>
    </rPh>
    <phoneticPr fontId="2"/>
  </si>
  <si>
    <t>№26</t>
  </si>
  <si>
    <t>№27</t>
  </si>
  <si>
    <t>協定面積</t>
    <rPh sb="0" eb="4">
      <t>キョウテ</t>
    </rPh>
    <phoneticPr fontId="2"/>
  </si>
  <si>
    <t>№29</t>
  </si>
  <si>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</si>
  <si>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</si>
  <si>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</si>
  <si>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</si>
  <si>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</si>
  <si>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</si>
  <si>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</si>
  <si>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</si>
  <si>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</si>
  <si>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交付年月日</t>
    <rPh sb="2" eb="4">
      <t>ネンゲツ</t>
    </rPh>
    <phoneticPr fontId="2"/>
  </si>
  <si>
    <t>№36</t>
  </si>
  <si>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</si>
  <si>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</si>
  <si>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 「支出額③（E4）」も同様</t>
    <rPh sb="3" eb="5">
      <t>シシュツ</t>
    </rPh>
    <rPh sb="5" eb="6">
      <t>ガク</t>
    </rPh>
    <rPh sb="13" eb="15">
      <t>ドウヨウ</t>
    </rPh>
    <phoneticPr fontId="2"/>
  </si>
  <si>
    <t>№77</t>
  </si>
  <si>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</si>
  <si>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</si>
  <si>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</si>
  <si>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</si>
  <si>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</si>
  <si>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（執行計画②のとおり）</t>
  </si>
  <si>
    <t>№87</t>
  </si>
  <si>
    <t>市役所へ提出する必要はありません。</t>
    <rPh sb="0" eb="3">
      <t>シヤクショ</t>
    </rPh>
    <rPh sb="4" eb="6">
      <t>テイシュツ</t>
    </rPh>
    <rPh sb="8" eb="10">
      <t>ヒツヨウ</t>
    </rPh>
    <phoneticPr fontId="2"/>
  </si>
  <si>
    <t>決算</t>
    <rPh sb="0" eb="2">
      <t>ケッサン</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</si>
  <si>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</si>
  <si>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</si>
  <si>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繰越金</t>
    <rPh sb="0" eb="3">
      <t>クリコ</t>
    </rPh>
    <phoneticPr fontId="2"/>
  </si>
  <si>
    <t>※「★使い方の説明★」シートも一度お目通しください。</t>
    <rPh sb="15" eb="17">
      <t>イチド</t>
    </rPh>
    <rPh sb="18" eb="20">
      <t>メドオ</t>
    </rPh>
    <phoneticPr fontId="2"/>
  </si>
  <si>
    <t>積立金</t>
    <rPh sb="0" eb="3">
      <t>ツミタ</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</si>
  <si>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</si>
  <si>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</si>
  <si>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</si>
  <si>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収入額</t>
    <rPh sb="0" eb="3">
      <t>シュウ</t>
    </rPh>
    <phoneticPr fontId="2"/>
  </si>
  <si>
    <t>③ 「入力シート」シートを入力　</t>
    <rPh sb="3" eb="8">
      <t>ニュウリョ</t>
    </rPh>
    <rPh sb="13" eb="15">
      <t>ニュ</t>
    </rPh>
    <phoneticPr fontId="2"/>
  </si>
  <si>
    <t>※ 収支報告書作成時に入力していた「基本情報」「出納簿」があれば、</t>
    <rPh sb="2" eb="17">
      <t>シュウシホウコクショサクセイジ</t>
    </rPh>
    <rPh sb="18" eb="22">
      <t>キホンジ</t>
    </rPh>
    <rPh sb="24" eb="27">
      <t>スイトウボ</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</si>
  <si>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</si>
  <si>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</si>
  <si>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</si>
  <si>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6"/>
  </si>
  <si>
    <t>役員報酬Ｂ</t>
    <rPh sb="0" eb="4">
      <t>ヤクイン</t>
    </rPh>
    <phoneticPr fontId="36"/>
  </si>
  <si>
    <t>出役日当C</t>
    <rPh sb="0" eb="2">
      <t>シュ</t>
    </rPh>
    <rPh sb="2" eb="4">
      <t>ニットウ</t>
    </rPh>
    <phoneticPr fontId="36"/>
  </si>
  <si>
    <t>役職名</t>
    <rPh sb="0" eb="3">
      <t>ヤクショクメイ</t>
    </rPh>
    <phoneticPr fontId="36"/>
  </si>
  <si>
    <t>金額</t>
    <rPh sb="0" eb="2">
      <t>キンガク</t>
    </rPh>
    <phoneticPr fontId="2"/>
  </si>
  <si>
    <t>個人配分額</t>
    <rPh sb="0" eb="5">
      <t>コジンハ</t>
    </rPh>
    <phoneticPr fontId="2"/>
  </si>
  <si>
    <t>№43</t>
  </si>
  <si>
    <t>（㎡）</t>
  </si>
  <si>
    <t>№64</t>
  </si>
  <si>
    <t>【 内訳 】協定参加者別細目書</t>
    <rPh sb="2" eb="4">
      <t>ウチワケ</t>
    </rPh>
    <rPh sb="6" eb="8">
      <t>キョウテイ</t>
    </rPh>
    <rPh sb="8" eb="11">
      <t>サンカシャ</t>
    </rPh>
    <rPh sb="11" eb="12">
      <t>ベツ</t>
    </rPh>
    <rPh sb="12" eb="14">
      <t>サイモク</t>
    </rPh>
    <rPh sb="14" eb="15">
      <t>ショ</t>
    </rPh>
    <phoneticPr fontId="36"/>
  </si>
  <si>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</si>
  <si>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</si>
  <si>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</si>
  <si>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</si>
  <si>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　②</t>
  </si>
  <si>
    <t>№85</t>
  </si>
  <si>
    <t>　④</t>
  </si>
  <si>
    <t>　　　　⑧</t>
  </si>
  <si>
    <t>　　　⑨</t>
  </si>
  <si>
    <t>④収支報告書（１月）</t>
  </si>
  <si>
    <t>⑧収支項目</t>
    <rPh sb="1" eb="3">
      <t>シュウシ</t>
    </rPh>
    <rPh sb="3" eb="5">
      <t>コウモク</t>
    </rPh>
    <phoneticPr fontId="2"/>
  </si>
  <si>
    <t>⑦収支決算書（３月）</t>
    <rPh sb="1" eb="3">
      <t>シュウシ</t>
    </rPh>
    <rPh sb="3" eb="6">
      <t>ケッサンショ</t>
    </rPh>
    <rPh sb="8" eb="9">
      <t>ガツ</t>
    </rPh>
    <phoneticPr fontId="2"/>
  </si>
  <si>
    <t>№54</t>
  </si>
  <si>
    <t>③入力シート</t>
    <rPh sb="1" eb="6">
      <t>ニュウリョ</t>
    </rPh>
    <phoneticPr fontId="2"/>
  </si>
  <si>
    <t>「⑤参加者別細目書」の内訳です。</t>
    <rPh sb="2" eb="9">
      <t>サンカシャベ</t>
    </rPh>
    <rPh sb="11" eb="13">
      <t>ウチワケ</t>
    </rPh>
    <phoneticPr fontId="2"/>
  </si>
  <si>
    <t>収支報告書関連（④⑤⑥）を作成するための入力シートです。</t>
    <rPh sb="0" eb="5">
      <t>シュウシホ</t>
    </rPh>
    <rPh sb="5" eb="7">
      <t>カンレン</t>
    </rPh>
    <rPh sb="13" eb="15">
      <t>サクセイ</t>
    </rPh>
    <rPh sb="20" eb="22">
      <t>ニュウリョク</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</si>
  <si>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</si>
  <si>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</si>
  <si>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</si>
  <si>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</si>
  <si>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出納簿でリストとして出てくる科目の</t>
    <rPh sb="0" eb="3">
      <t>スイトウボ</t>
    </rPh>
    <rPh sb="10" eb="11">
      <t>デ</t>
    </rPh>
    <rPh sb="14" eb="16">
      <t>カモク</t>
    </rPh>
    <phoneticPr fontId="2"/>
  </si>
  <si>
    <t>№32</t>
  </si>
  <si>
    <t>② 「出納簿」シートを入力　（金銭出納簿の作成）</t>
    <rPh sb="3" eb="6">
      <t>スイトウボ</t>
    </rPh>
    <rPh sb="11" eb="13">
      <t>ニュ</t>
    </rPh>
    <rPh sb="15" eb="20">
      <t>キンセンスイトウボ</t>
    </rPh>
    <rPh sb="21" eb="23">
      <t>サクセイ</t>
    </rPh>
    <phoneticPr fontId="2"/>
  </si>
  <si>
    <t>一覧と説明です。</t>
  </si>
  <si>
    <t>お使いください。</t>
  </si>
  <si>
    <t>（特に２ページ目の減価償却について）</t>
    <rPh sb="1" eb="2">
      <t>トク</t>
    </rPh>
    <rPh sb="7" eb="8">
      <t>メ</t>
    </rPh>
    <rPh sb="9" eb="13">
      <t>ゲンカショウキャク</t>
    </rPh>
    <phoneticPr fontId="2"/>
  </si>
  <si>
    <t>№81</t>
  </si>
  <si>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</si>
  <si>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</si>
  <si>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</si>
  <si>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№89</t>
  </si>
  <si>
    <t>№35</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</si>
  <si>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</si>
  <si>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</si>
  <si>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</si>
  <si>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</si>
  <si>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</si>
  <si>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</si>
  <si>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</si>
  <si>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</si>
  <si>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</si>
  <si>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</si>
  <si>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</si>
  <si>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</si>
  <si>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</si>
  <si>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</si>
  <si>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</si>
  <si>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</si>
  <si>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</si>
  <si>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</si>
  <si>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</si>
  <si>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</si>
  <si>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</si>
  <si>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</si>
  <si>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</si>
  <si>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</si>
  <si>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</si>
  <si>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</si>
  <si>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</si>
  <si>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</si>
  <si>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</si>
  <si>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</si>
  <si>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</si>
  <si>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</si>
  <si>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</si>
  <si>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</si>
  <si>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</si>
  <si>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</si>
  <si>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</si>
  <si>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</si>
  <si>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</si>
  <si>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</si>
  <si>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</si>
  <si>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</si>
  <si>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</si>
  <si>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交付日表</t>
    <rPh sb="0" eb="4">
      <t>コウフビ</t>
    </rPh>
    <phoneticPr fontId="2"/>
  </si>
  <si>
    <t>内　田　　幹　夫</t>
  </si>
  <si>
    <t>令和6年12月×日</t>
    <rPh sb="0" eb="2">
      <t>レイワ</t>
    </rPh>
    <rPh sb="3" eb="4">
      <t>ネン</t>
    </rPh>
    <rPh sb="6" eb="7">
      <t>ガツ</t>
    </rPh>
    <rPh sb="7" eb="9">
      <t>バ</t>
    </rPh>
    <phoneticPr fontId="2"/>
  </si>
  <si>
    <t>（R5追加交付の16協定）</t>
    <rPh sb="3" eb="5">
      <t>ツイカ</t>
    </rPh>
    <rPh sb="5" eb="7">
      <t>コウフ</t>
    </rPh>
    <rPh sb="10" eb="12">
      <t>キョウテイ</t>
    </rPh>
    <phoneticPr fontId="2"/>
  </si>
  <si>
    <t>（R6追加交付の7協定で、交付できた場合）</t>
    <phoneticPr fontId="2"/>
  </si>
  <si>
    <t>工事費・委託費</t>
    <rPh sb="0" eb="3">
      <t>コウジヒ</t>
    </rPh>
    <rPh sb="4" eb="6">
      <t>イタク</t>
    </rPh>
    <rPh sb="6" eb="7">
      <t>ヒ</t>
    </rPh>
    <phoneticPr fontId="36"/>
  </si>
  <si>
    <t>工事費・委託費</t>
    <rPh sb="0" eb="2">
      <t>コウジ</t>
    </rPh>
    <rPh sb="2" eb="3">
      <t>ヒ</t>
    </rPh>
    <rPh sb="4" eb="6">
      <t>イタク</t>
    </rPh>
    <rPh sb="6" eb="7">
      <t>ヒ</t>
    </rPh>
    <phoneticPr fontId="36"/>
  </si>
  <si>
    <r>
      <t xml:space="preserve">・ 水路・農道等の補修工事、雑木の伐採等を外注する場合など
・ 防除作業等を業者や組合等に委託する場合など
</t>
    </r>
    <r>
      <rPr>
        <sz val="11"/>
        <rFont val="HGPｺﾞｼｯｸM"/>
        <family val="3"/>
        <charset val="128"/>
      </rPr>
      <t>※業者に委託する作業等は、共同作業費でなく「工事費・委託費」を選択すること。</t>
    </r>
    <rPh sb="2" eb="4">
      <t>スイロ</t>
    </rPh>
    <rPh sb="5" eb="7">
      <t>ノウドウ</t>
    </rPh>
    <rPh sb="7" eb="8">
      <t>トウ</t>
    </rPh>
    <rPh sb="9" eb="11">
      <t>ホシュウ</t>
    </rPh>
    <rPh sb="11" eb="13">
      <t>コウジ</t>
    </rPh>
    <rPh sb="14" eb="16">
      <t>ゾウボク</t>
    </rPh>
    <rPh sb="17" eb="19">
      <t>バッサイ</t>
    </rPh>
    <rPh sb="19" eb="20">
      <t>トウ</t>
    </rPh>
    <rPh sb="21" eb="23">
      <t>ガイチュウ</t>
    </rPh>
    <rPh sb="25" eb="27">
      <t>バアイ</t>
    </rPh>
    <rPh sb="32" eb="36">
      <t>ボウジョサギョウ</t>
    </rPh>
    <rPh sb="36" eb="37">
      <t>トウ</t>
    </rPh>
    <rPh sb="38" eb="40">
      <t>ギョウシャ</t>
    </rPh>
    <rPh sb="41" eb="44">
      <t>クミアイトウ</t>
    </rPh>
    <rPh sb="45" eb="47">
      <t>イタク</t>
    </rPh>
    <rPh sb="49" eb="51">
      <t>バアイ</t>
    </rPh>
    <rPh sb="56" eb="58">
      <t>ギョウシャ</t>
    </rPh>
    <rPh sb="59" eb="61">
      <t>イタク</t>
    </rPh>
    <rPh sb="63" eb="65">
      <t>サギョウ</t>
    </rPh>
    <rPh sb="65" eb="66">
      <t>トウ</t>
    </rPh>
    <rPh sb="68" eb="70">
      <t>キョウドウ</t>
    </rPh>
    <rPh sb="70" eb="72">
      <t>サギョウ</t>
    </rPh>
    <rPh sb="72" eb="73">
      <t>ヒ</t>
    </rPh>
    <rPh sb="77" eb="80">
      <t>コウジヒ</t>
    </rPh>
    <rPh sb="81" eb="84">
      <t>イタクヒ</t>
    </rPh>
    <rPh sb="86" eb="88">
      <t>センタク</t>
    </rPh>
    <phoneticPr fontId="2"/>
  </si>
  <si>
    <t>前年に交付された市補助金を年をまたいで配分する場合に選択（その年の収支報告書に計上しない場合）</t>
    <rPh sb="0" eb="2">
      <t>ゼンネン</t>
    </rPh>
    <rPh sb="3" eb="5">
      <t>コウフ</t>
    </rPh>
    <rPh sb="8" eb="9">
      <t>シ</t>
    </rPh>
    <rPh sb="9" eb="12">
      <t>ホジョキン</t>
    </rPh>
    <rPh sb="13" eb="14">
      <t>ネン</t>
    </rPh>
    <rPh sb="19" eb="21">
      <t>ハイブン</t>
    </rPh>
    <rPh sb="23" eb="25">
      <t>バアイ</t>
    </rPh>
    <rPh sb="26" eb="28">
      <t>センタク</t>
    </rPh>
    <rPh sb="31" eb="32">
      <t>トシ</t>
    </rPh>
    <rPh sb="33" eb="38">
      <t>シュウシホウコクショ</t>
    </rPh>
    <rPh sb="39" eb="41">
      <t>ケイジョウ</t>
    </rPh>
    <rPh sb="44" eb="4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</si>
</sst>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2">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60">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4"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5" fillId="0" borderId="0" xfId="0" applyFont="1" applyAlignment="1">
      <alignment vertical="center"/>
    </xf>
    <xf numFmtId="0" fontId="26" fillId="0" borderId="0" xfId="0" applyFont="1" applyAlignment="1">
      <alignment vertical="center"/>
    </xf>
    <xf numFmtId="0" fontId="27"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8" fillId="0" borderId="0" xfId="0" applyFont="1" applyAlignment="1">
      <alignment vertical="center"/>
    </xf>
    <xf numFmtId="0" fontId="28" fillId="0" borderId="52" xfId="0" applyFont="1" applyBorder="1" applyAlignment="1">
      <alignment vertical="center"/>
    </xf>
    <xf numFmtId="0" fontId="28" fillId="0" borderId="53"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28" fillId="0" borderId="8" xfId="0" applyFont="1" applyBorder="1" applyAlignment="1">
      <alignment horizontal="center" vertical="center"/>
    </xf>
    <xf numFmtId="0" fontId="28" fillId="0" borderId="8"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0" fontId="28" fillId="0" borderId="130" xfId="0" applyFont="1" applyBorder="1" applyAlignment="1">
      <alignment horizontal="distributed" vertical="center" indent="1"/>
    </xf>
    <xf numFmtId="0" fontId="28" fillId="0" borderId="130" xfId="0" applyFont="1" applyBorder="1" applyAlignment="1">
      <alignment vertical="center"/>
    </xf>
    <xf numFmtId="0" fontId="28" fillId="0" borderId="11" xfId="0" applyFont="1" applyBorder="1" applyAlignment="1">
      <alignment horizontal="center" vertical="center"/>
    </xf>
    <xf numFmtId="0" fontId="31"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8" fillId="0" borderId="22" xfId="0" applyFont="1" applyBorder="1" applyAlignment="1">
      <alignment vertical="center"/>
    </xf>
    <xf numFmtId="0" fontId="28"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8" fillId="0" borderId="41" xfId="4" applyFont="1" applyBorder="1" applyAlignment="1">
      <alignment vertical="center"/>
    </xf>
    <xf numFmtId="38" fontId="28" fillId="0" borderId="23" xfId="4" applyFont="1" applyBorder="1" applyAlignment="1">
      <alignment vertical="center"/>
    </xf>
    <xf numFmtId="0" fontId="28"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8"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8"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0" fontId="22" fillId="3" borderId="0" xfId="0" applyFont="1" applyFill="1" applyAlignment="1">
      <alignment vertical="center"/>
    </xf>
    <xf numFmtId="0" fontId="32" fillId="0" borderId="0" xfId="0" applyFont="1" applyAlignment="1">
      <alignment vertical="center"/>
    </xf>
    <xf numFmtId="38" fontId="13" fillId="0" borderId="0" xfId="0" applyNumberFormat="1" applyFont="1" applyFill="1" applyBorder="1" applyAlignment="1">
      <alignment vertical="center"/>
    </xf>
    <xf numFmtId="0" fontId="32"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38" fontId="28" fillId="0" borderId="0" xfId="0" applyNumberFormat="1" applyFont="1" applyFill="1" applyBorder="1" applyAlignment="1">
      <alignment vertical="center"/>
    </xf>
    <xf numFmtId="0" fontId="28" fillId="3" borderId="0" xfId="0" applyFont="1" applyFill="1" applyAlignment="1">
      <alignment vertical="center"/>
    </xf>
    <xf numFmtId="0" fontId="33" fillId="0" borderId="0" xfId="0" applyFont="1" applyAlignment="1">
      <alignment vertical="center"/>
    </xf>
    <xf numFmtId="0" fontId="0" fillId="0" borderId="0" xfId="0" applyAlignment="1">
      <alignment horizontal="center" vertical="center"/>
    </xf>
    <xf numFmtId="0" fontId="35"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5"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7" fillId="0" borderId="0" xfId="3" applyFont="1" applyAlignment="1">
      <alignment vertical="center" shrinkToFit="1"/>
    </xf>
    <xf numFmtId="0" fontId="37" fillId="0" borderId="0" xfId="3" applyFont="1" applyAlignment="1">
      <alignment vertical="center"/>
    </xf>
    <xf numFmtId="0" fontId="37" fillId="0" borderId="13" xfId="3" applyFont="1" applyBorder="1" applyAlignment="1">
      <alignment vertical="center" shrinkToFit="1"/>
    </xf>
    <xf numFmtId="0" fontId="37" fillId="0" borderId="19" xfId="3" applyFont="1" applyBorder="1" applyAlignment="1">
      <alignment horizontal="center" vertical="center" shrinkToFit="1"/>
    </xf>
    <xf numFmtId="0" fontId="37" fillId="0" borderId="5" xfId="3" applyFont="1" applyBorder="1" applyAlignment="1">
      <alignment vertical="center" shrinkToFit="1"/>
    </xf>
    <xf numFmtId="0" fontId="37" fillId="0" borderId="13" xfId="3" applyFont="1" applyBorder="1" applyAlignment="1">
      <alignment vertical="center"/>
    </xf>
    <xf numFmtId="0" fontId="37"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7" fillId="0" borderId="19" xfId="3" applyFont="1" applyFill="1" applyBorder="1" applyAlignment="1">
      <alignment horizontal="center" vertical="center"/>
    </xf>
    <xf numFmtId="0" fontId="38" fillId="0" borderId="19" xfId="3" applyFont="1" applyFill="1" applyBorder="1" applyAlignment="1">
      <alignment horizontal="center" vertical="center" wrapText="1"/>
    </xf>
    <xf numFmtId="0" fontId="37" fillId="0" borderId="5" xfId="3" applyFont="1" applyFill="1" applyBorder="1" applyAlignment="1">
      <alignment vertical="center"/>
    </xf>
    <xf numFmtId="38" fontId="37" fillId="12" borderId="5" xfId="3" applyNumberFormat="1" applyFont="1" applyFill="1" applyBorder="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38" fontId="37" fillId="0" borderId="0" xfId="3" applyNumberFormat="1" applyFont="1" applyAlignment="1">
      <alignment vertical="center"/>
    </xf>
    <xf numFmtId="176" fontId="3" fillId="3" borderId="19" xfId="0" applyNumberFormat="1" applyFont="1" applyFill="1" applyBorder="1" applyAlignment="1">
      <alignment vertical="center"/>
    </xf>
    <xf numFmtId="0" fontId="40" fillId="0" borderId="0" xfId="0" applyFont="1" applyAlignment="1">
      <alignment vertical="center"/>
    </xf>
    <xf numFmtId="0" fontId="14" fillId="0" borderId="42" xfId="0" applyFont="1" applyBorder="1" applyAlignment="1">
      <alignment vertical="center"/>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0" borderId="0" xfId="0" applyNumberFormat="1" applyFont="1" applyFill="1" applyAlignment="1">
      <alignment horizontal="center" vertical="center" shrinkToFit="1"/>
    </xf>
    <xf numFmtId="182" fontId="14" fillId="0" borderId="23" xfId="0" applyNumberFormat="1" applyFont="1" applyBorder="1" applyAlignment="1">
      <alignment horizontal="center" vertical="center"/>
    </xf>
    <xf numFmtId="0" fontId="3" fillId="11" borderId="136" xfId="0" applyFont="1" applyFill="1" applyBorder="1" applyAlignment="1">
      <alignment vertical="center" wrapText="1" shrinkToFi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0" fontId="14" fillId="0" borderId="8" xfId="0" quotePrefix="1" applyFont="1" applyBorder="1" applyAlignment="1">
      <alignment horizontal="center" vertical="center"/>
    </xf>
    <xf numFmtId="0" fontId="14" fillId="0" borderId="5" xfId="0" applyFont="1" applyBorder="1" applyAlignment="1">
      <alignment horizontal="center" vertical="center"/>
    </xf>
    <xf numFmtId="178" fontId="14" fillId="0" borderId="8" xfId="0" applyNumberFormat="1" applyFont="1" applyBorder="1" applyAlignment="1">
      <alignment horizontal="center" vertical="center"/>
    </xf>
    <xf numFmtId="0" fontId="14" fillId="0" borderId="8" xfId="0" quotePrefix="1"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9" fillId="0" borderId="5" xfId="0" applyFont="1" applyBorder="1" applyAlignment="1">
      <alignment horizontal="center" vertical="center" wrapText="1"/>
    </xf>
    <xf numFmtId="182" fontId="14" fillId="0" borderId="0" xfId="0" applyNumberFormat="1" applyFont="1" applyFill="1" applyBorder="1" applyAlignment="1">
      <alignment horizontal="center" vertical="center"/>
    </xf>
    <xf numFmtId="0" fontId="14" fillId="0" borderId="0" xfId="0" applyFont="1" applyBorder="1" applyAlignment="1">
      <alignment vertical="center"/>
    </xf>
    <xf numFmtId="178" fontId="9" fillId="3" borderId="0" xfId="0" applyNumberFormat="1" applyFont="1" applyFill="1" applyBorder="1" applyAlignment="1">
      <alignment horizontal="center" vertical="center" wrapTex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14" fillId="0" borderId="42" xfId="0" applyFont="1" applyBorder="1" applyAlignment="1">
      <alignment vertical="center"/>
    </xf>
    <xf numFmtId="0" fontId="14" fillId="0" borderId="65" xfId="0" applyFont="1" applyBorder="1" applyAlignment="1">
      <alignment vertical="center"/>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37" xfId="0" applyFont="1" applyBorder="1" applyAlignment="1">
      <alignment horizontal="center" vertical="center"/>
    </xf>
    <xf numFmtId="0" fontId="14" fillId="0" borderId="93" xfId="0" applyFont="1" applyBorder="1" applyAlignment="1">
      <alignment horizontal="center"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37" xfId="0" applyFont="1" applyBorder="1" applyAlignment="1">
      <alignment horizontal="distributed"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0" fontId="16" fillId="7" borderId="129" xfId="0" applyFont="1" applyFill="1" applyBorder="1" applyAlignment="1">
      <alignment horizontal="center" vertical="center" shrinkToFit="1"/>
    </xf>
    <xf numFmtId="38" fontId="9" fillId="3" borderId="5" xfId="4" applyFont="1" applyFill="1" applyBorder="1" applyAlignment="1">
      <alignment horizontal="center" shrinkToFit="1"/>
    </xf>
    <xf numFmtId="0" fontId="27" fillId="0" borderId="13" xfId="0" applyFont="1" applyBorder="1" applyAlignment="1">
      <alignment horizontal="center" vertical="center" shrinkToFit="1"/>
    </xf>
    <xf numFmtId="0" fontId="27" fillId="0" borderId="19" xfId="0" applyFont="1" applyBorder="1" applyAlignment="1">
      <alignment horizontal="center" vertic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0" fontId="28" fillId="0" borderId="4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31" fillId="0" borderId="0" xfId="0" applyFont="1" applyBorder="1" applyAlignment="1">
      <alignment horizontal="right"/>
    </xf>
    <xf numFmtId="0" fontId="31" fillId="0" borderId="23" xfId="0" applyFont="1" applyBorder="1" applyAlignment="1">
      <alignment horizontal="right"/>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0" fontId="28" fillId="0" borderId="58" xfId="0" applyFont="1" applyBorder="1" applyAlignment="1">
      <alignment horizontal="left" vertical="center" indent="1"/>
    </xf>
    <xf numFmtId="0" fontId="28" fillId="0" borderId="81" xfId="0" applyFont="1" applyBorder="1" applyAlignment="1">
      <alignment horizontal="left" vertical="center" indent="1"/>
    </xf>
    <xf numFmtId="0" fontId="28" fillId="0" borderId="90" xfId="0" applyFont="1" applyBorder="1" applyAlignment="1">
      <alignment horizontal="left" vertical="center" indent="1"/>
    </xf>
    <xf numFmtId="0" fontId="28" fillId="0" borderId="135" xfId="0" applyFont="1" applyFill="1" applyBorder="1" applyAlignment="1">
      <alignment horizontal="center"/>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38" fontId="28" fillId="0" borderId="13" xfId="4" applyFont="1" applyBorder="1" applyAlignment="1">
      <alignment vertical="center"/>
    </xf>
    <xf numFmtId="38" fontId="28" fillId="0" borderId="10" xfId="4" applyFont="1" applyBorder="1" applyAlignment="1">
      <alignment vertical="center"/>
    </xf>
    <xf numFmtId="38" fontId="28" fillId="0" borderId="130" xfId="4" applyFont="1" applyBorder="1" applyAlignment="1">
      <alignment vertical="center"/>
    </xf>
    <xf numFmtId="38" fontId="28" fillId="0" borderId="26" xfId="4" applyFont="1" applyBorder="1" applyAlignment="1">
      <alignment vertical="center"/>
    </xf>
    <xf numFmtId="38" fontId="28" fillId="0" borderId="56" xfId="4" applyFont="1" applyBorder="1" applyAlignment="1">
      <alignmen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8" fillId="0" borderId="11" xfId="0" applyFont="1" applyBorder="1" applyAlignment="1">
      <alignment horizontal="distributed" vertical="center" indent="7"/>
    </xf>
    <xf numFmtId="0" fontId="28" fillId="0" borderId="41" xfId="0" applyFont="1" applyBorder="1" applyAlignment="1">
      <alignment horizontal="distributed" vertical="center" indent="7"/>
    </xf>
    <xf numFmtId="0" fontId="28" fillId="0" borderId="12" xfId="0" applyFont="1" applyBorder="1" applyAlignment="1">
      <alignment horizontal="distributed" vertical="center" indent="7"/>
    </xf>
    <xf numFmtId="0" fontId="13" fillId="0" borderId="6" xfId="0" applyFont="1" applyBorder="1" applyAlignment="1">
      <alignment horizontal="left" vertical="center" indent="1"/>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0" fontId="13" fillId="0" borderId="41" xfId="0" applyFont="1" applyBorder="1" applyAlignment="1">
      <alignment horizontal="left" vertical="center"/>
    </xf>
    <xf numFmtId="0" fontId="13" fillId="0" borderId="12" xfId="0" applyFont="1" applyBorder="1" applyAlignment="1">
      <alignment horizontal="left" vertical="center"/>
    </xf>
    <xf numFmtId="181" fontId="29" fillId="0" borderId="0" xfId="0" applyNumberFormat="1" applyFont="1" applyFill="1" applyBorder="1" applyAlignment="1">
      <alignment horizontal="center" vertical="center"/>
    </xf>
    <xf numFmtId="0" fontId="29" fillId="0" borderId="0" xfId="0" applyFont="1" applyBorder="1" applyAlignment="1">
      <alignment horizontal="left" vertical="center"/>
    </xf>
    <xf numFmtId="0" fontId="34"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7" fillId="0" borderId="23" xfId="3" applyFont="1" applyBorder="1" applyAlignment="1">
      <alignment horizontal="center" vertical="center"/>
    </xf>
    <xf numFmtId="0" fontId="13" fillId="0" borderId="23" xfId="0" applyFont="1" applyBorder="1" applyAlignment="1">
      <alignment horizontal="left" vertical="center" indent="1" shrinkToFit="1"/>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34275" y="942975"/>
          <a:ext cx="3601720" cy="2171065"/>
          <a:chOff x="8485621" y="920750"/>
          <a:chExt cx="3581418" cy="2151382"/>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21" y="920750"/>
                <a:ext cx="2074551" cy="2151382"/>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164465</xdr:colOff>
      <xdr:row>0</xdr:row>
      <xdr:rowOff>118745</xdr:rowOff>
    </xdr:from>
    <xdr:to>
      <xdr:col>23</xdr:col>
      <xdr:colOff>393700</xdr:colOff>
      <xdr:row>1</xdr:row>
      <xdr:rowOff>136525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388975" y="118745"/>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476250</xdr:colOff>
      <xdr:row>49</xdr:row>
      <xdr:rowOff>133350</xdr:rowOff>
    </xdr:from>
    <xdr:to>
      <xdr:col>17</xdr:col>
      <xdr:colOff>43815</xdr:colOff>
      <xdr:row>51</xdr:row>
      <xdr:rowOff>133350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8286750" y="9124950"/>
          <a:ext cx="1043940" cy="323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3" sqref="B3"/>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213</v>
      </c>
      <c r="D3" s="1" t="s">
        <v>332</v>
      </c>
      <c r="E3" s="1" t="s">
        <v>77</v>
      </c>
      <c r="F3" s="1" t="s">
        <v>334</v>
      </c>
      <c r="G3" s="1" t="s">
        <v>75</v>
      </c>
      <c r="H3" s="1" t="s">
        <v>201</v>
      </c>
      <c r="I3" s="1" t="s">
        <v>335</v>
      </c>
      <c r="J3" s="1" t="s">
        <v>336</v>
      </c>
    </row>
    <row r="7" spans="1:10" s="2" customFormat="1" ht="18" customHeight="1">
      <c r="B7" s="4" t="s">
        <v>108</v>
      </c>
    </row>
    <row r="8" spans="1:10" s="2" customFormat="1" ht="18" customHeight="1">
      <c r="B8" s="2" t="s">
        <v>178</v>
      </c>
    </row>
    <row r="9" spans="1:10" s="2" customFormat="1" ht="18" customHeight="1">
      <c r="B9" s="5" t="s">
        <v>179</v>
      </c>
      <c r="H9" s="6"/>
    </row>
    <row r="10" spans="1:10" s="2" customFormat="1" ht="18" customHeight="1">
      <c r="H10" s="6"/>
    </row>
    <row r="11" spans="1:10" s="2" customFormat="1" ht="18" customHeight="1">
      <c r="B11" s="4" t="s">
        <v>182</v>
      </c>
      <c r="H11" s="6"/>
    </row>
    <row r="12" spans="1:10" s="2" customFormat="1" ht="18" customHeight="1">
      <c r="B12" s="2" t="s">
        <v>183</v>
      </c>
      <c r="H12" s="5"/>
    </row>
    <row r="13" spans="1:10" s="2" customFormat="1" ht="18" customHeight="1">
      <c r="B13" s="2" t="s">
        <v>344</v>
      </c>
    </row>
    <row r="14" spans="1:10" s="2" customFormat="1" ht="18" customHeight="1"/>
    <row r="15" spans="1:10" s="2" customFormat="1" ht="18" customHeight="1">
      <c r="B15" s="4" t="s">
        <v>341</v>
      </c>
    </row>
    <row r="16" spans="1:10" s="2" customFormat="1" ht="18" customHeight="1">
      <c r="B16" s="2" t="s">
        <v>343</v>
      </c>
    </row>
    <row r="17" spans="2:2" s="2" customFormat="1" ht="18" customHeight="1">
      <c r="B17" s="2" t="s">
        <v>345</v>
      </c>
    </row>
    <row r="18" spans="2:2" s="2" customFormat="1" ht="18" customHeight="1"/>
    <row r="19" spans="2:2" s="2" customFormat="1" ht="18" customHeight="1">
      <c r="B19" s="4" t="s">
        <v>337</v>
      </c>
    </row>
    <row r="20" spans="2:2" s="2" customFormat="1" ht="18" customHeight="1">
      <c r="B20" s="2" t="s">
        <v>184</v>
      </c>
    </row>
    <row r="21" spans="2:2" s="2" customFormat="1" ht="18" customHeight="1">
      <c r="B21" s="2" t="s">
        <v>346</v>
      </c>
    </row>
    <row r="22" spans="2:2" s="3" customFormat="1" ht="18" customHeight="1"/>
    <row r="23" spans="2:2" s="3" customFormat="1" ht="18" customHeight="1">
      <c r="B23" s="4" t="s">
        <v>316</v>
      </c>
    </row>
    <row r="24" spans="2:2" s="3" customFormat="1" ht="18" customHeight="1">
      <c r="B24" s="2" t="s">
        <v>186</v>
      </c>
    </row>
    <row r="25" spans="2:2" s="3" customFormat="1" ht="18" customHeight="1">
      <c r="B25" s="2" t="s">
        <v>187</v>
      </c>
    </row>
    <row r="26" spans="2:2" s="3" customFormat="1" ht="18" customHeight="1"/>
    <row r="27" spans="2:2" s="3" customFormat="1" ht="18" customHeight="1">
      <c r="B27" s="4" t="s">
        <v>154</v>
      </c>
    </row>
    <row r="28" spans="2:2" s="3" customFormat="1" ht="18" customHeight="1">
      <c r="B28" s="3" t="s">
        <v>342</v>
      </c>
    </row>
    <row r="29" spans="2:2" s="3" customFormat="1" ht="18" customHeight="1"/>
    <row r="30" spans="2:2" s="2" customFormat="1" ht="18" customHeight="1">
      <c r="B30" s="4" t="s">
        <v>339</v>
      </c>
    </row>
    <row r="31" spans="2:2" s="2" customFormat="1" ht="18" customHeight="1">
      <c r="B31" s="2" t="s">
        <v>347</v>
      </c>
    </row>
    <row r="32" spans="2:2" s="2" customFormat="1" ht="18" customHeight="1">
      <c r="B32" s="2" t="s">
        <v>90</v>
      </c>
    </row>
    <row r="33" spans="2:2" s="2" customFormat="1" ht="18" customHeight="1"/>
    <row r="34" spans="2:2" s="2" customFormat="1" ht="18" customHeight="1">
      <c r="B34" s="4" t="s">
        <v>338</v>
      </c>
    </row>
    <row r="35" spans="2:2" s="2" customFormat="1" ht="18" customHeight="1">
      <c r="B35" s="2" t="s">
        <v>348</v>
      </c>
    </row>
    <row r="36" spans="2:2" s="2" customFormat="1" ht="18" customHeight="1">
      <c r="B36" s="2" t="s">
        <v>351</v>
      </c>
    </row>
    <row r="37" spans="2:2" s="2" customFormat="1" ht="18" customHeight="1"/>
    <row r="38" spans="2:2" s="2" customFormat="1" ht="18" customHeight="1">
      <c r="B38" s="4" t="s">
        <v>174</v>
      </c>
    </row>
    <row r="39" spans="2:2" s="2" customFormat="1" ht="18" customHeight="1">
      <c r="B39" s="2" t="s">
        <v>32</v>
      </c>
    </row>
    <row r="40" spans="2:2" s="2" customFormat="1" ht="18" customHeight="1">
      <c r="B40" s="2" t="s">
        <v>352</v>
      </c>
    </row>
    <row r="41" spans="2:2" s="2" customFormat="1" ht="18" customHeight="1">
      <c r="B41" s="2" t="s">
        <v>302</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tabSelected="1" workbookViewId="0">
      <selection activeCell="B9" sqref="B9"/>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104</v>
      </c>
      <c r="B2" s="2" t="s">
        <v>155</v>
      </c>
    </row>
    <row r="3" spans="1:12" ht="21" customHeight="1">
      <c r="B3" s="2" t="s">
        <v>153</v>
      </c>
      <c r="G3" s="5" t="s">
        <v>305</v>
      </c>
    </row>
    <row r="4" spans="1:12">
      <c r="C4" s="349" t="s">
        <v>283</v>
      </c>
      <c r="D4" s="349"/>
      <c r="G4" s="5" t="s">
        <v>375</v>
      </c>
    </row>
    <row r="5" spans="1:12" ht="25.8" customHeight="1">
      <c r="B5" s="9" t="s">
        <v>6</v>
      </c>
      <c r="C5" s="344">
        <v>7</v>
      </c>
    </row>
    <row r="6" spans="1:12" ht="25.8" customHeight="1">
      <c r="B6" s="9" t="s">
        <v>123</v>
      </c>
      <c r="C6" s="345">
        <v>7</v>
      </c>
    </row>
    <row r="7" spans="1:12" ht="25.8" customHeight="1">
      <c r="B7" s="9" t="s">
        <v>115</v>
      </c>
      <c r="C7" s="12" t="s">
        <v>286</v>
      </c>
      <c r="E7" s="10" t="s">
        <v>150</v>
      </c>
    </row>
    <row r="8" spans="1:12" ht="25.8" customHeight="1">
      <c r="B8" s="9" t="s">
        <v>131</v>
      </c>
      <c r="C8" s="13" t="s">
        <v>287</v>
      </c>
      <c r="E8" s="2" t="s">
        <v>284</v>
      </c>
    </row>
    <row r="9" spans="1:12" ht="25.8" customHeight="1">
      <c r="E9" s="2" t="s">
        <v>285</v>
      </c>
    </row>
    <row r="11" spans="1:12" ht="25.8" customHeight="1"/>
    <row r="12" spans="1:12" ht="25.8" customHeight="1"/>
    <row r="13" spans="1:12" ht="19.95" customHeight="1">
      <c r="B13" s="350" t="s">
        <v>368</v>
      </c>
      <c r="C13" s="350"/>
      <c r="D13" s="2"/>
      <c r="E13" s="2"/>
      <c r="H13" s="2"/>
      <c r="I13" s="351" t="s">
        <v>371</v>
      </c>
      <c r="J13" s="351"/>
      <c r="K13" s="351"/>
      <c r="L13" s="351"/>
    </row>
    <row r="14" spans="1:12" ht="19.95" customHeight="1">
      <c r="B14" s="10" t="s">
        <v>82</v>
      </c>
      <c r="C14" s="8"/>
      <c r="D14" s="2"/>
      <c r="E14" s="2"/>
      <c r="F14" s="352" t="s">
        <v>247</v>
      </c>
      <c r="G14" s="352"/>
      <c r="H14" s="2"/>
      <c r="I14" s="10" t="s">
        <v>82</v>
      </c>
    </row>
    <row r="15" spans="1:12" ht="19.95" customHeight="1">
      <c r="B15" s="10" t="s">
        <v>350</v>
      </c>
      <c r="C15" s="8"/>
      <c r="D15" s="2"/>
      <c r="E15" s="2"/>
      <c r="F15" s="353" t="s">
        <v>373</v>
      </c>
      <c r="G15" s="353"/>
      <c r="H15" s="2"/>
      <c r="I15" s="10" t="s">
        <v>350</v>
      </c>
    </row>
    <row r="16" spans="1:12" ht="19.95" customHeight="1">
      <c r="B16" s="11" t="s">
        <v>369</v>
      </c>
      <c r="C16" s="8"/>
      <c r="F16" s="2"/>
      <c r="G16" s="2"/>
      <c r="H16" s="2"/>
      <c r="I16" s="11" t="s">
        <v>80</v>
      </c>
    </row>
    <row r="17" spans="2:10" ht="19.95" customHeight="1">
      <c r="B17" s="10" t="s">
        <v>313</v>
      </c>
      <c r="C17" s="8"/>
      <c r="D17" s="2"/>
      <c r="E17" s="2"/>
      <c r="F17" s="2"/>
      <c r="G17" s="2"/>
      <c r="H17" s="2"/>
      <c r="I17" s="10" t="s">
        <v>372</v>
      </c>
    </row>
    <row r="18" spans="2:10" ht="19.95" customHeight="1">
      <c r="B18" s="11" t="s">
        <v>22</v>
      </c>
      <c r="C18" s="8"/>
      <c r="D18" s="2"/>
      <c r="E18" s="2"/>
      <c r="F18" s="2"/>
      <c r="G18" s="2"/>
      <c r="H18" s="2"/>
      <c r="I18" s="2"/>
    </row>
    <row r="19" spans="2:10" ht="19.95" customHeight="1">
      <c r="B19" s="10" t="s">
        <v>370</v>
      </c>
      <c r="C19" s="8"/>
      <c r="D19" s="2"/>
      <c r="E19" s="2"/>
      <c r="F19" s="2"/>
      <c r="G19" s="2"/>
      <c r="H19" s="2"/>
      <c r="I19" s="2" t="s">
        <v>314</v>
      </c>
    </row>
    <row r="20" spans="2:10" ht="19.95" customHeight="1">
      <c r="B20" s="10" t="s">
        <v>129</v>
      </c>
      <c r="C20" s="8"/>
      <c r="D20" s="2"/>
      <c r="E20" s="355"/>
      <c r="F20" s="355"/>
      <c r="G20" s="355"/>
      <c r="H20" s="2"/>
      <c r="I20" s="2" t="s">
        <v>258</v>
      </c>
    </row>
    <row r="21" spans="2:10" ht="19.95" customHeight="1">
      <c r="B21" s="10" t="s">
        <v>275</v>
      </c>
      <c r="C21" s="8"/>
      <c r="D21" s="2"/>
      <c r="E21" s="355"/>
      <c r="F21" s="355"/>
      <c r="G21" s="355"/>
      <c r="H21" s="2"/>
      <c r="I21" s="2"/>
    </row>
    <row r="22" spans="2:10" ht="7.2" customHeight="1">
      <c r="B22" s="10"/>
      <c r="C22" s="8"/>
      <c r="D22" s="2"/>
      <c r="E22" s="2"/>
      <c r="F22" s="2"/>
      <c r="G22" s="2"/>
      <c r="H22" s="2"/>
    </row>
    <row r="23" spans="2:10" ht="19.95" customHeight="1">
      <c r="B23" s="356" t="s">
        <v>224</v>
      </c>
      <c r="C23" s="356"/>
      <c r="D23" s="356"/>
      <c r="E23" s="356"/>
      <c r="F23" s="356"/>
      <c r="G23" s="356"/>
      <c r="H23" s="2"/>
      <c r="I23" s="15" t="s">
        <v>307</v>
      </c>
    </row>
    <row r="24" spans="2:10" ht="19.95" customHeight="1">
      <c r="B24" s="356"/>
      <c r="C24" s="356"/>
      <c r="D24" s="356"/>
      <c r="E24" s="356"/>
      <c r="F24" s="356"/>
      <c r="G24" s="356"/>
      <c r="H24" s="2"/>
      <c r="J24" s="16" t="s">
        <v>353</v>
      </c>
    </row>
    <row r="25" spans="2:10" ht="19.95" customHeight="1">
      <c r="B25" s="354" t="s">
        <v>374</v>
      </c>
      <c r="C25" s="354"/>
      <c r="D25" s="354"/>
      <c r="E25" s="354"/>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B25:E25"/>
    <mergeCell ref="E20:G21"/>
    <mergeCell ref="B23:G24"/>
    <mergeCell ref="C4:D4"/>
    <mergeCell ref="B13:C13"/>
    <mergeCell ref="I13:L13"/>
    <mergeCell ref="F14:G14"/>
    <mergeCell ref="F15:G15"/>
  </mergeCells>
  <phoneticPr fontId="2"/>
  <dataValidations count="1">
    <dataValidation type="whole" allowBlank="1" showInputMessage="1" showErrorMessage="1" errorTitle="入力制限" error="整数のみ入力してください。_x000a_自動的に令和●年（度）となります。" sqref="C5:C6" xr:uid="{CDA1DE24-D00C-49E7-B97F-CB4212B01488}">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view="pageBreakPreview" zoomScale="92" zoomScaleNormal="96" zoomScaleSheetLayoutView="92" workbookViewId="0">
      <pane ySplit="5" topLeftCell="A6" activePane="bottomLeft" state="frozen"/>
      <selection pane="bottomLeft" activeCell="B7" sqref="B7"/>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20</v>
      </c>
      <c r="G1" s="21"/>
      <c r="H1" s="21"/>
      <c r="I1" s="21"/>
      <c r="J1" s="21"/>
      <c r="K1" s="34"/>
      <c r="P1" s="357" t="s">
        <v>254</v>
      </c>
      <c r="Q1" s="37" t="s">
        <v>296</v>
      </c>
      <c r="R1" s="39" t="s">
        <v>167</v>
      </c>
    </row>
    <row r="2" spans="1:18" ht="18" customHeight="1">
      <c r="A2" s="18"/>
      <c r="E2" s="346">
        <f>基本情報!C6</f>
        <v>7</v>
      </c>
      <c r="F2" s="2" t="s">
        <v>125</v>
      </c>
      <c r="H2" s="32" t="s">
        <v>28</v>
      </c>
      <c r="I2" s="2" t="str">
        <f>基本情報!C7</f>
        <v>魚沼集落協定</v>
      </c>
      <c r="K2" s="34"/>
      <c r="P2" s="357"/>
      <c r="Q2" s="38">
        <f>SUM(F6:F97)</f>
        <v>0</v>
      </c>
      <c r="R2" s="38">
        <f>SUM(G6:G97)</f>
        <v>0</v>
      </c>
    </row>
    <row r="3" spans="1:18" ht="7.2" customHeight="1">
      <c r="A3" s="18"/>
      <c r="K3" s="34"/>
      <c r="P3" s="357"/>
    </row>
    <row r="4" spans="1:18" ht="15.6" customHeight="1">
      <c r="A4" s="18"/>
      <c r="B4" s="358" t="s">
        <v>9</v>
      </c>
      <c r="C4" s="22" t="s">
        <v>138</v>
      </c>
      <c r="D4" s="26" t="s">
        <v>139</v>
      </c>
      <c r="E4" s="360" t="s">
        <v>136</v>
      </c>
      <c r="F4" s="358" t="s">
        <v>17</v>
      </c>
      <c r="G4" s="362" t="s">
        <v>140</v>
      </c>
      <c r="H4" s="358" t="s">
        <v>1</v>
      </c>
      <c r="I4" s="358" t="s">
        <v>78</v>
      </c>
      <c r="J4" s="358" t="s">
        <v>37</v>
      </c>
      <c r="K4" s="34"/>
      <c r="P4" s="357"/>
      <c r="Q4" s="37" t="s">
        <v>297</v>
      </c>
      <c r="R4" s="39" t="s">
        <v>212</v>
      </c>
    </row>
    <row r="5" spans="1:18" ht="31.2" customHeight="1">
      <c r="A5" s="18"/>
      <c r="B5" s="359"/>
      <c r="C5" s="23" t="s">
        <v>12</v>
      </c>
      <c r="D5" s="23" t="s">
        <v>303</v>
      </c>
      <c r="E5" s="361"/>
      <c r="F5" s="359"/>
      <c r="G5" s="363"/>
      <c r="H5" s="359"/>
      <c r="I5" s="359"/>
      <c r="J5" s="359"/>
      <c r="K5" s="34"/>
      <c r="P5" s="357"/>
      <c r="Q5" s="38">
        <f>SUBTOTAL(9,F6:F97)</f>
        <v>0</v>
      </c>
      <c r="R5" s="38">
        <f>SUBTOTAL(9,G6:G97)</f>
        <v>0</v>
      </c>
    </row>
    <row r="6" spans="1:18" ht="18" customHeight="1">
      <c r="A6" s="18"/>
      <c r="B6" s="341">
        <v>45658</v>
      </c>
      <c r="C6" s="24" t="s">
        <v>177</v>
      </c>
      <c r="D6" s="24"/>
      <c r="E6" s="28" t="s">
        <v>135</v>
      </c>
      <c r="F6" s="29"/>
      <c r="G6" s="31"/>
      <c r="H6" s="31">
        <f>F6-G6</f>
        <v>0</v>
      </c>
      <c r="I6" s="28" t="s">
        <v>196</v>
      </c>
      <c r="J6" s="28"/>
      <c r="K6" s="34"/>
      <c r="L6" s="35" t="s">
        <v>161</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330</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347">
        <f>基本情報!C6</f>
        <v>7</v>
      </c>
      <c r="E4" s="71" t="s">
        <v>56</v>
      </c>
      <c r="F4" s="364" t="str">
        <f>基本情報!C7</f>
        <v>魚沼集落協定</v>
      </c>
      <c r="G4" s="364"/>
      <c r="I4" s="43" t="s">
        <v>159</v>
      </c>
      <c r="J4" s="43"/>
      <c r="K4" s="43"/>
      <c r="L4" s="95"/>
      <c r="M4" s="95"/>
      <c r="N4" s="95"/>
      <c r="O4" s="95"/>
      <c r="P4" s="95"/>
      <c r="Q4" s="98" t="s">
        <v>19</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328</v>
      </c>
      <c r="C6" s="49" t="s">
        <v>134</v>
      </c>
      <c r="D6" s="60" t="s">
        <v>5</v>
      </c>
      <c r="E6" s="365" t="s">
        <v>319</v>
      </c>
      <c r="F6" s="366"/>
      <c r="G6" s="367" t="s">
        <v>317</v>
      </c>
      <c r="H6" s="368"/>
      <c r="I6" s="368"/>
      <c r="J6" s="368"/>
      <c r="K6" s="368"/>
      <c r="L6" s="368"/>
      <c r="M6" s="368"/>
      <c r="N6" s="368"/>
      <c r="O6" s="368"/>
      <c r="P6" s="368"/>
      <c r="Q6" s="72" t="s">
        <v>69</v>
      </c>
      <c r="R6" s="103"/>
      <c r="S6" s="43"/>
    </row>
    <row r="7" spans="1:21" s="41" customFormat="1" ht="15" customHeight="1">
      <c r="A7" s="44"/>
      <c r="B7" s="369" t="s">
        <v>57</v>
      </c>
      <c r="C7" s="371" t="s">
        <v>323</v>
      </c>
      <c r="D7" s="61" t="s">
        <v>278</v>
      </c>
      <c r="E7" s="373" t="s">
        <v>321</v>
      </c>
      <c r="F7" s="375" t="s">
        <v>322</v>
      </c>
      <c r="G7" s="84"/>
      <c r="H7" s="91"/>
      <c r="I7" s="91"/>
      <c r="J7" s="91"/>
      <c r="K7" s="91"/>
      <c r="L7" s="91"/>
      <c r="M7" s="91"/>
      <c r="N7" s="91"/>
      <c r="O7" s="91"/>
      <c r="P7" s="91"/>
      <c r="Q7" s="73"/>
      <c r="R7" s="104"/>
      <c r="S7" s="44"/>
    </row>
    <row r="8" spans="1:21" s="41" customFormat="1" ht="15" customHeight="1">
      <c r="A8" s="44"/>
      <c r="B8" s="370"/>
      <c r="C8" s="372"/>
      <c r="D8" s="62" t="s">
        <v>325</v>
      </c>
      <c r="E8" s="374"/>
      <c r="F8" s="376"/>
      <c r="G8" s="85" t="s">
        <v>376</v>
      </c>
      <c r="H8" s="85" t="s">
        <v>376</v>
      </c>
      <c r="I8" s="85" t="s">
        <v>376</v>
      </c>
      <c r="J8" s="85" t="s">
        <v>376</v>
      </c>
      <c r="K8" s="85" t="s">
        <v>376</v>
      </c>
      <c r="L8" s="85" t="s">
        <v>376</v>
      </c>
      <c r="M8" s="85" t="s">
        <v>376</v>
      </c>
      <c r="N8" s="85" t="s">
        <v>376</v>
      </c>
      <c r="O8" s="85" t="s">
        <v>376</v>
      </c>
      <c r="P8" s="85" t="s">
        <v>376</v>
      </c>
      <c r="Q8" s="74"/>
      <c r="R8" s="104"/>
    </row>
    <row r="9" spans="1:21" s="41" customFormat="1" ht="40.799999999999997" customHeight="1">
      <c r="A9" s="44"/>
      <c r="B9" s="370"/>
      <c r="C9" s="372"/>
      <c r="D9" s="63" t="s">
        <v>145</v>
      </c>
      <c r="E9" s="374"/>
      <c r="F9" s="376"/>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402</v>
      </c>
    </row>
    <row r="11" spans="1:21" s="41" customFormat="1" ht="15" customHeight="1">
      <c r="A11" s="44"/>
      <c r="B11" s="52">
        <f>COUNTA(B12:B100)</f>
        <v>0</v>
      </c>
      <c r="C11" s="52"/>
      <c r="D11" s="64"/>
      <c r="E11" s="75"/>
      <c r="F11" s="64"/>
      <c r="G11" s="75" t="s">
        <v>245</v>
      </c>
      <c r="H11" s="52" t="s">
        <v>245</v>
      </c>
      <c r="I11" s="52" t="s">
        <v>245</v>
      </c>
      <c r="J11" s="52" t="s">
        <v>245</v>
      </c>
      <c r="K11" s="52" t="s">
        <v>245</v>
      </c>
      <c r="L11" s="52" t="s">
        <v>245</v>
      </c>
      <c r="M11" s="52" t="s">
        <v>245</v>
      </c>
      <c r="N11" s="52" t="s">
        <v>245</v>
      </c>
      <c r="O11" s="52" t="s">
        <v>245</v>
      </c>
      <c r="P11" s="64" t="s">
        <v>245</v>
      </c>
      <c r="Q11" s="100" t="s">
        <v>331</v>
      </c>
      <c r="R11" s="104"/>
      <c r="S11" s="44"/>
      <c r="T11" s="109" t="s">
        <v>330</v>
      </c>
      <c r="U11" s="113">
        <f>SUM(U12:U100)</f>
        <v>0</v>
      </c>
    </row>
    <row r="12" spans="1:21" s="42" customFormat="1" ht="19.95" customHeight="1">
      <c r="A12" s="45" t="s">
        <v>249</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250</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251</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252</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253</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181</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226</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256</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110</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257</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259</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262</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263</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264</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266</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267</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268</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269</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35</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270</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271</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100</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272</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273</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274</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276</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277</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137</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279</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customHeight="1">
      <c r="A41" s="45" t="s">
        <v>282</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customHeight="1">
      <c r="A42" s="45" t="s">
        <v>265</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customHeight="1">
      <c r="A43" s="45" t="s">
        <v>349</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customHeight="1">
      <c r="A44" s="45" t="s">
        <v>356</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customHeight="1">
      <c r="A45" s="45" t="s">
        <v>357</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customHeight="1">
      <c r="A46" s="45" t="s">
        <v>359</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customHeight="1">
      <c r="A47" s="45" t="s">
        <v>290</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customHeight="1">
      <c r="A48" s="45" t="s">
        <v>180</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customHeight="1">
      <c r="A49" s="45" t="s">
        <v>360</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customHeight="1">
      <c r="A51" s="45" t="s">
        <v>171</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customHeight="1">
      <c r="A52" s="45" t="s">
        <v>361</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customHeight="1">
      <c r="A53" s="45" t="s">
        <v>362</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customHeight="1">
      <c r="A54" s="45" t="s">
        <v>324</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customHeight="1">
      <c r="A55" s="45" t="s">
        <v>363</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customHeight="1">
      <c r="A56" s="45" t="s">
        <v>280</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customHeight="1">
      <c r="A57" s="45" t="s">
        <v>61</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customHeight="1">
      <c r="A58" s="45" t="s">
        <v>364</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customHeight="1">
      <c r="A59" s="45" t="s">
        <v>365</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customHeight="1">
      <c r="A60" s="45" t="s">
        <v>366</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customHeight="1">
      <c r="A61" s="45" t="s">
        <v>367</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customHeight="1">
      <c r="A62" s="45" t="s">
        <v>228</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customHeight="1">
      <c r="A63" s="45" t="s">
        <v>383</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customHeight="1">
      <c r="A64" s="45" t="s">
        <v>384</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customHeight="1">
      <c r="A65" s="45" t="s">
        <v>340</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customHeight="1">
      <c r="A66" s="45" t="s">
        <v>74</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customHeight="1">
      <c r="A67" s="45" t="s">
        <v>195</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customHeight="1">
      <c r="A68" s="45" t="s">
        <v>377</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customHeight="1">
      <c r="A69" s="45" t="s">
        <v>385</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customHeight="1">
      <c r="A70" s="45" t="s">
        <v>386</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hidden="1" customHeight="1">
      <c r="A71" s="45" t="s">
        <v>208</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hidden="1" customHeight="1">
      <c r="A72" s="45" t="s">
        <v>202</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hidden="1" customHeight="1">
      <c r="A73" s="45" t="s">
        <v>387</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hidden="1" customHeight="1">
      <c r="A74" s="45" t="s">
        <v>388</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hidden="1" customHeight="1">
      <c r="A75" s="45" t="s">
        <v>326</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hidden="1" customHeight="1">
      <c r="A76" s="45" t="s">
        <v>133</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hidden="1" customHeight="1">
      <c r="A77" s="45" t="s">
        <v>389</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hidden="1" customHeight="1">
      <c r="A78" s="45" t="s">
        <v>390</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hidden="1" customHeight="1">
      <c r="A79" s="45" t="s">
        <v>391</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hidden="1" customHeight="1">
      <c r="A80" s="45" t="s">
        <v>392</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hidden="1" customHeight="1">
      <c r="A81" s="45" t="s">
        <v>393</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hidden="1" customHeight="1">
      <c r="A82" s="45" t="s">
        <v>260</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hidden="1" customHeight="1">
      <c r="A83" s="45" t="s">
        <v>18</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hidden="1" customHeight="1">
      <c r="A84" s="45" t="s">
        <v>394</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hidden="1" customHeight="1">
      <c r="A85" s="45" t="s">
        <v>222</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hidden="1" customHeight="1">
      <c r="A86" s="45" t="s">
        <v>395</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hidden="1" customHeight="1">
      <c r="A87" s="45" t="s">
        <v>192</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hidden="1" customHeight="1">
      <c r="A88" s="45" t="s">
        <v>294</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hidden="1" customHeight="1">
      <c r="A89" s="45" t="s">
        <v>396</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hidden="1" customHeight="1">
      <c r="A90" s="45" t="s">
        <v>397</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hidden="1" customHeight="1">
      <c r="A91" s="45" t="s">
        <v>398</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hidden="1" customHeight="1">
      <c r="A92" s="45" t="s">
        <v>354</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hidden="1" customHeight="1">
      <c r="A93" s="45" t="s">
        <v>399</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hidden="1" customHeight="1">
      <c r="A94" s="45" t="s">
        <v>400</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hidden="1" customHeight="1">
      <c r="A95" s="45" t="s">
        <v>401</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hidden="1" customHeight="1">
      <c r="A96" s="45" t="s">
        <v>333</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hidden="1" customHeight="1">
      <c r="A97" s="45" t="s">
        <v>261</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hidden="1" customHeight="1">
      <c r="A98" s="45" t="s">
        <v>301</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hidden="1" customHeight="1">
      <c r="A99" s="45" t="s">
        <v>14</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hidden="1" customHeight="1">
      <c r="A100" s="45" t="s">
        <v>358</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48</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workbookViewId="0">
      <selection activeCell="D25" sqref="D25"/>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384" t="s">
        <v>379</v>
      </c>
      <c r="P1" s="385"/>
      <c r="Q1" s="385"/>
      <c r="R1" s="385"/>
      <c r="S1" s="385"/>
      <c r="T1" s="386"/>
    </row>
    <row r="2" spans="2:20">
      <c r="B2" s="115"/>
      <c r="C2" s="47"/>
      <c r="D2" s="47"/>
      <c r="E2" s="47"/>
      <c r="F2" s="47"/>
      <c r="G2" s="47"/>
      <c r="H2" s="47"/>
      <c r="I2" s="47"/>
      <c r="J2" s="47"/>
      <c r="K2" s="47"/>
      <c r="L2" s="47"/>
      <c r="M2" s="102"/>
      <c r="O2" s="387"/>
      <c r="P2" s="388"/>
      <c r="Q2" s="388"/>
      <c r="R2" s="388"/>
      <c r="S2" s="388"/>
      <c r="T2" s="389"/>
    </row>
    <row r="3" spans="2:20" ht="18" customHeight="1">
      <c r="B3" s="116"/>
      <c r="C3" s="43"/>
      <c r="D3" s="43"/>
      <c r="E3" s="43"/>
      <c r="F3" s="43"/>
      <c r="G3" s="43"/>
      <c r="H3" s="43"/>
      <c r="I3" s="43"/>
      <c r="J3" s="480">
        <v>45672</v>
      </c>
      <c r="K3" s="480"/>
      <c r="L3" s="43"/>
      <c r="M3" s="103"/>
      <c r="N3" s="40" t="s">
        <v>148</v>
      </c>
      <c r="O3" s="158" t="s">
        <v>378</v>
      </c>
    </row>
    <row r="4" spans="2:20" ht="18" customHeight="1">
      <c r="B4" s="116"/>
      <c r="C4" s="404" t="s">
        <v>31</v>
      </c>
      <c r="D4" s="404"/>
      <c r="E4" s="481" t="s">
        <v>230</v>
      </c>
      <c r="F4" s="481"/>
      <c r="G4" s="131" t="s">
        <v>8</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481" t="s">
        <v>33</v>
      </c>
      <c r="I6" s="481"/>
      <c r="J6" s="482" t="str">
        <f>基本情報!C7</f>
        <v>魚沼集落協定</v>
      </c>
      <c r="K6" s="482"/>
      <c r="L6" s="43"/>
      <c r="M6" s="103"/>
    </row>
    <row r="7" spans="2:20" ht="18" customHeight="1">
      <c r="B7" s="116"/>
      <c r="C7" s="43"/>
      <c r="D7" s="43"/>
      <c r="E7" s="43"/>
      <c r="F7" s="43"/>
      <c r="G7" s="43"/>
      <c r="H7" s="474" t="s">
        <v>39</v>
      </c>
      <c r="I7" s="474"/>
      <c r="J7" s="418" t="str">
        <f>基本情報!C8</f>
        <v>中直　太郎</v>
      </c>
      <c r="K7" s="418"/>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403">
        <f>基本情報!C6</f>
        <v>7</v>
      </c>
      <c r="F9" s="403"/>
      <c r="G9" s="403"/>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3</v>
      </c>
      <c r="D11" s="43"/>
      <c r="E11" s="43"/>
      <c r="F11" s="43"/>
      <c r="G11" s="43"/>
      <c r="H11" s="43"/>
      <c r="I11" s="43"/>
      <c r="J11" s="43"/>
      <c r="K11" s="43"/>
      <c r="L11" s="43"/>
      <c r="M11" s="103"/>
    </row>
    <row r="12" spans="2:20">
      <c r="B12" s="116"/>
      <c r="C12" s="43" t="s">
        <v>15</v>
      </c>
      <c r="D12" s="43"/>
      <c r="E12" s="43"/>
      <c r="F12" s="43"/>
      <c r="G12" s="43"/>
      <c r="H12" s="43"/>
      <c r="I12" s="43"/>
      <c r="J12" s="43"/>
      <c r="K12" s="43"/>
      <c r="L12" s="43"/>
      <c r="M12" s="103"/>
    </row>
    <row r="13" spans="2:20" ht="15.9" customHeight="1">
      <c r="B13" s="116"/>
      <c r="C13" s="43"/>
      <c r="D13" s="475"/>
      <c r="E13" s="476"/>
      <c r="F13" s="475" t="s">
        <v>38</v>
      </c>
      <c r="G13" s="477"/>
      <c r="H13" s="478"/>
      <c r="I13" s="479" t="s">
        <v>41</v>
      </c>
      <c r="J13" s="477"/>
      <c r="K13" s="478"/>
      <c r="L13" s="43"/>
      <c r="M13" s="103"/>
      <c r="O13" s="159" t="s">
        <v>220</v>
      </c>
      <c r="P13" s="163"/>
      <c r="Q13" s="163"/>
      <c r="R13" s="163"/>
      <c r="S13" s="163"/>
      <c r="T13" s="166"/>
    </row>
    <row r="14" spans="2:20" ht="15.9" customHeight="1">
      <c r="B14" s="116"/>
      <c r="C14" s="43"/>
      <c r="D14" s="460" t="s">
        <v>44</v>
      </c>
      <c r="E14" s="461"/>
      <c r="F14" s="462">
        <f>参加者別細目書!D102</f>
        <v>0</v>
      </c>
      <c r="G14" s="463"/>
      <c r="H14" s="140" t="s">
        <v>47</v>
      </c>
      <c r="I14" s="464" t="s">
        <v>205</v>
      </c>
      <c r="J14" s="465"/>
      <c r="K14" s="466"/>
      <c r="L14" s="43"/>
      <c r="M14" s="103"/>
      <c r="O14" s="160" t="s">
        <v>205</v>
      </c>
      <c r="P14" s="43"/>
      <c r="Q14" s="43"/>
      <c r="R14" s="43"/>
      <c r="S14" s="43"/>
      <c r="T14" s="167"/>
    </row>
    <row r="15" spans="2:20" ht="15.9" customHeight="1">
      <c r="B15" s="116"/>
      <c r="C15" s="43"/>
      <c r="D15" s="467" t="s">
        <v>50</v>
      </c>
      <c r="E15" s="468"/>
      <c r="F15" s="469">
        <f>F16-F14</f>
        <v>0</v>
      </c>
      <c r="G15" s="470"/>
      <c r="H15" s="141" t="s">
        <v>47</v>
      </c>
      <c r="I15" s="471" t="s">
        <v>205</v>
      </c>
      <c r="J15" s="472"/>
      <c r="K15" s="473"/>
      <c r="L15" s="43"/>
      <c r="M15" s="103"/>
      <c r="N15" s="40" t="s">
        <v>148</v>
      </c>
      <c r="O15" s="160" t="s">
        <v>124</v>
      </c>
      <c r="P15" s="43" t="s">
        <v>197</v>
      </c>
      <c r="Q15" s="43"/>
      <c r="R15" s="43"/>
      <c r="S15" s="43"/>
      <c r="T15" s="167"/>
    </row>
    <row r="16" spans="2:20" ht="15.9" customHeight="1">
      <c r="B16" s="116"/>
      <c r="C16" s="43"/>
      <c r="D16" s="448" t="s">
        <v>51</v>
      </c>
      <c r="E16" s="449"/>
      <c r="F16" s="450">
        <f>SUMIFS(出納簿!F:F,出納簿!C:C,"〇",出納簿!E:E,"市補助金")</f>
        <v>0</v>
      </c>
      <c r="G16" s="451"/>
      <c r="H16" s="139" t="s">
        <v>47</v>
      </c>
      <c r="I16" s="452"/>
      <c r="J16" s="453"/>
      <c r="K16" s="454"/>
      <c r="L16" s="43"/>
      <c r="M16" s="103"/>
      <c r="O16" s="161" t="s">
        <v>219</v>
      </c>
      <c r="P16" s="164"/>
      <c r="Q16" s="164"/>
      <c r="R16" s="164"/>
      <c r="S16" s="164"/>
      <c r="T16" s="168"/>
    </row>
    <row r="17" spans="2:15" ht="9.9" customHeight="1">
      <c r="B17" s="116"/>
      <c r="C17" s="43"/>
      <c r="D17" s="43"/>
      <c r="E17" s="43"/>
      <c r="F17" s="43"/>
      <c r="G17" s="43"/>
      <c r="H17" s="43"/>
      <c r="I17" s="43"/>
      <c r="J17" s="43"/>
      <c r="K17" s="43"/>
      <c r="L17" s="43"/>
      <c r="M17" s="103"/>
    </row>
    <row r="18" spans="2:15" ht="15" customHeight="1">
      <c r="B18" s="116"/>
      <c r="C18" s="43"/>
      <c r="D18" s="43"/>
      <c r="E18" s="43"/>
      <c r="F18" s="43"/>
      <c r="G18" s="133"/>
      <c r="H18" s="133"/>
      <c r="I18" s="43"/>
      <c r="J18" s="43"/>
      <c r="K18" s="43"/>
      <c r="L18" s="43"/>
      <c r="M18" s="103"/>
    </row>
    <row r="19" spans="2:15">
      <c r="B19" s="116"/>
      <c r="C19" s="43" t="s">
        <v>54</v>
      </c>
      <c r="D19" s="43"/>
      <c r="E19" s="43"/>
      <c r="F19" s="43"/>
      <c r="G19" s="43"/>
      <c r="H19" s="43"/>
      <c r="I19" s="43"/>
      <c r="J19" s="43"/>
      <c r="K19" s="152" t="s">
        <v>19</v>
      </c>
      <c r="L19" s="43"/>
      <c r="M19" s="103"/>
    </row>
    <row r="20" spans="2:15" ht="15" customHeight="1">
      <c r="B20" s="116"/>
      <c r="C20" s="43"/>
      <c r="D20" s="455" t="s">
        <v>58</v>
      </c>
      <c r="E20" s="456"/>
      <c r="F20" s="456"/>
      <c r="G20" s="457"/>
      <c r="H20" s="455" t="s">
        <v>60</v>
      </c>
      <c r="I20" s="458"/>
      <c r="J20" s="459" t="s">
        <v>52</v>
      </c>
      <c r="K20" s="458"/>
      <c r="L20" s="43"/>
      <c r="M20" s="103"/>
      <c r="N20" s="40" t="s">
        <v>148</v>
      </c>
      <c r="O20" s="342" t="s">
        <v>151</v>
      </c>
    </row>
    <row r="21" spans="2:15" ht="15" customHeight="1">
      <c r="B21" s="116"/>
      <c r="C21" s="43"/>
      <c r="D21" s="122" t="s">
        <v>26</v>
      </c>
      <c r="E21" s="128"/>
      <c r="F21" s="128"/>
      <c r="G21" s="134"/>
      <c r="H21" s="444">
        <f>SUMIFS(出納簿!G:G,出納簿!C:C,"〇",出納簿!E:E,D21)</f>
        <v>0</v>
      </c>
      <c r="I21" s="445"/>
      <c r="J21" s="446"/>
      <c r="K21" s="447"/>
      <c r="L21" s="43"/>
      <c r="M21" s="103"/>
      <c r="O21" s="342" t="s">
        <v>152</v>
      </c>
    </row>
    <row r="22" spans="2:15" ht="15" customHeight="1">
      <c r="B22" s="116"/>
      <c r="C22" s="43"/>
      <c r="D22" s="118" t="s">
        <v>158</v>
      </c>
      <c r="E22" s="129"/>
      <c r="F22" s="129"/>
      <c r="G22" s="135"/>
      <c r="H22" s="440">
        <f>SUMIFS(出納簿!G:G,出納簿!C:C,"〇",出納簿!E:E,D22)</f>
        <v>0</v>
      </c>
      <c r="I22" s="441"/>
      <c r="J22" s="442"/>
      <c r="K22" s="443"/>
      <c r="L22" s="43"/>
      <c r="M22" s="103"/>
    </row>
    <row r="23" spans="2:15" ht="15" customHeight="1">
      <c r="B23" s="116"/>
      <c r="C23" s="43"/>
      <c r="D23" s="118" t="s">
        <v>173</v>
      </c>
      <c r="E23" s="129"/>
      <c r="F23" s="129"/>
      <c r="G23" s="135"/>
      <c r="H23" s="440">
        <f>SUMIFS(出納簿!G:G,出納簿!C:C,"〇",出納簿!E:E,D23)</f>
        <v>0</v>
      </c>
      <c r="I23" s="441"/>
      <c r="J23" s="442"/>
      <c r="K23" s="443"/>
      <c r="L23" s="43"/>
      <c r="M23" s="103"/>
    </row>
    <row r="24" spans="2:15" ht="15" customHeight="1">
      <c r="B24" s="116"/>
      <c r="C24" s="43"/>
      <c r="D24" s="118" t="s">
        <v>119</v>
      </c>
      <c r="E24" s="129"/>
      <c r="F24" s="129"/>
      <c r="G24" s="135"/>
      <c r="H24" s="440">
        <f>SUMIFS(出納簿!G:G,出納簿!C:C,"〇",出納簿!E:E,D24)</f>
        <v>0</v>
      </c>
      <c r="I24" s="441"/>
      <c r="J24" s="442"/>
      <c r="K24" s="443"/>
      <c r="L24" s="43"/>
      <c r="M24" s="103"/>
    </row>
    <row r="25" spans="2:15" ht="15" customHeight="1">
      <c r="B25" s="116"/>
      <c r="C25" s="43"/>
      <c r="D25" s="343" t="s">
        <v>408</v>
      </c>
      <c r="E25" s="129"/>
      <c r="F25" s="129"/>
      <c r="G25" s="135"/>
      <c r="H25" s="440">
        <f>SUMIFS(出納簿!G:G,出納簿!C:C,"〇",出納簿!E:E,D25)</f>
        <v>0</v>
      </c>
      <c r="I25" s="441"/>
      <c r="J25" s="442"/>
      <c r="K25" s="443"/>
      <c r="L25" s="43"/>
      <c r="M25" s="103"/>
    </row>
    <row r="26" spans="2:15" ht="15" customHeight="1">
      <c r="B26" s="116"/>
      <c r="C26" s="43"/>
      <c r="D26" s="118" t="s">
        <v>175</v>
      </c>
      <c r="E26" s="129"/>
      <c r="F26" s="129"/>
      <c r="G26" s="135"/>
      <c r="H26" s="440">
        <f>SUMIFS(出納簿!G:G,出納簿!C:C,"〇",出納簿!E:E,D26)</f>
        <v>0</v>
      </c>
      <c r="I26" s="441"/>
      <c r="J26" s="442"/>
      <c r="K26" s="443"/>
      <c r="L26" s="43"/>
      <c r="M26" s="103"/>
    </row>
    <row r="27" spans="2:15" ht="15" customHeight="1">
      <c r="B27" s="116"/>
      <c r="C27" s="43"/>
      <c r="D27" s="118" t="s">
        <v>166</v>
      </c>
      <c r="E27" s="129"/>
      <c r="F27" s="129"/>
      <c r="G27" s="135"/>
      <c r="H27" s="440">
        <f>SUMIFS(出納簿!G:G,出納簿!C:C,"〇",出納簿!E:E,D27)</f>
        <v>0</v>
      </c>
      <c r="I27" s="441"/>
      <c r="J27" s="442"/>
      <c r="K27" s="443"/>
      <c r="L27" s="43"/>
      <c r="M27" s="103"/>
    </row>
    <row r="28" spans="2:15" ht="15" customHeight="1">
      <c r="B28" s="116"/>
      <c r="C28" s="43"/>
      <c r="D28" s="118" t="s">
        <v>188</v>
      </c>
      <c r="E28" s="129"/>
      <c r="F28" s="129"/>
      <c r="G28" s="135"/>
      <c r="H28" s="440">
        <f>SUMIFS(出納簿!G:G,出納簿!C:C,"〇",出納簿!E:E,D28)</f>
        <v>0</v>
      </c>
      <c r="I28" s="441"/>
      <c r="J28" s="442"/>
      <c r="K28" s="443"/>
      <c r="L28" s="43"/>
      <c r="M28" s="103"/>
    </row>
    <row r="29" spans="2:15" ht="15" customHeight="1">
      <c r="B29" s="116"/>
      <c r="C29" s="43"/>
      <c r="D29" s="118" t="s">
        <v>168</v>
      </c>
      <c r="E29" s="129"/>
      <c r="F29" s="129"/>
      <c r="G29" s="135"/>
      <c r="H29" s="440">
        <f>SUMIFS(出納簿!G:G,出納簿!C:C,"〇",出納簿!E:E,D29)</f>
        <v>0</v>
      </c>
      <c r="I29" s="441"/>
      <c r="J29" s="442"/>
      <c r="K29" s="443"/>
      <c r="L29" s="43"/>
      <c r="M29" s="103"/>
    </row>
    <row r="30" spans="2:15" ht="15" customHeight="1">
      <c r="B30" s="116"/>
      <c r="C30" s="43"/>
      <c r="D30" s="123" t="s">
        <v>170</v>
      </c>
      <c r="E30" s="130"/>
      <c r="F30" s="130"/>
      <c r="G30" s="136"/>
      <c r="H30" s="430">
        <f>SUMIFS(出納簿!G:G,出納簿!C:C,"〇",出納簿!E:E,D30)</f>
        <v>0</v>
      </c>
      <c r="I30" s="431"/>
      <c r="J30" s="432"/>
      <c r="K30" s="433"/>
      <c r="L30" s="43"/>
      <c r="M30" s="103"/>
    </row>
    <row r="31" spans="2:15" ht="15" customHeight="1">
      <c r="B31" s="116"/>
      <c r="C31" s="43"/>
      <c r="D31" s="434" t="s">
        <v>45</v>
      </c>
      <c r="E31" s="368"/>
      <c r="F31" s="368"/>
      <c r="G31" s="435"/>
      <c r="H31" s="436">
        <f>IF(SUM(H21:I30)="","",SUM(H21:I30))</f>
        <v>0</v>
      </c>
      <c r="I31" s="437"/>
      <c r="J31" s="438"/>
      <c r="K31" s="439"/>
      <c r="L31" s="43"/>
      <c r="M31" s="103"/>
    </row>
    <row r="32" spans="2:15"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381" t="s">
        <v>70</v>
      </c>
      <c r="P33" s="381"/>
      <c r="Q33" s="381"/>
      <c r="R33" s="381"/>
      <c r="S33" s="381"/>
      <c r="T33" s="381"/>
    </row>
    <row r="34" spans="2:32" ht="12" customHeight="1">
      <c r="B34" s="116"/>
      <c r="C34" s="43"/>
      <c r="D34" s="390" t="s">
        <v>0</v>
      </c>
      <c r="E34" s="391"/>
      <c r="F34" s="391"/>
      <c r="G34" s="392"/>
      <c r="H34" s="395"/>
      <c r="I34" s="396"/>
      <c r="J34" s="420" t="s">
        <v>49</v>
      </c>
      <c r="K34" s="421"/>
      <c r="L34" s="43"/>
      <c r="M34" s="103"/>
      <c r="N34" s="40" t="s">
        <v>148</v>
      </c>
      <c r="O34" s="381"/>
      <c r="P34" s="381"/>
      <c r="Q34" s="381"/>
      <c r="R34" s="381"/>
      <c r="S34" s="381"/>
      <c r="T34" s="381"/>
    </row>
    <row r="35" spans="2:32" ht="16.5" customHeight="1">
      <c r="B35" s="116"/>
      <c r="C35" s="43"/>
      <c r="D35" s="393"/>
      <c r="E35" s="364"/>
      <c r="F35" s="364"/>
      <c r="G35" s="394"/>
      <c r="H35" s="397"/>
      <c r="I35" s="398"/>
      <c r="J35" s="422">
        <f>SUMIFS(出納簿!F:F,出納簿!C:C,"〇",出納簿!E:E,"繰越金")</f>
        <v>0</v>
      </c>
      <c r="K35" s="423"/>
      <c r="L35" s="43"/>
      <c r="M35" s="103"/>
      <c r="O35" s="42" t="s">
        <v>189</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19</v>
      </c>
      <c r="L37" s="43"/>
      <c r="M37" s="103"/>
    </row>
    <row r="38" spans="2:32" s="41" customFormat="1" ht="18.75" customHeight="1">
      <c r="B38" s="117"/>
      <c r="C38" s="424"/>
      <c r="D38" s="425"/>
      <c r="E38" s="426" t="s">
        <v>65</v>
      </c>
      <c r="F38" s="425"/>
      <c r="G38" s="427" t="s">
        <v>66</v>
      </c>
      <c r="H38" s="427"/>
      <c r="I38" s="425"/>
      <c r="J38" s="428" t="s">
        <v>69</v>
      </c>
      <c r="K38" s="429"/>
      <c r="L38" s="44"/>
      <c r="M38" s="104"/>
    </row>
    <row r="39" spans="2:32" s="41" customFormat="1" ht="18.75" customHeight="1">
      <c r="B39" s="117"/>
      <c r="C39" s="414" t="s">
        <v>71</v>
      </c>
      <c r="D39" s="415"/>
      <c r="E39" s="416" t="s">
        <v>59</v>
      </c>
      <c r="F39" s="417"/>
      <c r="G39" s="418" t="s">
        <v>59</v>
      </c>
      <c r="H39" s="419"/>
      <c r="I39" s="144" t="s">
        <v>60</v>
      </c>
      <c r="J39" s="149" t="s">
        <v>59</v>
      </c>
      <c r="K39" s="155" t="s">
        <v>60</v>
      </c>
      <c r="L39" s="44"/>
      <c r="M39" s="104"/>
      <c r="X39" s="405">
        <v>44251</v>
      </c>
      <c r="Y39" s="405"/>
      <c r="Z39" s="132" t="str">
        <f>IF(AE39&gt;0,"、","及び")</f>
        <v>及び</v>
      </c>
      <c r="AA39" s="405">
        <v>44398</v>
      </c>
      <c r="AB39" s="405"/>
      <c r="AC39" s="405"/>
      <c r="AD39" s="132" t="str">
        <f>IF(AE39&gt;0,"及び","")</f>
        <v/>
      </c>
      <c r="AE39" s="405"/>
      <c r="AF39" s="405"/>
    </row>
    <row r="40" spans="2:32">
      <c r="B40" s="116"/>
      <c r="C40" s="399" t="s">
        <v>64</v>
      </c>
      <c r="D40" s="400"/>
      <c r="E40" s="406" t="s">
        <v>72</v>
      </c>
      <c r="F40" s="407"/>
      <c r="G40" s="408" t="s">
        <v>76</v>
      </c>
      <c r="H40" s="409"/>
      <c r="I40" s="145" t="s">
        <v>77</v>
      </c>
      <c r="J40" s="150" t="s">
        <v>62</v>
      </c>
      <c r="K40" s="156" t="s">
        <v>77</v>
      </c>
      <c r="L40" s="43"/>
      <c r="M40" s="103"/>
    </row>
    <row r="41" spans="2:32">
      <c r="B41" s="116"/>
      <c r="C41" s="393"/>
      <c r="D41" s="401"/>
      <c r="E41" s="410">
        <f>F14</f>
        <v>0</v>
      </c>
      <c r="F41" s="411"/>
      <c r="G41" s="412">
        <f>F15</f>
        <v>0</v>
      </c>
      <c r="H41" s="413"/>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403">
        <f>基本情報!C6</f>
        <v>7</v>
      </c>
      <c r="E44" s="403"/>
      <c r="F44" s="403"/>
      <c r="G44" s="404" t="s">
        <v>120</v>
      </c>
      <c r="H44" s="404"/>
      <c r="I44" s="404"/>
      <c r="J44" s="404"/>
      <c r="K44" s="404"/>
      <c r="L44" s="43"/>
      <c r="M44" s="103"/>
      <c r="Q44" s="378" t="s">
        <v>403</v>
      </c>
      <c r="R44" s="378"/>
      <c r="S44" s="378"/>
    </row>
    <row r="45" spans="2:32" ht="10.050000000000001" customHeight="1">
      <c r="B45" s="116"/>
      <c r="C45" s="43"/>
      <c r="D45" s="43"/>
      <c r="E45" s="43"/>
      <c r="F45" s="43"/>
      <c r="G45" s="43"/>
      <c r="H45" s="43"/>
      <c r="I45" s="43"/>
      <c r="J45" s="43"/>
      <c r="K45" s="43"/>
      <c r="L45" s="43"/>
      <c r="M45" s="103"/>
      <c r="O45" s="43"/>
      <c r="P45" s="43"/>
      <c r="Q45" s="378"/>
      <c r="R45" s="378"/>
      <c r="S45" s="378"/>
      <c r="T45" s="43"/>
      <c r="U45" s="43"/>
      <c r="V45" s="43"/>
    </row>
    <row r="46" spans="2:32" ht="14.1" customHeight="1">
      <c r="B46" s="116"/>
      <c r="C46" s="121"/>
      <c r="D46" s="405">
        <v>45483</v>
      </c>
      <c r="E46" s="405"/>
      <c r="F46" s="132" t="str">
        <f>IF(G46=""," ",IF(K46&gt;0,"、","及び"))</f>
        <v xml:space="preserve"> </v>
      </c>
      <c r="G46" s="405"/>
      <c r="H46" s="405"/>
      <c r="I46" s="405"/>
      <c r="J46" s="132" t="str">
        <f>IF(K46&gt;0,"及び","")</f>
        <v/>
      </c>
      <c r="K46" s="405"/>
      <c r="L46" s="405"/>
      <c r="M46" s="103"/>
      <c r="O46" s="44"/>
      <c r="P46" s="107"/>
      <c r="Q46" s="378" t="s">
        <v>281</v>
      </c>
      <c r="R46" s="378" t="s">
        <v>289</v>
      </c>
      <c r="S46" s="378"/>
      <c r="T46" s="378" t="s">
        <v>298</v>
      </c>
      <c r="U46" s="378"/>
      <c r="V46" s="378"/>
      <c r="W46" s="170"/>
    </row>
    <row r="47" spans="2:32" ht="17.25" customHeight="1">
      <c r="B47" s="116"/>
      <c r="C47" s="382" t="s">
        <v>122</v>
      </c>
      <c r="D47" s="382"/>
      <c r="E47" s="382"/>
      <c r="F47" s="382"/>
      <c r="G47" s="382"/>
      <c r="H47" s="382"/>
      <c r="I47" s="382"/>
      <c r="J47" s="382"/>
      <c r="K47" s="382"/>
      <c r="L47" s="43"/>
      <c r="M47" s="103"/>
      <c r="O47" s="162"/>
      <c r="P47" s="107"/>
      <c r="Q47" s="378"/>
      <c r="R47" s="378"/>
      <c r="S47" s="378"/>
      <c r="T47" s="378"/>
      <c r="U47" s="378"/>
      <c r="V47" s="378"/>
      <c r="W47" s="170"/>
    </row>
    <row r="48" spans="2:32" ht="12" customHeight="1">
      <c r="B48" s="116"/>
      <c r="C48" s="43"/>
      <c r="D48" s="43"/>
      <c r="E48" s="43"/>
      <c r="F48" s="43"/>
      <c r="G48" s="43"/>
      <c r="H48" s="43"/>
      <c r="I48" s="43"/>
      <c r="J48" s="43"/>
      <c r="K48" s="43"/>
      <c r="L48" s="43"/>
      <c r="M48" s="103"/>
      <c r="O48" s="44"/>
      <c r="P48" s="107"/>
      <c r="Q48" s="378" t="s">
        <v>72</v>
      </c>
      <c r="R48" s="379">
        <v>45306</v>
      </c>
      <c r="S48" s="379"/>
      <c r="T48" s="377" t="s">
        <v>406</v>
      </c>
      <c r="U48" s="377"/>
      <c r="V48" s="377"/>
    </row>
    <row r="49" spans="2:22">
      <c r="B49" s="116"/>
      <c r="C49" s="43"/>
      <c r="D49" s="43"/>
      <c r="E49" s="131"/>
      <c r="F49" s="383" t="s">
        <v>191</v>
      </c>
      <c r="G49" s="383"/>
      <c r="H49" s="383"/>
      <c r="I49" s="44" t="s">
        <v>23</v>
      </c>
      <c r="J49" s="44" t="s">
        <v>156</v>
      </c>
      <c r="K49" s="43"/>
      <c r="L49" s="43"/>
      <c r="M49" s="103"/>
      <c r="O49" s="162"/>
      <c r="P49" s="107"/>
      <c r="Q49" s="378"/>
      <c r="R49" s="379"/>
      <c r="S49" s="379"/>
      <c r="T49" s="377"/>
      <c r="U49" s="377"/>
      <c r="V49" s="377"/>
    </row>
    <row r="50" spans="2:22" ht="12" customHeight="1">
      <c r="B50" s="116"/>
      <c r="C50" s="43"/>
      <c r="D50" s="43"/>
      <c r="E50" s="43"/>
      <c r="F50" s="43"/>
      <c r="G50" s="43"/>
      <c r="H50" s="43"/>
      <c r="I50" s="43"/>
      <c r="J50" s="43"/>
      <c r="K50" s="43"/>
      <c r="L50" s="43"/>
      <c r="M50" s="103"/>
      <c r="O50" s="44"/>
      <c r="P50" s="107"/>
      <c r="Q50" s="402" t="s">
        <v>76</v>
      </c>
      <c r="R50" s="379">
        <v>45483</v>
      </c>
      <c r="S50" s="379"/>
      <c r="T50" s="377" t="s">
        <v>288</v>
      </c>
      <c r="U50" s="377"/>
      <c r="V50" s="377"/>
    </row>
    <row r="51" spans="2:22" ht="14.25" customHeight="1">
      <c r="B51" s="116"/>
      <c r="C51" s="43"/>
      <c r="D51" s="43"/>
      <c r="E51" s="43"/>
      <c r="F51" s="43"/>
      <c r="G51" s="43"/>
      <c r="H51" s="43"/>
      <c r="I51" s="127" t="s">
        <v>13</v>
      </c>
      <c r="J51" s="383" t="s">
        <v>404</v>
      </c>
      <c r="K51" s="383"/>
      <c r="L51" s="43"/>
      <c r="M51" s="103"/>
      <c r="Q51" s="402"/>
      <c r="R51" s="379"/>
      <c r="S51" s="379"/>
      <c r="T51" s="377"/>
      <c r="U51" s="377"/>
      <c r="V51" s="377"/>
    </row>
    <row r="52" spans="2:22" ht="14.4" customHeight="1">
      <c r="B52" s="46"/>
      <c r="C52" s="78"/>
      <c r="D52" s="78"/>
      <c r="E52" s="78"/>
      <c r="F52" s="78"/>
      <c r="G52" s="78"/>
      <c r="H52" s="78"/>
      <c r="I52" s="78"/>
      <c r="J52" s="78"/>
      <c r="K52" s="78"/>
      <c r="L52" s="78"/>
      <c r="M52" s="106"/>
      <c r="Q52" s="378" t="s">
        <v>77</v>
      </c>
      <c r="R52" s="379" t="s">
        <v>405</v>
      </c>
      <c r="S52" s="379"/>
      <c r="T52" s="380" t="s">
        <v>407</v>
      </c>
      <c r="U52" s="380"/>
      <c r="V52" s="380"/>
    </row>
    <row r="53" spans="2:22">
      <c r="Q53" s="378"/>
      <c r="R53" s="379"/>
      <c r="S53" s="379"/>
      <c r="T53" s="380"/>
      <c r="U53" s="380"/>
      <c r="V53" s="380"/>
    </row>
    <row r="54" spans="2:22">
      <c r="U54" s="43"/>
      <c r="V54" s="43"/>
    </row>
    <row r="55" spans="2:22">
      <c r="Q55" s="165">
        <f>R48</f>
        <v>45306</v>
      </c>
      <c r="U55" s="43"/>
      <c r="V55" s="43"/>
    </row>
    <row r="56" spans="2:22">
      <c r="Q56" s="165">
        <f>R50</f>
        <v>45483</v>
      </c>
      <c r="U56" s="43"/>
      <c r="V56" s="43"/>
    </row>
    <row r="57" spans="2:22">
      <c r="Q57" s="165" t="str">
        <f>R52</f>
        <v>令和6年12月×日</v>
      </c>
      <c r="U57" s="43"/>
      <c r="V57" s="43"/>
    </row>
    <row r="58" spans="2:22">
      <c r="U58" s="169"/>
      <c r="V58" s="169"/>
    </row>
    <row r="59" spans="2:22">
      <c r="U59" s="169"/>
      <c r="V59" s="169"/>
    </row>
  </sheetData>
  <mergeCells count="88">
    <mergeCell ref="J3:K3"/>
    <mergeCell ref="C4:D4"/>
    <mergeCell ref="E4:F4"/>
    <mergeCell ref="H6:I6"/>
    <mergeCell ref="J6:K6"/>
    <mergeCell ref="H7:I7"/>
    <mergeCell ref="J7:K7"/>
    <mergeCell ref="E9:G9"/>
    <mergeCell ref="D13:E13"/>
    <mergeCell ref="F13:H13"/>
    <mergeCell ref="I13:K13"/>
    <mergeCell ref="D14:E14"/>
    <mergeCell ref="F14:G14"/>
    <mergeCell ref="I14:K14"/>
    <mergeCell ref="D15:E15"/>
    <mergeCell ref="F15:G15"/>
    <mergeCell ref="I15:K15"/>
    <mergeCell ref="D16:E16"/>
    <mergeCell ref="F16:G16"/>
    <mergeCell ref="I16:K16"/>
    <mergeCell ref="D20:G20"/>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D31:G31"/>
    <mergeCell ref="H31:I31"/>
    <mergeCell ref="J31:K31"/>
    <mergeCell ref="J34:K34"/>
    <mergeCell ref="J35:K35"/>
    <mergeCell ref="C38:D38"/>
    <mergeCell ref="E38:F38"/>
    <mergeCell ref="G38:I38"/>
    <mergeCell ref="J38:K38"/>
    <mergeCell ref="C39:D39"/>
    <mergeCell ref="E39:F39"/>
    <mergeCell ref="G39:H39"/>
    <mergeCell ref="X39:Y39"/>
    <mergeCell ref="AA39:AC39"/>
    <mergeCell ref="AE39:AF39"/>
    <mergeCell ref="E40:F40"/>
    <mergeCell ref="G40:H40"/>
    <mergeCell ref="E41:F41"/>
    <mergeCell ref="G41:H41"/>
    <mergeCell ref="D44:F44"/>
    <mergeCell ref="G44:K44"/>
    <mergeCell ref="D46:E46"/>
    <mergeCell ref="G46:I46"/>
    <mergeCell ref="K46:L46"/>
    <mergeCell ref="C47:K47"/>
    <mergeCell ref="F49:H49"/>
    <mergeCell ref="J51:K51"/>
    <mergeCell ref="O1:T2"/>
    <mergeCell ref="D34:G35"/>
    <mergeCell ref="H34:I35"/>
    <mergeCell ref="C40:D41"/>
    <mergeCell ref="Q44:S45"/>
    <mergeCell ref="Q46:Q47"/>
    <mergeCell ref="R46:S47"/>
    <mergeCell ref="T46:V47"/>
    <mergeCell ref="Q48:Q49"/>
    <mergeCell ref="R48:S49"/>
    <mergeCell ref="T48:V49"/>
    <mergeCell ref="Q50:Q51"/>
    <mergeCell ref="R50:S51"/>
    <mergeCell ref="T50:V51"/>
    <mergeCell ref="Q52:Q53"/>
    <mergeCell ref="R52:S53"/>
    <mergeCell ref="T52:V53"/>
    <mergeCell ref="O33:T34"/>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K46:L46 D46:E46 G46:I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C5" sqref="C5"/>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211</v>
      </c>
      <c r="D2" s="181" t="s">
        <v>65</v>
      </c>
      <c r="E2" s="486" t="s">
        <v>66</v>
      </c>
      <c r="F2" s="487"/>
      <c r="G2" s="201"/>
      <c r="H2" s="202"/>
      <c r="K2" s="211" t="s">
        <v>329</v>
      </c>
    </row>
    <row r="3" spans="1:13" ht="15.6" customHeight="1">
      <c r="C3" s="483" t="str">
        <f>'収支報告書（1月）'!I15</f>
        <v>面積・単価で按分</v>
      </c>
      <c r="D3" s="182" t="s">
        <v>142</v>
      </c>
      <c r="E3" s="182" t="s">
        <v>40</v>
      </c>
      <c r="F3" s="182" t="s">
        <v>143</v>
      </c>
      <c r="G3" s="201"/>
      <c r="H3" s="202"/>
      <c r="K3" s="212" t="s">
        <v>118</v>
      </c>
    </row>
    <row r="4" spans="1:13" ht="15.6" customHeight="1">
      <c r="C4" s="484"/>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81</v>
      </c>
      <c r="D9" s="43"/>
      <c r="E9" s="44" t="s">
        <v>28</v>
      </c>
      <c r="F9" s="488" t="str">
        <f>基本情報!C7</f>
        <v>魚沼集落協定</v>
      </c>
      <c r="G9" s="488"/>
      <c r="H9" s="98" t="s">
        <v>19</v>
      </c>
      <c r="I9" s="103"/>
      <c r="J9" s="43"/>
    </row>
    <row r="10" spans="1:13" ht="15" customHeight="1">
      <c r="A10" s="116"/>
      <c r="B10" s="169"/>
      <c r="C10" s="177"/>
      <c r="D10" s="186" t="s">
        <v>65</v>
      </c>
      <c r="E10" s="435" t="s">
        <v>66</v>
      </c>
      <c r="F10" s="434"/>
      <c r="G10" s="365" t="s">
        <v>69</v>
      </c>
      <c r="H10" s="489"/>
      <c r="I10" s="103"/>
      <c r="J10" s="43"/>
    </row>
    <row r="11" spans="1:13" s="41" customFormat="1" ht="15" customHeight="1">
      <c r="A11" s="117"/>
      <c r="B11" s="162"/>
      <c r="C11" s="125" t="s">
        <v>57</v>
      </c>
      <c r="D11" s="187" t="s">
        <v>59</v>
      </c>
      <c r="E11" s="138" t="s">
        <v>59</v>
      </c>
      <c r="F11" s="125" t="s">
        <v>60</v>
      </c>
      <c r="G11" s="73" t="s">
        <v>59</v>
      </c>
      <c r="H11" s="50" t="s">
        <v>60</v>
      </c>
      <c r="I11" s="104"/>
      <c r="J11" s="44"/>
      <c r="K11" s="213" t="s">
        <v>215</v>
      </c>
    </row>
    <row r="12" spans="1:13" s="41" customFormat="1" ht="15" customHeight="1">
      <c r="A12" s="117"/>
      <c r="B12" s="162"/>
      <c r="C12" s="119">
        <f>細目書内訳!B13</f>
        <v>0</v>
      </c>
      <c r="D12" s="188" t="s">
        <v>72</v>
      </c>
      <c r="E12" s="139" t="s">
        <v>76</v>
      </c>
      <c r="F12" s="119" t="s">
        <v>77</v>
      </c>
      <c r="G12" s="75" t="s">
        <v>62</v>
      </c>
      <c r="H12" s="207" t="s">
        <v>77</v>
      </c>
      <c r="I12" s="104"/>
      <c r="J12" s="44"/>
      <c r="K12" s="214" t="s">
        <v>214</v>
      </c>
    </row>
    <row r="13" spans="1:13" s="42" customFormat="1" ht="15" customHeight="1">
      <c r="A13" s="172" t="s">
        <v>249</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250</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251</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252</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253</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181</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226</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256</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110</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85" t="s">
        <v>149</v>
      </c>
      <c r="N21" s="485"/>
      <c r="O21" s="485"/>
      <c r="P21" s="485"/>
      <c r="Q21" s="485"/>
      <c r="R21" s="485"/>
    </row>
    <row r="22" spans="1:22" s="42" customFormat="1" ht="15" customHeight="1">
      <c r="A22" s="172" t="s">
        <v>257</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85"/>
      <c r="N22" s="485"/>
      <c r="O22" s="485"/>
      <c r="P22" s="485"/>
      <c r="Q22" s="485"/>
      <c r="R22" s="485"/>
    </row>
    <row r="23" spans="1:22" s="42" customFormat="1" ht="15" customHeight="1">
      <c r="A23" s="172" t="s">
        <v>259</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355</v>
      </c>
      <c r="U23" s="221" t="s">
        <v>247</v>
      </c>
      <c r="V23" s="221"/>
    </row>
    <row r="24" spans="1:22" s="42" customFormat="1" ht="15" customHeight="1">
      <c r="A24" s="172" t="s">
        <v>262</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380</v>
      </c>
    </row>
    <row r="25" spans="1:22" s="42" customFormat="1" ht="15" customHeight="1">
      <c r="A25" s="172" t="s">
        <v>263</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381</v>
      </c>
    </row>
    <row r="26" spans="1:22" s="42" customFormat="1" ht="15" customHeight="1">
      <c r="A26" s="172" t="s">
        <v>264</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46</v>
      </c>
    </row>
    <row r="27" spans="1:22" s="42" customFormat="1" ht="15" customHeight="1">
      <c r="A27" s="172" t="s">
        <v>266</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382</v>
      </c>
    </row>
    <row r="28" spans="1:22" s="42" customFormat="1" ht="15" customHeight="1">
      <c r="A28" s="172" t="s">
        <v>267</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2</v>
      </c>
    </row>
    <row r="29" spans="1:22" s="42" customFormat="1" ht="15" customHeight="1">
      <c r="A29" s="172" t="s">
        <v>268</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269</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35</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270</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85" t="s">
        <v>7</v>
      </c>
      <c r="N32" s="485"/>
      <c r="O32" s="485"/>
      <c r="P32" s="485"/>
      <c r="Q32" s="485"/>
      <c r="R32" s="485"/>
    </row>
    <row r="33" spans="1:18" s="42" customFormat="1" ht="15" customHeight="1">
      <c r="A33" s="172" t="s">
        <v>271</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85"/>
      <c r="N33" s="485"/>
      <c r="O33" s="485"/>
      <c r="P33" s="485"/>
      <c r="Q33" s="485"/>
      <c r="R33" s="485"/>
    </row>
    <row r="34" spans="1:18" s="42" customFormat="1" ht="15" customHeight="1">
      <c r="A34" s="172" t="s">
        <v>100</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299</v>
      </c>
    </row>
    <row r="35" spans="1:18" s="42" customFormat="1" ht="15" customHeight="1">
      <c r="A35" s="172" t="s">
        <v>272</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292</v>
      </c>
    </row>
    <row r="36" spans="1:18" s="42" customFormat="1" ht="15" customHeight="1">
      <c r="A36" s="172" t="s">
        <v>273</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293</v>
      </c>
    </row>
    <row r="37" spans="1:18" s="42" customFormat="1" ht="15" customHeight="1">
      <c r="A37" s="172" t="s">
        <v>274</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276</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240</v>
      </c>
    </row>
    <row r="39" spans="1:18" s="42" customFormat="1" ht="15" customHeight="1">
      <c r="A39" s="172" t="s">
        <v>277</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121</v>
      </c>
    </row>
    <row r="40" spans="1:18" s="42" customFormat="1" ht="15" customHeight="1">
      <c r="A40" s="172" t="s">
        <v>137</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68</v>
      </c>
    </row>
    <row r="41" spans="1:18" s="42" customFormat="1" ht="15" customHeight="1">
      <c r="A41" s="172" t="s">
        <v>279</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293</v>
      </c>
    </row>
    <row r="42" spans="1:18" s="42" customFormat="1" ht="15" customHeight="1">
      <c r="A42" s="172" t="s">
        <v>282</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customHeight="1">
      <c r="A43" s="172" t="s">
        <v>265</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295</v>
      </c>
    </row>
    <row r="44" spans="1:18" s="42" customFormat="1" ht="15" customHeight="1">
      <c r="A44" s="172" t="s">
        <v>349</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customHeight="1">
      <c r="A45" s="172" t="s">
        <v>356</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customHeight="1">
      <c r="A46" s="172" t="s">
        <v>357</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customHeight="1">
      <c r="A47" s="172" t="s">
        <v>359</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customHeight="1">
      <c r="A48" s="172" t="s">
        <v>290</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customHeight="1">
      <c r="A49" s="172" t="s">
        <v>180</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customHeight="1">
      <c r="A50" s="172" t="s">
        <v>360</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customHeight="1">
      <c r="A52" s="172" t="s">
        <v>171</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customHeight="1">
      <c r="A53" s="172" t="s">
        <v>361</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customHeight="1">
      <c r="A54" s="172" t="s">
        <v>362</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customHeight="1">
      <c r="A55" s="172" t="s">
        <v>324</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customHeight="1">
      <c r="A56" s="172" t="s">
        <v>363</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customHeight="1">
      <c r="A57" s="172" t="s">
        <v>280</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customHeight="1">
      <c r="A58" s="172" t="s">
        <v>61</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customHeight="1">
      <c r="A59" s="172" t="s">
        <v>364</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customHeight="1">
      <c r="A60" s="172" t="s">
        <v>365</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customHeight="1">
      <c r="A61" s="172" t="s">
        <v>366</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customHeight="1">
      <c r="A62" s="172" t="s">
        <v>367</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customHeight="1">
      <c r="A63" s="172" t="s">
        <v>228</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customHeight="1">
      <c r="A64" s="172" t="s">
        <v>383</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customHeight="1">
      <c r="A65" s="172" t="s">
        <v>384</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customHeight="1">
      <c r="A66" s="172" t="s">
        <v>340</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customHeight="1">
      <c r="A67" s="172" t="s">
        <v>74</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customHeight="1">
      <c r="A68" s="172" t="s">
        <v>195</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customHeight="1">
      <c r="A69" s="172" t="s">
        <v>377</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customHeight="1">
      <c r="A70" s="172" t="s">
        <v>385</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customHeight="1">
      <c r="A71" s="172" t="s">
        <v>386</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hidden="1" customHeight="1">
      <c r="A72" s="172" t="s">
        <v>208</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hidden="1" customHeight="1">
      <c r="A73" s="172" t="s">
        <v>202</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hidden="1" customHeight="1">
      <c r="A74" s="172" t="s">
        <v>387</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hidden="1" customHeight="1">
      <c r="A75" s="172" t="s">
        <v>388</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hidden="1" customHeight="1">
      <c r="A76" s="172" t="s">
        <v>326</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hidden="1" customHeight="1">
      <c r="A77" s="172" t="s">
        <v>133</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hidden="1" customHeight="1">
      <c r="A78" s="172" t="s">
        <v>389</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hidden="1" customHeight="1">
      <c r="A79" s="172" t="s">
        <v>390</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hidden="1" customHeight="1">
      <c r="A80" s="172" t="s">
        <v>391</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hidden="1" customHeight="1">
      <c r="A81" s="172" t="s">
        <v>392</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hidden="1" customHeight="1">
      <c r="A82" s="172" t="s">
        <v>393</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hidden="1" customHeight="1">
      <c r="A83" s="172" t="s">
        <v>260</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hidden="1" customHeight="1">
      <c r="A84" s="172" t="s">
        <v>18</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hidden="1" customHeight="1">
      <c r="A85" s="172" t="s">
        <v>394</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hidden="1" customHeight="1">
      <c r="A86" s="172" t="s">
        <v>222</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hidden="1" customHeight="1">
      <c r="A87" s="172" t="s">
        <v>395</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hidden="1" customHeight="1">
      <c r="A88" s="172" t="s">
        <v>192</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hidden="1" customHeight="1">
      <c r="A89" s="172" t="s">
        <v>294</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hidden="1" customHeight="1">
      <c r="A90" s="172" t="s">
        <v>396</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hidden="1" customHeight="1">
      <c r="A91" s="172" t="s">
        <v>397</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hidden="1" customHeight="1">
      <c r="A92" s="172" t="s">
        <v>398</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hidden="1" customHeight="1">
      <c r="A93" s="172" t="s">
        <v>354</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hidden="1" customHeight="1">
      <c r="A94" s="172" t="s">
        <v>399</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hidden="1" customHeight="1">
      <c r="A95" s="172" t="s">
        <v>400</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hidden="1" customHeight="1">
      <c r="A96" s="172" t="s">
        <v>401</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hidden="1" customHeight="1">
      <c r="A97" s="172" t="s">
        <v>333</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hidden="1" customHeight="1">
      <c r="A98" s="172" t="s">
        <v>261</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hidden="1" customHeight="1">
      <c r="A99" s="172" t="s">
        <v>301</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hidden="1" customHeight="1">
      <c r="A100" s="172" t="s">
        <v>14</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hidden="1" customHeight="1">
      <c r="A101" s="172" t="s">
        <v>358</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rowBreaks count="1" manualBreakCount="1">
    <brk id="57" min="1"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B12" sqref="B12"/>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211</v>
      </c>
      <c r="C2" s="181" t="s">
        <v>65</v>
      </c>
      <c r="D2" s="486" t="s">
        <v>66</v>
      </c>
      <c r="E2" s="490"/>
      <c r="F2" s="490"/>
      <c r="G2" s="490"/>
      <c r="H2" s="487"/>
      <c r="I2" s="201"/>
      <c r="J2" s="202"/>
      <c r="M2" s="211" t="s">
        <v>329</v>
      </c>
    </row>
    <row r="3" spans="1:15" ht="15.6" customHeight="1">
      <c r="B3" s="483" t="str">
        <f>'収支報告書（1月）'!I15</f>
        <v>面積・単価で按分</v>
      </c>
      <c r="C3" s="182" t="s">
        <v>142</v>
      </c>
      <c r="D3" s="182" t="s">
        <v>27</v>
      </c>
      <c r="E3" s="182" t="s">
        <v>318</v>
      </c>
      <c r="F3" s="182" t="s">
        <v>319</v>
      </c>
      <c r="G3" s="182" t="s">
        <v>320</v>
      </c>
      <c r="H3" s="182" t="s">
        <v>143</v>
      </c>
      <c r="I3" s="201"/>
      <c r="J3" s="202"/>
      <c r="M3" s="211" t="s">
        <v>118</v>
      </c>
    </row>
    <row r="4" spans="1:15" ht="15.6" customHeight="1">
      <c r="B4" s="484"/>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327</v>
      </c>
      <c r="C9" s="43"/>
      <c r="D9" s="44"/>
      <c r="E9" s="197"/>
      <c r="F9" s="197"/>
      <c r="G9" s="44" t="s">
        <v>28</v>
      </c>
      <c r="H9" s="488" t="str">
        <f>基本情報!C7</f>
        <v>魚沼集落協定</v>
      </c>
      <c r="I9" s="488"/>
      <c r="J9" s="98" t="s">
        <v>19</v>
      </c>
      <c r="K9" s="43"/>
      <c r="L9" s="43"/>
    </row>
    <row r="10" spans="1:15" ht="15" customHeight="1">
      <c r="A10" s="43"/>
      <c r="B10" s="177"/>
      <c r="C10" s="186" t="s">
        <v>65</v>
      </c>
      <c r="D10" s="435" t="s">
        <v>66</v>
      </c>
      <c r="E10" s="368"/>
      <c r="F10" s="368"/>
      <c r="G10" s="368"/>
      <c r="H10" s="434"/>
      <c r="I10" s="365" t="s">
        <v>69</v>
      </c>
      <c r="J10" s="489"/>
      <c r="K10" s="43"/>
      <c r="L10" s="43"/>
    </row>
    <row r="11" spans="1:15" s="41" customFormat="1" ht="15" customHeight="1">
      <c r="A11" s="44"/>
      <c r="B11" s="125" t="s">
        <v>57</v>
      </c>
      <c r="C11" s="187" t="s">
        <v>59</v>
      </c>
      <c r="D11" s="124" t="s">
        <v>59</v>
      </c>
      <c r="E11" s="90"/>
      <c r="F11" s="90"/>
      <c r="G11" s="137"/>
      <c r="H11" s="124" t="s">
        <v>60</v>
      </c>
      <c r="I11" s="73" t="s">
        <v>59</v>
      </c>
      <c r="J11" s="50" t="s">
        <v>60</v>
      </c>
      <c r="K11" s="44"/>
      <c r="L11" s="44"/>
      <c r="M11" s="492" t="s">
        <v>215</v>
      </c>
    </row>
    <row r="12" spans="1:15" s="41" customFormat="1" ht="15" customHeight="1">
      <c r="A12" s="44"/>
      <c r="B12" s="223"/>
      <c r="C12" s="224"/>
      <c r="D12" s="74"/>
      <c r="E12" s="51" t="s">
        <v>312</v>
      </c>
      <c r="F12" s="51" t="s">
        <v>157</v>
      </c>
      <c r="G12" s="51" t="s">
        <v>255</v>
      </c>
      <c r="H12" s="81"/>
      <c r="I12" s="74"/>
      <c r="J12" s="233"/>
      <c r="K12" s="44"/>
      <c r="L12" s="44"/>
      <c r="M12" s="493"/>
    </row>
    <row r="13" spans="1:15" s="41" customFormat="1" ht="15" customHeight="1">
      <c r="A13" s="44"/>
      <c r="B13" s="119">
        <f>入力シート!B11</f>
        <v>0</v>
      </c>
      <c r="C13" s="188" t="s">
        <v>72</v>
      </c>
      <c r="D13" s="100" t="s">
        <v>94</v>
      </c>
      <c r="E13" s="52" t="s">
        <v>210</v>
      </c>
      <c r="F13" s="52" t="s">
        <v>315</v>
      </c>
      <c r="G13" s="52" t="s">
        <v>291</v>
      </c>
      <c r="H13" s="64" t="s">
        <v>77</v>
      </c>
      <c r="I13" s="75" t="s">
        <v>62</v>
      </c>
      <c r="J13" s="207" t="s">
        <v>77</v>
      </c>
      <c r="K13" s="44"/>
      <c r="L13" s="44"/>
      <c r="M13" s="214" t="s">
        <v>214</v>
      </c>
    </row>
    <row r="14" spans="1:15" s="42" customFormat="1" ht="18" customHeight="1">
      <c r="A14" s="45" t="s">
        <v>249</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250</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251</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252</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253</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181</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226</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85" t="s">
        <v>149</v>
      </c>
      <c r="P20" s="485"/>
      <c r="Q20" s="485"/>
      <c r="R20" s="485"/>
      <c r="S20" s="485"/>
      <c r="T20" s="485"/>
    </row>
    <row r="21" spans="1:24" s="42" customFormat="1" ht="18" customHeight="1">
      <c r="A21" s="45" t="s">
        <v>256</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85"/>
      <c r="P21" s="485"/>
      <c r="Q21" s="485"/>
      <c r="R21" s="485"/>
      <c r="S21" s="485"/>
      <c r="T21" s="485"/>
    </row>
    <row r="22" spans="1:24" s="42" customFormat="1" ht="18" customHeight="1">
      <c r="A22" s="45" t="s">
        <v>110</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355</v>
      </c>
      <c r="W22" s="491" t="s">
        <v>247</v>
      </c>
      <c r="X22" s="491"/>
    </row>
    <row r="23" spans="1:24" s="42" customFormat="1" ht="18" customHeight="1">
      <c r="A23" s="45" t="s">
        <v>257</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380</v>
      </c>
    </row>
    <row r="24" spans="1:24" s="42" customFormat="1" ht="18" customHeight="1">
      <c r="A24" s="45" t="s">
        <v>259</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381</v>
      </c>
    </row>
    <row r="25" spans="1:24" s="42" customFormat="1" ht="18" customHeight="1">
      <c r="A25" s="45" t="s">
        <v>262</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46</v>
      </c>
    </row>
    <row r="26" spans="1:24" s="42" customFormat="1" ht="18" customHeight="1">
      <c r="A26" s="45" t="s">
        <v>263</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382</v>
      </c>
    </row>
    <row r="27" spans="1:24" s="42" customFormat="1" ht="18" customHeight="1">
      <c r="A27" s="45" t="s">
        <v>264</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2</v>
      </c>
    </row>
    <row r="28" spans="1:24" s="42" customFormat="1" ht="18" customHeight="1">
      <c r="A28" s="45" t="s">
        <v>266</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267</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268</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85" t="s">
        <v>7</v>
      </c>
      <c r="P30" s="485"/>
      <c r="Q30" s="485"/>
      <c r="R30" s="485"/>
      <c r="S30" s="485"/>
      <c r="T30" s="485"/>
    </row>
    <row r="31" spans="1:24" s="42" customFormat="1" ht="18" customHeight="1">
      <c r="A31" s="45" t="s">
        <v>269</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85"/>
      <c r="P31" s="485"/>
      <c r="Q31" s="485"/>
      <c r="R31" s="485"/>
      <c r="S31" s="485"/>
      <c r="T31" s="485"/>
    </row>
    <row r="32" spans="1:24" s="42" customFormat="1" ht="18" customHeight="1">
      <c r="A32" s="45" t="s">
        <v>35</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299</v>
      </c>
    </row>
    <row r="33" spans="1:16" s="42" customFormat="1" ht="18" customHeight="1">
      <c r="A33" s="45" t="s">
        <v>270</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292</v>
      </c>
    </row>
    <row r="34" spans="1:16" s="42" customFormat="1" ht="18" customHeight="1">
      <c r="A34" s="45" t="s">
        <v>271</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293</v>
      </c>
    </row>
    <row r="35" spans="1:16" s="42" customFormat="1" ht="18" customHeight="1">
      <c r="A35" s="45" t="s">
        <v>100</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272</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240</v>
      </c>
    </row>
    <row r="37" spans="1:16" s="42" customFormat="1" ht="18" customHeight="1">
      <c r="A37" s="45" t="s">
        <v>273</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121</v>
      </c>
    </row>
    <row r="38" spans="1:16" s="42" customFormat="1" ht="18" customHeight="1">
      <c r="A38" s="45" t="s">
        <v>274</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68</v>
      </c>
    </row>
    <row r="39" spans="1:16" s="42" customFormat="1" ht="18" customHeight="1">
      <c r="A39" s="45" t="s">
        <v>276</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293</v>
      </c>
    </row>
    <row r="40" spans="1:16" s="42" customFormat="1" ht="18" customHeight="1">
      <c r="A40" s="45" t="s">
        <v>277</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137</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295</v>
      </c>
    </row>
    <row r="42" spans="1:16" s="42" customFormat="1" ht="18" customHeight="1">
      <c r="A42" s="45" t="s">
        <v>279</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customHeight="1">
      <c r="A43" s="45" t="s">
        <v>282</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customHeight="1">
      <c r="A44" s="45" t="s">
        <v>265</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customHeight="1">
      <c r="A45" s="45" t="s">
        <v>349</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customHeight="1">
      <c r="A46" s="45" t="s">
        <v>356</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customHeight="1">
      <c r="A47" s="45" t="s">
        <v>357</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customHeight="1">
      <c r="A48" s="45" t="s">
        <v>359</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customHeight="1">
      <c r="A49" s="45" t="s">
        <v>290</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customHeight="1">
      <c r="A50" s="45" t="s">
        <v>180</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customHeight="1">
      <c r="A51" s="45" t="s">
        <v>360</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customHeight="1">
      <c r="A53" s="45" t="s">
        <v>171</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customHeight="1">
      <c r="A54" s="45" t="s">
        <v>361</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customHeight="1">
      <c r="A55" s="45" t="s">
        <v>362</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customHeight="1">
      <c r="A56" s="45" t="s">
        <v>324</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customHeight="1">
      <c r="A57" s="45" t="s">
        <v>363</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customHeight="1">
      <c r="A58" s="45" t="s">
        <v>280</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customHeight="1">
      <c r="A59" s="45" t="s">
        <v>61</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customHeight="1">
      <c r="A60" s="45" t="s">
        <v>364</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customHeight="1">
      <c r="A61" s="45" t="s">
        <v>365</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customHeight="1">
      <c r="A62" s="45" t="s">
        <v>366</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customHeight="1">
      <c r="A63" s="45" t="s">
        <v>367</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customHeight="1">
      <c r="A64" s="45" t="s">
        <v>228</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customHeight="1">
      <c r="A65" s="45" t="s">
        <v>383</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customHeight="1">
      <c r="A66" s="45" t="s">
        <v>384</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customHeight="1">
      <c r="A67" s="45" t="s">
        <v>340</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customHeight="1">
      <c r="A68" s="45" t="s">
        <v>74</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customHeight="1">
      <c r="A69" s="45" t="s">
        <v>195</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customHeight="1">
      <c r="A70" s="45" t="s">
        <v>377</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customHeight="1">
      <c r="A71" s="45" t="s">
        <v>385</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customHeight="1">
      <c r="A72" s="45" t="s">
        <v>386</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hidden="1" customHeight="1">
      <c r="A73" s="45" t="s">
        <v>208</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hidden="1" customHeight="1">
      <c r="A74" s="45" t="s">
        <v>202</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hidden="1" customHeight="1">
      <c r="A75" s="45" t="s">
        <v>387</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hidden="1" customHeight="1">
      <c r="A76" s="45" t="s">
        <v>388</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hidden="1" customHeight="1">
      <c r="A77" s="45" t="s">
        <v>326</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hidden="1" customHeight="1">
      <c r="A78" s="45" t="s">
        <v>133</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hidden="1" customHeight="1">
      <c r="A79" s="45" t="s">
        <v>389</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hidden="1" customHeight="1">
      <c r="A80" s="45" t="s">
        <v>390</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hidden="1" customHeight="1">
      <c r="A81" s="45" t="s">
        <v>391</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hidden="1" customHeight="1">
      <c r="A82" s="45" t="s">
        <v>392</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hidden="1" customHeight="1">
      <c r="A83" s="45" t="s">
        <v>393</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hidden="1" customHeight="1">
      <c r="A84" s="45" t="s">
        <v>260</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hidden="1" customHeight="1">
      <c r="A85" s="45" t="s">
        <v>18</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hidden="1" customHeight="1">
      <c r="A86" s="45" t="s">
        <v>394</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hidden="1" customHeight="1">
      <c r="A87" s="45" t="s">
        <v>222</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hidden="1" customHeight="1">
      <c r="A88" s="45" t="s">
        <v>395</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hidden="1" customHeight="1">
      <c r="A89" s="45" t="s">
        <v>192</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hidden="1" customHeight="1">
      <c r="A90" s="45" t="s">
        <v>294</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hidden="1" customHeight="1">
      <c r="A91" s="45" t="s">
        <v>396</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hidden="1" customHeight="1">
      <c r="A92" s="45" t="s">
        <v>397</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hidden="1" customHeight="1">
      <c r="A93" s="45" t="s">
        <v>398</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hidden="1" customHeight="1">
      <c r="A94" s="45" t="s">
        <v>354</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hidden="1" customHeight="1">
      <c r="A95" s="45" t="s">
        <v>399</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hidden="1" customHeight="1">
      <c r="A96" s="45" t="s">
        <v>400</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hidden="1" customHeight="1">
      <c r="A97" s="45" t="s">
        <v>401</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hidden="1" customHeight="1">
      <c r="A98" s="45" t="s">
        <v>333</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hidden="1" customHeight="1">
      <c r="A99" s="45" t="s">
        <v>261</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hidden="1" customHeight="1">
      <c r="A100" s="45" t="s">
        <v>301</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hidden="1" customHeight="1">
      <c r="A101" s="45" t="s">
        <v>14</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hidden="1" customHeight="1">
      <c r="A102" s="45" t="s">
        <v>358</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48</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B3:B4"/>
    <mergeCell ref="M11:M12"/>
    <mergeCell ref="O20:T21"/>
    <mergeCell ref="O30:T31"/>
    <mergeCell ref="D2:H2"/>
    <mergeCell ref="H9:I9"/>
    <mergeCell ref="D10:H10"/>
    <mergeCell ref="I10:J10"/>
    <mergeCell ref="W22:X22"/>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topLeftCell="A4" workbookViewId="0">
      <selection activeCell="E17" sqref="E17:H17"/>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550">
        <f>基本情報!C5</f>
        <v>7</v>
      </c>
      <c r="E3" s="550"/>
      <c r="F3" s="551" t="s">
        <v>117</v>
      </c>
      <c r="G3" s="551"/>
      <c r="H3" s="551"/>
      <c r="I3" s="551"/>
      <c r="J3" s="240"/>
      <c r="K3" s="292"/>
      <c r="M3" s="294" t="s">
        <v>11</v>
      </c>
      <c r="N3" s="300"/>
      <c r="O3" s="300"/>
    </row>
    <row r="4" spans="2:15" ht="36" customHeight="1">
      <c r="B4" s="237"/>
      <c r="C4" s="241"/>
      <c r="D4" s="241"/>
      <c r="E4" s="241"/>
      <c r="F4" s="272" t="s">
        <v>86</v>
      </c>
      <c r="G4" s="531" t="str">
        <f>基本情報!C7</f>
        <v>魚沼集落協定</v>
      </c>
      <c r="H4" s="531"/>
      <c r="I4" s="531"/>
      <c r="J4" s="531"/>
      <c r="K4" s="292"/>
      <c r="M4" s="235" t="s">
        <v>146</v>
      </c>
    </row>
    <row r="5" spans="2:15" ht="21" customHeight="1">
      <c r="B5" s="237"/>
      <c r="C5" s="242" t="s">
        <v>87</v>
      </c>
      <c r="D5" s="241"/>
      <c r="E5" s="241"/>
      <c r="F5" s="241"/>
      <c r="G5" s="241"/>
      <c r="H5" s="241"/>
      <c r="I5" s="524" t="s">
        <v>88</v>
      </c>
      <c r="J5" s="524"/>
      <c r="K5" s="292"/>
    </row>
    <row r="6" spans="2:15" ht="21" customHeight="1">
      <c r="B6" s="237"/>
      <c r="C6" s="243" t="s">
        <v>83</v>
      </c>
      <c r="D6" s="256" t="s">
        <v>89</v>
      </c>
      <c r="E6" s="542" t="s">
        <v>91</v>
      </c>
      <c r="F6" s="543"/>
      <c r="G6" s="543"/>
      <c r="H6" s="543"/>
      <c r="I6" s="543"/>
      <c r="J6" s="544"/>
      <c r="K6" s="292"/>
    </row>
    <row r="7" spans="2:15" ht="22.8" customHeight="1">
      <c r="B7" s="237"/>
      <c r="C7" s="244" t="s">
        <v>92</v>
      </c>
      <c r="D7" s="257">
        <f>SUMIFS(出納簿!F:F,出納簿!D:D,"〇",出納簿!E:E,C7)</f>
        <v>0</v>
      </c>
      <c r="E7" s="546">
        <f>基本情報!C5</f>
        <v>7</v>
      </c>
      <c r="F7" s="547"/>
      <c r="G7" s="548" t="s">
        <v>53</v>
      </c>
      <c r="H7" s="548"/>
      <c r="I7" s="548"/>
      <c r="J7" s="549"/>
      <c r="K7" s="292"/>
    </row>
    <row r="8" spans="2:15" ht="22.8" customHeight="1">
      <c r="B8" s="237"/>
      <c r="C8" s="244" t="s">
        <v>207</v>
      </c>
      <c r="D8" s="258">
        <v>0</v>
      </c>
      <c r="E8" s="539"/>
      <c r="F8" s="540"/>
      <c r="G8" s="540"/>
      <c r="H8" s="540"/>
      <c r="I8" s="540"/>
      <c r="J8" s="541"/>
      <c r="K8" s="292"/>
      <c r="L8" s="235" t="s">
        <v>148</v>
      </c>
      <c r="M8" s="235" t="s">
        <v>309</v>
      </c>
    </row>
    <row r="9" spans="2:15" ht="22.8" customHeight="1">
      <c r="B9" s="237"/>
      <c r="C9" s="244" t="s">
        <v>164</v>
      </c>
      <c r="D9" s="258">
        <v>0</v>
      </c>
      <c r="E9" s="539"/>
      <c r="F9" s="540"/>
      <c r="G9" s="540"/>
      <c r="H9" s="540"/>
      <c r="I9" s="540"/>
      <c r="J9" s="541"/>
      <c r="K9" s="292"/>
      <c r="L9" s="235" t="s">
        <v>148</v>
      </c>
      <c r="M9" s="235" t="s">
        <v>310</v>
      </c>
    </row>
    <row r="10" spans="2:15" ht="22.8" customHeight="1">
      <c r="B10" s="237"/>
      <c r="C10" s="244" t="s">
        <v>43</v>
      </c>
      <c r="D10" s="257">
        <f>SUMIFS(出納簿!F:F,出納簿!D:D,"〇",出納簿!E:E,C10)</f>
        <v>0</v>
      </c>
      <c r="E10" s="539"/>
      <c r="F10" s="540"/>
      <c r="G10" s="540"/>
      <c r="H10" s="540"/>
      <c r="I10" s="540"/>
      <c r="J10" s="541"/>
      <c r="K10" s="292"/>
    </row>
    <row r="11" spans="2:15" ht="22.8" customHeight="1">
      <c r="B11" s="237"/>
      <c r="C11" s="245" t="s">
        <v>172</v>
      </c>
      <c r="D11" s="257">
        <f>SUMIFS(出納簿!F:F,出納簿!D:D,"〇",出納簿!E:E,C11)</f>
        <v>0</v>
      </c>
      <c r="E11" s="539"/>
      <c r="F11" s="540"/>
      <c r="G11" s="540"/>
      <c r="H11" s="540"/>
      <c r="I11" s="540"/>
      <c r="J11" s="541"/>
      <c r="K11" s="292"/>
      <c r="M11" s="295"/>
    </row>
    <row r="12" spans="2:15" ht="27" customHeight="1">
      <c r="B12" s="237"/>
      <c r="C12" s="244" t="s">
        <v>48</v>
      </c>
      <c r="D12" s="259">
        <f>SUM(D7:D11)</f>
        <v>0</v>
      </c>
      <c r="E12" s="528"/>
      <c r="F12" s="529"/>
      <c r="G12" s="529"/>
      <c r="H12" s="529"/>
      <c r="I12" s="529"/>
      <c r="J12" s="530"/>
      <c r="K12" s="292"/>
    </row>
    <row r="13" spans="2:15" ht="21" customHeight="1">
      <c r="B13" s="237"/>
      <c r="C13" s="241"/>
      <c r="D13" s="241"/>
      <c r="E13" s="241"/>
      <c r="F13" s="241"/>
      <c r="G13" s="241"/>
      <c r="H13" s="241"/>
      <c r="I13" s="241"/>
      <c r="J13" s="241"/>
      <c r="K13" s="292"/>
    </row>
    <row r="14" spans="2:15" ht="21" customHeight="1">
      <c r="B14" s="237"/>
      <c r="C14" s="242" t="s">
        <v>73</v>
      </c>
      <c r="D14" s="241"/>
      <c r="E14" s="241"/>
      <c r="F14" s="241"/>
      <c r="G14" s="241"/>
      <c r="H14" s="241"/>
      <c r="I14" s="524" t="s">
        <v>88</v>
      </c>
      <c r="J14" s="524"/>
      <c r="K14" s="292"/>
    </row>
    <row r="15" spans="2:15" ht="21" customHeight="1">
      <c r="B15" s="237"/>
      <c r="C15" s="243" t="s">
        <v>83</v>
      </c>
      <c r="D15" s="256" t="s">
        <v>89</v>
      </c>
      <c r="E15" s="542" t="s">
        <v>91</v>
      </c>
      <c r="F15" s="543"/>
      <c r="G15" s="543"/>
      <c r="H15" s="543"/>
      <c r="I15" s="543"/>
      <c r="J15" s="544"/>
      <c r="K15" s="292"/>
    </row>
    <row r="16" spans="2:15" ht="19.5" customHeight="1">
      <c r="B16" s="237"/>
      <c r="C16" s="532" t="s">
        <v>93</v>
      </c>
      <c r="D16" s="534">
        <f>SUMIFS(出納簿!G:G,出納簿!D:D,"〇",出納簿!E:E,C16)</f>
        <v>0</v>
      </c>
      <c r="E16" s="545" t="s">
        <v>55</v>
      </c>
      <c r="F16" s="545"/>
      <c r="G16" s="545"/>
      <c r="H16" s="545"/>
      <c r="I16" s="281"/>
      <c r="J16" s="284" t="s">
        <v>36</v>
      </c>
      <c r="K16" s="292"/>
      <c r="L16" s="235" t="s">
        <v>148</v>
      </c>
      <c r="M16" s="235" t="s">
        <v>165</v>
      </c>
      <c r="O16" s="301" t="s">
        <v>42</v>
      </c>
    </row>
    <row r="17" spans="2:15" ht="19.5" customHeight="1">
      <c r="B17" s="237"/>
      <c r="C17" s="533"/>
      <c r="D17" s="535"/>
      <c r="E17" s="559" t="s">
        <v>24</v>
      </c>
      <c r="F17" s="559"/>
      <c r="G17" s="559"/>
      <c r="H17" s="559"/>
      <c r="I17" s="282" t="e">
        <f>D16/D7*100</f>
        <v>#DIV/0!</v>
      </c>
      <c r="J17" s="285" t="s">
        <v>95</v>
      </c>
      <c r="K17" s="292"/>
    </row>
    <row r="18" spans="2:15" ht="19.5" customHeight="1">
      <c r="B18" s="237"/>
      <c r="C18" s="245" t="s">
        <v>96</v>
      </c>
      <c r="D18" s="534">
        <f>SUM(I18:I26)</f>
        <v>0</v>
      </c>
      <c r="E18" s="266" t="s">
        <v>26</v>
      </c>
      <c r="F18" s="273"/>
      <c r="G18" s="273"/>
      <c r="H18" s="273"/>
      <c r="I18" s="257">
        <f>SUMIFS(出納簿!G:G,出納簿!D:D,"〇",出納簿!E:E,E18)</f>
        <v>0</v>
      </c>
      <c r="J18" s="286" t="s">
        <v>47</v>
      </c>
      <c r="K18" s="292"/>
    </row>
    <row r="19" spans="2:15" ht="19.5" customHeight="1">
      <c r="B19" s="237"/>
      <c r="C19" s="247" t="s">
        <v>34</v>
      </c>
      <c r="D19" s="536"/>
      <c r="E19" s="267" t="s">
        <v>158</v>
      </c>
      <c r="F19" s="274"/>
      <c r="G19" s="274"/>
      <c r="H19" s="274"/>
      <c r="I19" s="270">
        <f>SUMIFS(出納簿!G:G,出納簿!D:D,"〇",出納簿!E:E,E19)</f>
        <v>0</v>
      </c>
      <c r="J19" s="287" t="s">
        <v>47</v>
      </c>
      <c r="K19" s="292"/>
    </row>
    <row r="20" spans="2:15" ht="19.5" customHeight="1">
      <c r="B20" s="237"/>
      <c r="C20" s="248"/>
      <c r="D20" s="248"/>
      <c r="E20" s="267" t="s">
        <v>173</v>
      </c>
      <c r="F20" s="274"/>
      <c r="G20" s="274"/>
      <c r="H20" s="274"/>
      <c r="I20" s="270">
        <f>SUMIFS(出納簿!G:G,出納簿!D:D,"〇",出納簿!E:E,E20)</f>
        <v>0</v>
      </c>
      <c r="J20" s="287" t="s">
        <v>47</v>
      </c>
      <c r="K20" s="292"/>
    </row>
    <row r="21" spans="2:15" ht="19.5" customHeight="1">
      <c r="B21" s="237"/>
      <c r="C21" s="248"/>
      <c r="D21" s="248"/>
      <c r="E21" s="267" t="s">
        <v>119</v>
      </c>
      <c r="F21" s="274"/>
      <c r="G21" s="274"/>
      <c r="H21" s="274"/>
      <c r="I21" s="270">
        <f>SUMIFS(出納簿!G:G,出納簿!D:D,"〇",出納簿!E:E,E21)</f>
        <v>0</v>
      </c>
      <c r="J21" s="287" t="s">
        <v>47</v>
      </c>
      <c r="K21" s="292"/>
    </row>
    <row r="22" spans="2:15" ht="19.5" customHeight="1">
      <c r="B22" s="237"/>
      <c r="C22" s="248"/>
      <c r="D22" s="248"/>
      <c r="E22" s="267" t="s">
        <v>408</v>
      </c>
      <c r="F22" s="274"/>
      <c r="G22" s="274"/>
      <c r="H22" s="274"/>
      <c r="I22" s="270">
        <f>SUMIFS(出納簿!G:G,出納簿!D:D,"〇",出納簿!E:E,E22)</f>
        <v>0</v>
      </c>
      <c r="J22" s="287" t="s">
        <v>47</v>
      </c>
      <c r="K22" s="292"/>
    </row>
    <row r="23" spans="2:15" ht="19.5" customHeight="1">
      <c r="B23" s="237"/>
      <c r="C23" s="248"/>
      <c r="D23" s="248"/>
      <c r="E23" s="267" t="s">
        <v>175</v>
      </c>
      <c r="F23" s="274"/>
      <c r="G23" s="274"/>
      <c r="H23" s="274"/>
      <c r="I23" s="270">
        <f>SUMIFS(出納簿!G:G,出納簿!D:D,"〇",出納簿!E:E,E23)</f>
        <v>0</v>
      </c>
      <c r="J23" s="287" t="s">
        <v>47</v>
      </c>
      <c r="K23" s="292"/>
    </row>
    <row r="24" spans="2:15" ht="19.5" customHeight="1">
      <c r="B24" s="237"/>
      <c r="C24" s="248"/>
      <c r="D24" s="248"/>
      <c r="E24" s="267" t="s">
        <v>166</v>
      </c>
      <c r="F24" s="274"/>
      <c r="G24" s="274"/>
      <c r="H24" s="274"/>
      <c r="I24" s="270">
        <f>SUMIFS(出納簿!G:G,出納簿!D:D,"〇",出納簿!E:E,E24)</f>
        <v>0</v>
      </c>
      <c r="J24" s="287" t="s">
        <v>47</v>
      </c>
      <c r="K24" s="292"/>
    </row>
    <row r="25" spans="2:15" ht="19.5" customHeight="1">
      <c r="B25" s="237"/>
      <c r="C25" s="248"/>
      <c r="D25" s="248"/>
      <c r="E25" s="267" t="s">
        <v>168</v>
      </c>
      <c r="F25" s="274"/>
      <c r="G25" s="274"/>
      <c r="H25" s="274"/>
      <c r="I25" s="270">
        <f>SUMIFS(出納簿!G:G,出納簿!D:D,"〇",出納簿!E:E,E25)</f>
        <v>0</v>
      </c>
      <c r="J25" s="287" t="s">
        <v>47</v>
      </c>
      <c r="K25" s="292"/>
    </row>
    <row r="26" spans="2:15" ht="19.5" customHeight="1">
      <c r="B26" s="237"/>
      <c r="C26" s="248"/>
      <c r="D26" s="248"/>
      <c r="E26" s="267" t="s">
        <v>170</v>
      </c>
      <c r="F26" s="274"/>
      <c r="G26" s="274"/>
      <c r="H26" s="274"/>
      <c r="I26" s="270">
        <f>SUMIFS(出納簿!G:G,出納簿!D:D,"〇",出納簿!E:E,E26)</f>
        <v>0</v>
      </c>
      <c r="J26" s="287" t="s">
        <v>47</v>
      </c>
      <c r="K26" s="292"/>
    </row>
    <row r="27" spans="2:15" ht="19.5" customHeight="1">
      <c r="B27" s="237"/>
      <c r="C27" s="247" t="s">
        <v>67</v>
      </c>
      <c r="D27" s="537">
        <f>SUM(I27:I28)</f>
        <v>0</v>
      </c>
      <c r="E27" s="267" t="s">
        <v>306</v>
      </c>
      <c r="F27" s="275" t="s">
        <v>218</v>
      </c>
      <c r="G27" s="275"/>
      <c r="H27" s="275"/>
      <c r="I27" s="280"/>
      <c r="J27" s="288" t="s">
        <v>47</v>
      </c>
      <c r="K27" s="292"/>
      <c r="L27" s="235" t="s">
        <v>148</v>
      </c>
      <c r="M27" s="235" t="s">
        <v>162</v>
      </c>
      <c r="O27" s="301" t="s">
        <v>234</v>
      </c>
    </row>
    <row r="28" spans="2:15" ht="19.5" customHeight="1">
      <c r="B28" s="237"/>
      <c r="C28" s="246" t="s">
        <v>97</v>
      </c>
      <c r="D28" s="538"/>
      <c r="E28" s="268" t="s">
        <v>308</v>
      </c>
      <c r="F28" s="276" t="s">
        <v>300</v>
      </c>
      <c r="G28" s="276"/>
      <c r="H28" s="276"/>
      <c r="I28" s="271">
        <f>SUMIFS(出納簿!G:G,出納簿!D:D,"〇",出納簿!E:E,E28)</f>
        <v>0</v>
      </c>
      <c r="J28" s="289" t="s">
        <v>47</v>
      </c>
      <c r="K28" s="292"/>
      <c r="L28" s="235" t="s">
        <v>148</v>
      </c>
      <c r="M28" s="235" t="s">
        <v>163</v>
      </c>
      <c r="O28" s="301" t="s">
        <v>311</v>
      </c>
    </row>
    <row r="29" spans="2:15" ht="19.5" customHeight="1">
      <c r="B29" s="237"/>
      <c r="C29" s="246" t="s">
        <v>200</v>
      </c>
      <c r="D29" s="260">
        <f>I29</f>
        <v>0</v>
      </c>
      <c r="E29" s="269" t="s">
        <v>25</v>
      </c>
      <c r="F29" s="265"/>
      <c r="G29" s="265"/>
      <c r="H29" s="265"/>
      <c r="I29" s="283">
        <f>SUMIFS(出納簿!G:G,出納簿!D:D,"〇",出納簿!E:E,E29)</f>
        <v>0</v>
      </c>
      <c r="J29" s="285" t="s">
        <v>185</v>
      </c>
      <c r="K29" s="292"/>
    </row>
    <row r="30" spans="2:15" ht="36" customHeight="1">
      <c r="B30" s="237"/>
      <c r="C30" s="244" t="s">
        <v>48</v>
      </c>
      <c r="D30" s="259">
        <f>SUM(D16:D29)</f>
        <v>0</v>
      </c>
      <c r="E30" s="528"/>
      <c r="F30" s="529"/>
      <c r="G30" s="529"/>
      <c r="H30" s="529"/>
      <c r="I30" s="529"/>
      <c r="J30" s="530"/>
      <c r="K30" s="292"/>
    </row>
    <row r="31" spans="2:15" ht="21" customHeight="1">
      <c r="B31" s="237"/>
      <c r="C31" s="241"/>
      <c r="D31" s="241"/>
      <c r="E31" s="241"/>
      <c r="F31" s="241"/>
      <c r="G31" s="241"/>
      <c r="H31" s="241"/>
      <c r="I31" s="241"/>
      <c r="J31" s="241"/>
      <c r="K31" s="292"/>
    </row>
    <row r="32" spans="2:15">
      <c r="B32" s="237"/>
      <c r="C32" s="241"/>
      <c r="D32" s="241"/>
      <c r="E32" s="241"/>
      <c r="F32" s="272" t="s">
        <v>86</v>
      </c>
      <c r="G32" s="531" t="str">
        <f>基本情報!C7</f>
        <v>魚沼集落協定</v>
      </c>
      <c r="H32" s="531"/>
      <c r="I32" s="531"/>
      <c r="J32" s="531"/>
      <c r="K32" s="292"/>
      <c r="M32" s="241"/>
      <c r="N32" s="241"/>
      <c r="O32" s="241"/>
    </row>
    <row r="33" spans="2:15" ht="30" customHeight="1">
      <c r="B33" s="237"/>
      <c r="C33" s="241" t="s">
        <v>98</v>
      </c>
      <c r="D33" s="241" t="s">
        <v>99</v>
      </c>
      <c r="E33" s="241"/>
      <c r="F33" s="241"/>
      <c r="G33" s="241"/>
      <c r="H33" s="241"/>
      <c r="I33" s="524" t="s">
        <v>88</v>
      </c>
      <c r="J33" s="524"/>
      <c r="K33" s="292"/>
      <c r="L33" s="235" t="s">
        <v>148</v>
      </c>
      <c r="M33" s="235" t="s">
        <v>194</v>
      </c>
      <c r="N33" s="241"/>
      <c r="O33" s="241"/>
    </row>
    <row r="34" spans="2:15" ht="30" customHeight="1">
      <c r="B34" s="237"/>
      <c r="C34" s="511" t="s">
        <v>101</v>
      </c>
      <c r="D34" s="509"/>
      <c r="E34" s="509"/>
      <c r="F34" s="510"/>
      <c r="G34" s="511" t="s">
        <v>89</v>
      </c>
      <c r="H34" s="510"/>
      <c r="I34" s="509" t="s">
        <v>102</v>
      </c>
      <c r="J34" s="510"/>
      <c r="K34" s="292"/>
      <c r="M34" s="35" t="s">
        <v>193</v>
      </c>
      <c r="N34" s="241"/>
      <c r="O34" s="241"/>
    </row>
    <row r="35" spans="2:15" ht="30" customHeight="1">
      <c r="B35" s="237"/>
      <c r="C35" s="525"/>
      <c r="D35" s="526"/>
      <c r="E35" s="526"/>
      <c r="F35" s="527"/>
      <c r="G35" s="519"/>
      <c r="H35" s="520"/>
      <c r="I35" s="521" t="s">
        <v>130</v>
      </c>
      <c r="J35" s="522"/>
      <c r="K35" s="292"/>
      <c r="M35" s="296" t="s">
        <v>204</v>
      </c>
      <c r="N35" s="241"/>
      <c r="O35" s="241"/>
    </row>
    <row r="36" spans="2:15" ht="30" customHeight="1">
      <c r="B36" s="237"/>
      <c r="C36" s="516"/>
      <c r="D36" s="517"/>
      <c r="E36" s="517"/>
      <c r="F36" s="518"/>
      <c r="G36" s="519"/>
      <c r="H36" s="520"/>
      <c r="I36" s="521" t="s">
        <v>130</v>
      </c>
      <c r="J36" s="522"/>
      <c r="K36" s="292"/>
      <c r="M36" s="296" t="s">
        <v>203</v>
      </c>
      <c r="N36" s="241"/>
      <c r="O36" s="241"/>
    </row>
    <row r="37" spans="2:15" ht="30" customHeight="1">
      <c r="B37" s="237"/>
      <c r="C37" s="516"/>
      <c r="D37" s="517"/>
      <c r="E37" s="517"/>
      <c r="F37" s="518"/>
      <c r="G37" s="519"/>
      <c r="H37" s="520"/>
      <c r="I37" s="521" t="s">
        <v>130</v>
      </c>
      <c r="J37" s="522"/>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105</v>
      </c>
      <c r="E39" s="241"/>
      <c r="F39" s="241"/>
      <c r="G39" s="241"/>
      <c r="H39" s="241"/>
      <c r="I39" s="523"/>
      <c r="J39" s="523"/>
      <c r="K39" s="292"/>
      <c r="M39" s="241"/>
      <c r="N39" s="241"/>
      <c r="O39" s="241"/>
    </row>
    <row r="40" spans="2:15">
      <c r="B40" s="237"/>
      <c r="C40" s="250"/>
      <c r="D40" s="241"/>
      <c r="E40" s="241"/>
      <c r="F40" s="241"/>
      <c r="G40" s="241"/>
      <c r="H40" s="241"/>
      <c r="I40" s="524" t="s">
        <v>88</v>
      </c>
      <c r="J40" s="524"/>
      <c r="K40" s="292"/>
      <c r="M40" s="241"/>
      <c r="N40" s="241"/>
      <c r="O40" s="241"/>
    </row>
    <row r="41" spans="2:15" ht="27" customHeight="1">
      <c r="B41" s="237"/>
      <c r="C41" s="249" t="s">
        <v>106</v>
      </c>
      <c r="D41" s="261" t="s">
        <v>107</v>
      </c>
      <c r="E41" s="509" t="s">
        <v>109</v>
      </c>
      <c r="F41" s="510"/>
      <c r="G41" s="511" t="s">
        <v>111</v>
      </c>
      <c r="H41" s="509"/>
      <c r="I41" s="509"/>
      <c r="J41" s="510"/>
      <c r="K41" s="292"/>
      <c r="M41" s="298"/>
      <c r="N41" s="241"/>
      <c r="O41" s="241"/>
    </row>
    <row r="42" spans="2:15" ht="27" customHeight="1">
      <c r="B42" s="237"/>
      <c r="C42" s="251" t="s">
        <v>112</v>
      </c>
      <c r="D42" s="262"/>
      <c r="E42" s="512" t="str">
        <f>IF(D42="","",D42)</f>
        <v/>
      </c>
      <c r="F42" s="513"/>
      <c r="G42" s="277" t="s">
        <v>113</v>
      </c>
      <c r="H42" s="514"/>
      <c r="I42" s="514"/>
      <c r="J42" s="515"/>
      <c r="K42" s="292"/>
      <c r="M42" s="299"/>
      <c r="N42" s="241"/>
      <c r="O42" s="241"/>
    </row>
    <row r="43" spans="2:15" ht="27" customHeight="1">
      <c r="B43" s="237"/>
      <c r="C43" s="252" t="s">
        <v>112</v>
      </c>
      <c r="D43" s="263"/>
      <c r="E43" s="494" t="str">
        <f>IF(D43="","",E42+D43)</f>
        <v/>
      </c>
      <c r="F43" s="495"/>
      <c r="G43" s="278" t="s">
        <v>114</v>
      </c>
      <c r="H43" s="496"/>
      <c r="I43" s="496"/>
      <c r="J43" s="290" t="s">
        <v>47</v>
      </c>
      <c r="K43" s="292"/>
      <c r="M43" s="299"/>
      <c r="N43" s="241"/>
      <c r="O43" s="241"/>
    </row>
    <row r="44" spans="2:15" ht="27" customHeight="1">
      <c r="B44" s="237"/>
      <c r="C44" s="253" t="s">
        <v>112</v>
      </c>
      <c r="D44" s="263"/>
      <c r="E44" s="494" t="str">
        <f>IF(D44="","",E43+D44)</f>
        <v/>
      </c>
      <c r="F44" s="495"/>
      <c r="G44" s="503" t="s">
        <v>85</v>
      </c>
      <c r="H44" s="504"/>
      <c r="I44" s="505" t="s">
        <v>112</v>
      </c>
      <c r="J44" s="506"/>
      <c r="K44" s="292"/>
      <c r="M44" s="297"/>
      <c r="N44" s="241"/>
      <c r="O44" s="241"/>
    </row>
    <row r="45" spans="2:15" ht="27" customHeight="1">
      <c r="B45" s="237"/>
      <c r="C45" s="253" t="s">
        <v>112</v>
      </c>
      <c r="D45" s="263"/>
      <c r="E45" s="494" t="str">
        <f>IF(D45="","",E44+D45)</f>
        <v/>
      </c>
      <c r="F45" s="495"/>
      <c r="G45" s="279" t="s">
        <v>113</v>
      </c>
      <c r="H45" s="507"/>
      <c r="I45" s="507"/>
      <c r="J45" s="508"/>
      <c r="K45" s="292"/>
    </row>
    <row r="46" spans="2:15" ht="27" customHeight="1">
      <c r="B46" s="237"/>
      <c r="C46" s="253" t="s">
        <v>112</v>
      </c>
      <c r="D46" s="263"/>
      <c r="E46" s="494" t="str">
        <f>IF(D46="","",E45+D46)</f>
        <v/>
      </c>
      <c r="F46" s="495"/>
      <c r="G46" s="278" t="s">
        <v>114</v>
      </c>
      <c r="H46" s="496"/>
      <c r="I46" s="496"/>
      <c r="J46" s="290" t="s">
        <v>47</v>
      </c>
      <c r="K46" s="292"/>
    </row>
    <row r="47" spans="2:15" ht="27" customHeight="1">
      <c r="B47" s="237"/>
      <c r="C47" s="254" t="s">
        <v>112</v>
      </c>
      <c r="D47" s="264"/>
      <c r="E47" s="497" t="str">
        <f>IF(D47="","",E46+D47)</f>
        <v/>
      </c>
      <c r="F47" s="498"/>
      <c r="G47" s="499" t="s">
        <v>85</v>
      </c>
      <c r="H47" s="500"/>
      <c r="I47" s="501" t="s">
        <v>112</v>
      </c>
      <c r="J47" s="502"/>
      <c r="K47" s="292"/>
    </row>
    <row r="48" spans="2:15">
      <c r="B48" s="238"/>
      <c r="C48" s="255"/>
      <c r="D48" s="255"/>
      <c r="E48" s="255"/>
      <c r="F48" s="255"/>
      <c r="G48" s="255"/>
      <c r="H48" s="255"/>
      <c r="I48" s="255"/>
      <c r="J48" s="255"/>
      <c r="K48" s="293"/>
    </row>
  </sheetData>
  <mergeCells count="53">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30:J30"/>
    <mergeCell ref="G32:J32"/>
    <mergeCell ref="I33:J33"/>
    <mergeCell ref="C34:F34"/>
    <mergeCell ref="G34:H34"/>
    <mergeCell ref="I34:J34"/>
    <mergeCell ref="C16:C17"/>
    <mergeCell ref="D16:D17"/>
    <mergeCell ref="D18:D19"/>
    <mergeCell ref="D27:D28"/>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topLeftCell="A10" workbookViewId="0">
      <selection activeCell="A2" sqref="A2:C2"/>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52" t="s">
        <v>225</v>
      </c>
      <c r="B2" s="552"/>
      <c r="C2" s="552"/>
    </row>
    <row r="5" spans="1:3" s="302" customFormat="1" ht="31.8" customHeight="1">
      <c r="A5" s="303" t="s">
        <v>198</v>
      </c>
      <c r="B5" s="303" t="s">
        <v>136</v>
      </c>
      <c r="C5" s="314" t="s">
        <v>144</v>
      </c>
    </row>
    <row r="6" spans="1:3">
      <c r="A6" s="553" t="s">
        <v>17</v>
      </c>
      <c r="B6" s="305" t="s">
        <v>135</v>
      </c>
      <c r="C6" s="315"/>
    </row>
    <row r="7" spans="1:3">
      <c r="A7" s="553"/>
      <c r="B7" s="306" t="s">
        <v>4</v>
      </c>
      <c r="C7" s="316"/>
    </row>
    <row r="8" spans="1:3">
      <c r="A8" s="553"/>
      <c r="B8" s="306" t="s">
        <v>128</v>
      </c>
      <c r="C8" s="316"/>
    </row>
    <row r="9" spans="1:3">
      <c r="A9" s="553"/>
      <c r="B9" s="306" t="s">
        <v>206</v>
      </c>
      <c r="C9" s="316" t="s">
        <v>216</v>
      </c>
    </row>
    <row r="10" spans="1:3">
      <c r="A10" s="553"/>
      <c r="B10" s="306" t="s">
        <v>176</v>
      </c>
      <c r="C10" s="316"/>
    </row>
    <row r="11" spans="1:3">
      <c r="A11" s="554" t="s">
        <v>21</v>
      </c>
      <c r="B11" s="307" t="s">
        <v>21</v>
      </c>
      <c r="C11" s="317"/>
    </row>
    <row r="12" spans="1:3" ht="30" customHeight="1">
      <c r="A12" s="555"/>
      <c r="B12" s="308" t="s">
        <v>209</v>
      </c>
      <c r="C12" s="348" t="s">
        <v>411</v>
      </c>
    </row>
    <row r="13" spans="1:3">
      <c r="A13" s="556" t="s">
        <v>199</v>
      </c>
      <c r="B13" s="309" t="s">
        <v>26</v>
      </c>
      <c r="C13" s="318" t="s">
        <v>221</v>
      </c>
    </row>
    <row r="14" spans="1:3" ht="139.94999999999999" customHeight="1">
      <c r="A14" s="557"/>
      <c r="B14" s="310" t="s">
        <v>158</v>
      </c>
      <c r="C14" s="319" t="s">
        <v>30</v>
      </c>
    </row>
    <row r="15" spans="1:3" ht="64.95" customHeight="1">
      <c r="A15" s="557"/>
      <c r="B15" s="310" t="s">
        <v>173</v>
      </c>
      <c r="C15" s="319" t="s">
        <v>223</v>
      </c>
    </row>
    <row r="16" spans="1:3" ht="36" customHeight="1">
      <c r="A16" s="557"/>
      <c r="B16" s="310" t="s">
        <v>119</v>
      </c>
      <c r="C16" s="319" t="s">
        <v>229</v>
      </c>
    </row>
    <row r="17" spans="1:3" ht="90" customHeight="1">
      <c r="A17" s="557"/>
      <c r="B17" s="310" t="s">
        <v>409</v>
      </c>
      <c r="C17" s="319" t="s">
        <v>410</v>
      </c>
    </row>
    <row r="18" spans="1:3" ht="68.400000000000006" customHeight="1">
      <c r="A18" s="557"/>
      <c r="B18" s="311" t="s">
        <v>175</v>
      </c>
      <c r="C18" s="320" t="s">
        <v>227</v>
      </c>
    </row>
    <row r="19" spans="1:3">
      <c r="A19" s="557"/>
      <c r="B19" s="310" t="s">
        <v>166</v>
      </c>
      <c r="C19" s="321" t="s">
        <v>127</v>
      </c>
    </row>
    <row r="20" spans="1:3" ht="26.4">
      <c r="A20" s="556"/>
      <c r="B20" s="310" t="s">
        <v>79</v>
      </c>
      <c r="C20" s="320" t="s">
        <v>304</v>
      </c>
    </row>
    <row r="21" spans="1:3">
      <c r="A21" s="557"/>
      <c r="B21" s="310" t="s">
        <v>168</v>
      </c>
      <c r="C21" s="322" t="s">
        <v>160</v>
      </c>
    </row>
    <row r="22" spans="1:3">
      <c r="A22" s="557"/>
      <c r="B22" s="312" t="s">
        <v>170</v>
      </c>
      <c r="C22" s="323" t="s">
        <v>190</v>
      </c>
    </row>
    <row r="23" spans="1:3">
      <c r="A23" s="304" t="s">
        <v>200</v>
      </c>
      <c r="B23" s="313" t="s">
        <v>25</v>
      </c>
      <c r="C23" s="324"/>
    </row>
  </sheetData>
  <mergeCells count="4">
    <mergeCell ref="A2:C2"/>
    <mergeCell ref="A6:A10"/>
    <mergeCell ref="A11:A12"/>
    <mergeCell ref="A13:A22"/>
  </mergeCells>
  <phoneticPr fontId="2"/>
  <pageMargins left="0.70866141732283472" right="0.70866141732283472" top="0.74803149606299213" bottom="0.74803149606299213"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zoomScale="85" zoomScaleSheetLayoutView="85" workbookViewId="0">
      <selection activeCell="A2" sqref="A2"/>
    </sheetView>
  </sheetViews>
  <sheetFormatPr defaultColWidth="8.8984375" defaultRowHeight="13.2"/>
  <cols>
    <col min="1" max="1" width="12.8984375" style="325" customWidth="1"/>
    <col min="2" max="12" width="11.09765625" style="326" customWidth="1"/>
    <col min="13" max="15" width="12.8984375" style="326" customWidth="1"/>
    <col min="16" max="16" width="8.8984375" style="326" customWidth="1"/>
    <col min="17" max="16384" width="8.8984375" style="326"/>
  </cols>
  <sheetData>
    <row r="1" spans="1:16" ht="21.6" customHeight="1">
      <c r="A1" s="326" t="s">
        <v>231</v>
      </c>
      <c r="G1" s="558" t="s">
        <v>237</v>
      </c>
      <c r="H1" s="558"/>
      <c r="I1" s="558" t="str">
        <f>基本情報!C7</f>
        <v>魚沼集落協定</v>
      </c>
      <c r="J1" s="558"/>
      <c r="K1" s="558"/>
      <c r="L1" s="558"/>
    </row>
    <row r="2" spans="1:16" ht="15.6" customHeight="1">
      <c r="L2" s="326">
        <f>N5</f>
        <v>1</v>
      </c>
    </row>
    <row r="3" spans="1:16">
      <c r="A3" s="327"/>
      <c r="B3" s="330" t="s">
        <v>72</v>
      </c>
      <c r="C3" s="330" t="s">
        <v>76</v>
      </c>
      <c r="D3" s="330" t="s">
        <v>77</v>
      </c>
      <c r="E3" s="330" t="s">
        <v>169</v>
      </c>
      <c r="F3" s="330" t="s">
        <v>10</v>
      </c>
      <c r="G3" s="330" t="s">
        <v>217</v>
      </c>
      <c r="H3" s="330" t="s">
        <v>238</v>
      </c>
      <c r="I3" s="330" t="s">
        <v>239</v>
      </c>
      <c r="J3" s="330" t="s">
        <v>103</v>
      </c>
      <c r="K3" s="330" t="s">
        <v>243</v>
      </c>
      <c r="L3" s="330" t="s">
        <v>244</v>
      </c>
    </row>
    <row r="4" spans="1:16" ht="39.6" customHeight="1">
      <c r="A4" s="328" t="s">
        <v>232</v>
      </c>
      <c r="B4" s="331" t="s">
        <v>233</v>
      </c>
      <c r="C4" s="331" t="s">
        <v>235</v>
      </c>
      <c r="D4" s="331" t="s">
        <v>26</v>
      </c>
      <c r="E4" s="331" t="s">
        <v>29</v>
      </c>
      <c r="F4" s="331" t="s">
        <v>236</v>
      </c>
      <c r="G4" s="334" t="s">
        <v>60</v>
      </c>
      <c r="H4" s="335" t="s">
        <v>16</v>
      </c>
      <c r="I4" s="331" t="s">
        <v>241</v>
      </c>
      <c r="J4" s="334" t="s">
        <v>242</v>
      </c>
      <c r="K4" s="331" t="s">
        <v>116</v>
      </c>
      <c r="L4" s="331" t="s">
        <v>246</v>
      </c>
    </row>
    <row r="5" spans="1:16" ht="42" customHeight="1">
      <c r="A5" s="329">
        <f>VLOOKUP(N5,$O$5:$P$93,2,FALSE)</f>
        <v>0</v>
      </c>
      <c r="B5" s="332">
        <f>VLOOKUP(A5,入力シート!$B$7:$P$101,2,FALSE)</f>
        <v>0</v>
      </c>
      <c r="C5" s="332" t="str">
        <f>VLOOKUP(A5,細目書内訳!$B$11:$M$103,4,FALSE)</f>
        <v>A</v>
      </c>
      <c r="D5" s="332">
        <f>VLOOKUP(A5,入力シート!$B$7:$Q$101,5,FALSE)</f>
        <v>0</v>
      </c>
      <c r="E5" s="332" t="str">
        <f>VLOOKUP(A5,細目書内訳!$B$11:$M$103,6,FALSE)</f>
        <v>C</v>
      </c>
      <c r="F5" s="333">
        <f>SUM(B5:E5)</f>
        <v>0</v>
      </c>
      <c r="G5" s="332" t="str">
        <f>VLOOKUP(A5,細目書内訳!$B$11:$M$103,7,FALSE)</f>
        <v>③</v>
      </c>
      <c r="H5" s="332"/>
      <c r="I5" s="333" t="e">
        <f>G5-H5</f>
        <v>#VALUE!</v>
      </c>
      <c r="J5" s="336"/>
      <c r="K5" s="337" t="e">
        <f>I5+J5</f>
        <v>#VALUE!</v>
      </c>
      <c r="L5" s="337" t="e">
        <f>F5-K5</f>
        <v>#VALUE!</v>
      </c>
      <c r="M5" s="338" t="s">
        <v>248</v>
      </c>
      <c r="N5" s="339">
        <v>1</v>
      </c>
      <c r="O5" s="326">
        <v>1</v>
      </c>
      <c r="P5" s="340">
        <f>入力シート!B12</f>
        <v>0</v>
      </c>
    </row>
    <row r="6" spans="1:16" ht="36.6" customHeight="1">
      <c r="O6" s="326">
        <v>2</v>
      </c>
      <c r="P6" s="340">
        <f>入力シート!B13</f>
        <v>0</v>
      </c>
    </row>
    <row r="7" spans="1:16" ht="21.6" customHeight="1">
      <c r="A7" s="326" t="s">
        <v>231</v>
      </c>
      <c r="G7" s="558" t="s">
        <v>237</v>
      </c>
      <c r="H7" s="558"/>
      <c r="I7" s="558" t="str">
        <f>$I$1</f>
        <v>魚沼集落協定</v>
      </c>
      <c r="J7" s="558"/>
      <c r="K7" s="558"/>
      <c r="L7" s="558"/>
      <c r="O7" s="326">
        <v>3</v>
      </c>
      <c r="P7" s="340">
        <f>入力シート!B14</f>
        <v>0</v>
      </c>
    </row>
    <row r="8" spans="1:16" ht="15.6" customHeight="1">
      <c r="L8" s="326">
        <f>N11</f>
        <v>2</v>
      </c>
      <c r="O8" s="326">
        <v>4</v>
      </c>
      <c r="P8" s="340">
        <f>入力シート!B15</f>
        <v>0</v>
      </c>
    </row>
    <row r="9" spans="1:16">
      <c r="A9" s="327"/>
      <c r="B9" s="330" t="s">
        <v>72</v>
      </c>
      <c r="C9" s="330" t="s">
        <v>76</v>
      </c>
      <c r="D9" s="330" t="s">
        <v>77</v>
      </c>
      <c r="E9" s="330" t="s">
        <v>169</v>
      </c>
      <c r="F9" s="330" t="s">
        <v>10</v>
      </c>
      <c r="G9" s="330" t="s">
        <v>217</v>
      </c>
      <c r="H9" s="330" t="s">
        <v>238</v>
      </c>
      <c r="I9" s="330" t="s">
        <v>239</v>
      </c>
      <c r="J9" s="330" t="s">
        <v>103</v>
      </c>
      <c r="K9" s="330" t="s">
        <v>243</v>
      </c>
      <c r="L9" s="330" t="s">
        <v>244</v>
      </c>
      <c r="O9" s="326">
        <v>5</v>
      </c>
      <c r="P9" s="340">
        <f>入力シート!B16</f>
        <v>0</v>
      </c>
    </row>
    <row r="10" spans="1:16" ht="39.6" customHeight="1">
      <c r="A10" s="328" t="s">
        <v>232</v>
      </c>
      <c r="B10" s="331" t="s">
        <v>233</v>
      </c>
      <c r="C10" s="331" t="s">
        <v>235</v>
      </c>
      <c r="D10" s="331" t="s">
        <v>26</v>
      </c>
      <c r="E10" s="331" t="s">
        <v>29</v>
      </c>
      <c r="F10" s="331" t="s">
        <v>236</v>
      </c>
      <c r="G10" s="334" t="s">
        <v>60</v>
      </c>
      <c r="H10" s="335" t="s">
        <v>16</v>
      </c>
      <c r="I10" s="331" t="s">
        <v>241</v>
      </c>
      <c r="J10" s="334" t="s">
        <v>242</v>
      </c>
      <c r="K10" s="331" t="s">
        <v>116</v>
      </c>
      <c r="L10" s="331" t="s">
        <v>246</v>
      </c>
      <c r="O10" s="326">
        <v>6</v>
      </c>
      <c r="P10" s="340">
        <f>入力シート!B17</f>
        <v>0</v>
      </c>
    </row>
    <row r="11" spans="1:16" ht="42" customHeight="1">
      <c r="A11" s="329">
        <f>VLOOKUP(N11,$O$5:$P$93,2,FALSE)</f>
        <v>0</v>
      </c>
      <c r="B11" s="332">
        <f>VLOOKUP(A11,入力シート!$B$7:$P$101,2,FALSE)</f>
        <v>0</v>
      </c>
      <c r="C11" s="332" t="str">
        <f>VLOOKUP(A11,細目書内訳!$B$11:$M$103,4,FALSE)</f>
        <v>A</v>
      </c>
      <c r="D11" s="332">
        <f>VLOOKUP(A11,入力シート!$B$7:$Q$101,5,FALSE)</f>
        <v>0</v>
      </c>
      <c r="E11" s="332" t="str">
        <f>VLOOKUP(A11,細目書内訳!$B$11:$M$103,6,FALSE)</f>
        <v>C</v>
      </c>
      <c r="F11" s="333">
        <f>SUM(B11:E11)</f>
        <v>0</v>
      </c>
      <c r="G11" s="332" t="str">
        <f>VLOOKUP(A11,細目書内訳!$B$11:$M$103,7,FALSE)</f>
        <v>③</v>
      </c>
      <c r="H11" s="332"/>
      <c r="I11" s="333" t="e">
        <f>G11-H11</f>
        <v>#VALUE!</v>
      </c>
      <c r="J11" s="336"/>
      <c r="K11" s="337" t="e">
        <f>I11+J11</f>
        <v>#VALUE!</v>
      </c>
      <c r="L11" s="337" t="e">
        <f>F11-K11</f>
        <v>#VALUE!</v>
      </c>
      <c r="M11" s="338" t="s">
        <v>248</v>
      </c>
      <c r="N11" s="339">
        <f>N5+1</f>
        <v>2</v>
      </c>
      <c r="O11" s="326">
        <v>7</v>
      </c>
      <c r="P11" s="340">
        <f>入力シート!B18</f>
        <v>0</v>
      </c>
    </row>
    <row r="12" spans="1:16" ht="36.6" customHeight="1">
      <c r="O12" s="326">
        <v>8</v>
      </c>
      <c r="P12" s="340">
        <f>入力シート!B19</f>
        <v>0</v>
      </c>
    </row>
    <row r="13" spans="1:16" ht="21.6" customHeight="1">
      <c r="A13" s="326" t="s">
        <v>231</v>
      </c>
      <c r="G13" s="558" t="s">
        <v>237</v>
      </c>
      <c r="H13" s="558"/>
      <c r="I13" s="558" t="str">
        <f>$I$1</f>
        <v>魚沼集落協定</v>
      </c>
      <c r="J13" s="558"/>
      <c r="K13" s="558"/>
      <c r="L13" s="558"/>
      <c r="O13" s="326">
        <v>9</v>
      </c>
      <c r="P13" s="340">
        <f>入力シート!B20</f>
        <v>0</v>
      </c>
    </row>
    <row r="14" spans="1:16" ht="15.6" customHeight="1">
      <c r="L14" s="326">
        <f>N17</f>
        <v>3</v>
      </c>
      <c r="O14" s="326">
        <v>10</v>
      </c>
      <c r="P14" s="340">
        <f>入力シート!B21</f>
        <v>0</v>
      </c>
    </row>
    <row r="15" spans="1:16">
      <c r="A15" s="327"/>
      <c r="B15" s="330" t="s">
        <v>72</v>
      </c>
      <c r="C15" s="330" t="s">
        <v>76</v>
      </c>
      <c r="D15" s="330" t="s">
        <v>77</v>
      </c>
      <c r="E15" s="330" t="s">
        <v>169</v>
      </c>
      <c r="F15" s="330" t="s">
        <v>10</v>
      </c>
      <c r="G15" s="330" t="s">
        <v>217</v>
      </c>
      <c r="H15" s="330" t="s">
        <v>238</v>
      </c>
      <c r="I15" s="330" t="s">
        <v>239</v>
      </c>
      <c r="J15" s="330" t="s">
        <v>103</v>
      </c>
      <c r="K15" s="330" t="s">
        <v>243</v>
      </c>
      <c r="L15" s="330" t="s">
        <v>244</v>
      </c>
      <c r="O15" s="326">
        <v>11</v>
      </c>
      <c r="P15" s="340">
        <f>入力シート!B22</f>
        <v>0</v>
      </c>
    </row>
    <row r="16" spans="1:16" ht="39.6" customHeight="1">
      <c r="A16" s="328" t="s">
        <v>232</v>
      </c>
      <c r="B16" s="331" t="s">
        <v>233</v>
      </c>
      <c r="C16" s="331" t="s">
        <v>235</v>
      </c>
      <c r="D16" s="331" t="s">
        <v>26</v>
      </c>
      <c r="E16" s="331" t="s">
        <v>29</v>
      </c>
      <c r="F16" s="331" t="s">
        <v>236</v>
      </c>
      <c r="G16" s="334" t="s">
        <v>60</v>
      </c>
      <c r="H16" s="335" t="s">
        <v>16</v>
      </c>
      <c r="I16" s="331" t="s">
        <v>241</v>
      </c>
      <c r="J16" s="334" t="s">
        <v>242</v>
      </c>
      <c r="K16" s="331" t="s">
        <v>116</v>
      </c>
      <c r="L16" s="331" t="s">
        <v>246</v>
      </c>
      <c r="O16" s="326">
        <v>12</v>
      </c>
      <c r="P16" s="340">
        <f>入力シート!B23</f>
        <v>0</v>
      </c>
    </row>
    <row r="17" spans="1:16" ht="42" customHeight="1">
      <c r="A17" s="329">
        <f>VLOOKUP(N17,$O$5:$P$93,2,FALSE)</f>
        <v>0</v>
      </c>
      <c r="B17" s="332">
        <f>VLOOKUP(A17,入力シート!$B$7:$P$101,2,FALSE)</f>
        <v>0</v>
      </c>
      <c r="C17" s="332" t="str">
        <f>VLOOKUP(A17,細目書内訳!$B$11:$M$103,4,FALSE)</f>
        <v>A</v>
      </c>
      <c r="D17" s="332">
        <f>VLOOKUP(A17,入力シート!$B$7:$Q$101,5,FALSE)</f>
        <v>0</v>
      </c>
      <c r="E17" s="332" t="str">
        <f>VLOOKUP(A17,細目書内訳!$B$11:$M$103,6,FALSE)</f>
        <v>C</v>
      </c>
      <c r="F17" s="333">
        <f>SUM(B17:E17)</f>
        <v>0</v>
      </c>
      <c r="G17" s="332" t="str">
        <f>VLOOKUP(A17,細目書内訳!$B$11:$M$103,7,FALSE)</f>
        <v>③</v>
      </c>
      <c r="H17" s="332"/>
      <c r="I17" s="333" t="e">
        <f>G17-H17</f>
        <v>#VALUE!</v>
      </c>
      <c r="J17" s="336"/>
      <c r="K17" s="337" t="e">
        <f>I17+J17</f>
        <v>#VALUE!</v>
      </c>
      <c r="L17" s="337" t="e">
        <f>F17-K17</f>
        <v>#VALUE!</v>
      </c>
      <c r="M17" s="338" t="s">
        <v>248</v>
      </c>
      <c r="N17" s="339">
        <f>N11+1</f>
        <v>3</v>
      </c>
      <c r="O17" s="326">
        <v>13</v>
      </c>
      <c r="P17" s="340">
        <f>入力シート!B24</f>
        <v>0</v>
      </c>
    </row>
    <row r="18" spans="1:16" ht="36.6" customHeight="1">
      <c r="O18" s="326">
        <v>14</v>
      </c>
      <c r="P18" s="340">
        <f>入力シート!B25</f>
        <v>0</v>
      </c>
    </row>
    <row r="19" spans="1:16" ht="21.6" customHeight="1">
      <c r="A19" s="326" t="s">
        <v>231</v>
      </c>
      <c r="G19" s="558" t="s">
        <v>237</v>
      </c>
      <c r="H19" s="558"/>
      <c r="I19" s="558" t="str">
        <f>$I$1</f>
        <v>魚沼集落協定</v>
      </c>
      <c r="J19" s="558"/>
      <c r="K19" s="558"/>
      <c r="L19" s="558"/>
      <c r="O19" s="326">
        <v>15</v>
      </c>
      <c r="P19" s="340">
        <f>入力シート!B26</f>
        <v>0</v>
      </c>
    </row>
    <row r="20" spans="1:16" ht="15.6" customHeight="1">
      <c r="L20" s="326">
        <f>N23</f>
        <v>4</v>
      </c>
      <c r="O20" s="326">
        <v>16</v>
      </c>
      <c r="P20" s="340">
        <f>入力シート!B27</f>
        <v>0</v>
      </c>
    </row>
    <row r="21" spans="1:16">
      <c r="A21" s="327"/>
      <c r="B21" s="330" t="s">
        <v>72</v>
      </c>
      <c r="C21" s="330" t="s">
        <v>76</v>
      </c>
      <c r="D21" s="330" t="s">
        <v>77</v>
      </c>
      <c r="E21" s="330" t="s">
        <v>169</v>
      </c>
      <c r="F21" s="330" t="s">
        <v>10</v>
      </c>
      <c r="G21" s="330" t="s">
        <v>217</v>
      </c>
      <c r="H21" s="330" t="s">
        <v>238</v>
      </c>
      <c r="I21" s="330" t="s">
        <v>239</v>
      </c>
      <c r="J21" s="330" t="s">
        <v>103</v>
      </c>
      <c r="K21" s="330" t="s">
        <v>243</v>
      </c>
      <c r="L21" s="330" t="s">
        <v>244</v>
      </c>
      <c r="O21" s="326">
        <v>17</v>
      </c>
      <c r="P21" s="340">
        <f>入力シート!B28</f>
        <v>0</v>
      </c>
    </row>
    <row r="22" spans="1:16" ht="39.6" customHeight="1">
      <c r="A22" s="328" t="s">
        <v>232</v>
      </c>
      <c r="B22" s="331" t="s">
        <v>233</v>
      </c>
      <c r="C22" s="331" t="s">
        <v>235</v>
      </c>
      <c r="D22" s="331" t="s">
        <v>26</v>
      </c>
      <c r="E22" s="331" t="s">
        <v>29</v>
      </c>
      <c r="F22" s="331" t="s">
        <v>236</v>
      </c>
      <c r="G22" s="334" t="s">
        <v>60</v>
      </c>
      <c r="H22" s="335" t="s">
        <v>16</v>
      </c>
      <c r="I22" s="331" t="s">
        <v>241</v>
      </c>
      <c r="J22" s="334" t="s">
        <v>242</v>
      </c>
      <c r="K22" s="331" t="s">
        <v>116</v>
      </c>
      <c r="L22" s="331" t="s">
        <v>246</v>
      </c>
      <c r="O22" s="326">
        <v>18</v>
      </c>
      <c r="P22" s="340">
        <f>入力シート!B29</f>
        <v>0</v>
      </c>
    </row>
    <row r="23" spans="1:16" ht="42" customHeight="1">
      <c r="A23" s="329">
        <f>VLOOKUP(N23,$O$5:$P$93,2,FALSE)</f>
        <v>0</v>
      </c>
      <c r="B23" s="332">
        <f>VLOOKUP(A23,入力シート!$B$7:$P$101,2,FALSE)</f>
        <v>0</v>
      </c>
      <c r="C23" s="332" t="str">
        <f>VLOOKUP(A23,細目書内訳!$B$11:$M$103,4,FALSE)</f>
        <v>A</v>
      </c>
      <c r="D23" s="332">
        <f>VLOOKUP(A23,入力シート!$B$7:$Q$101,5,FALSE)</f>
        <v>0</v>
      </c>
      <c r="E23" s="332" t="str">
        <f>VLOOKUP(A23,細目書内訳!$B$11:$M$103,6,FALSE)</f>
        <v>C</v>
      </c>
      <c r="F23" s="333">
        <f>SUM(B23:E23)</f>
        <v>0</v>
      </c>
      <c r="G23" s="332" t="str">
        <f>VLOOKUP(A23,細目書内訳!$B$11:$M$103,7,FALSE)</f>
        <v>③</v>
      </c>
      <c r="H23" s="332"/>
      <c r="I23" s="333" t="e">
        <f>G23-H23</f>
        <v>#VALUE!</v>
      </c>
      <c r="J23" s="336"/>
      <c r="K23" s="337" t="e">
        <f>I23+J23</f>
        <v>#VALUE!</v>
      </c>
      <c r="L23" s="337" t="e">
        <f>F23-K23</f>
        <v>#VALUE!</v>
      </c>
      <c r="M23" s="338" t="s">
        <v>248</v>
      </c>
      <c r="N23" s="339">
        <f>N17+1</f>
        <v>4</v>
      </c>
      <c r="O23" s="326">
        <v>19</v>
      </c>
      <c r="P23" s="340">
        <f>入力シート!B30</f>
        <v>0</v>
      </c>
    </row>
    <row r="24" spans="1:16" ht="36.6" customHeight="1">
      <c r="O24" s="326">
        <v>20</v>
      </c>
      <c r="P24" s="340">
        <f>入力シート!B31</f>
        <v>0</v>
      </c>
    </row>
    <row r="25" spans="1:16" ht="21.6" customHeight="1">
      <c r="A25" s="326" t="s">
        <v>231</v>
      </c>
      <c r="G25" s="558" t="s">
        <v>237</v>
      </c>
      <c r="H25" s="558"/>
      <c r="I25" s="558" t="str">
        <f>$I$1</f>
        <v>魚沼集落協定</v>
      </c>
      <c r="J25" s="558"/>
      <c r="K25" s="558"/>
      <c r="L25" s="558"/>
      <c r="O25" s="326">
        <v>21</v>
      </c>
      <c r="P25" s="340">
        <f>入力シート!B32</f>
        <v>0</v>
      </c>
    </row>
    <row r="26" spans="1:16" ht="15.6" customHeight="1">
      <c r="L26" s="326">
        <f>N29</f>
        <v>5</v>
      </c>
      <c r="O26" s="326">
        <v>22</v>
      </c>
      <c r="P26" s="340">
        <f>入力シート!B33</f>
        <v>0</v>
      </c>
    </row>
    <row r="27" spans="1:16">
      <c r="A27" s="327"/>
      <c r="B27" s="330" t="s">
        <v>72</v>
      </c>
      <c r="C27" s="330" t="s">
        <v>76</v>
      </c>
      <c r="D27" s="330" t="s">
        <v>77</v>
      </c>
      <c r="E27" s="330" t="s">
        <v>169</v>
      </c>
      <c r="F27" s="330" t="s">
        <v>10</v>
      </c>
      <c r="G27" s="330" t="s">
        <v>217</v>
      </c>
      <c r="H27" s="330" t="s">
        <v>238</v>
      </c>
      <c r="I27" s="330" t="s">
        <v>239</v>
      </c>
      <c r="J27" s="330" t="s">
        <v>103</v>
      </c>
      <c r="K27" s="330" t="s">
        <v>243</v>
      </c>
      <c r="L27" s="330" t="s">
        <v>244</v>
      </c>
      <c r="O27" s="326">
        <v>23</v>
      </c>
      <c r="P27" s="340">
        <f>入力シート!B34</f>
        <v>0</v>
      </c>
    </row>
    <row r="28" spans="1:16" ht="39.6" customHeight="1">
      <c r="A28" s="328" t="s">
        <v>232</v>
      </c>
      <c r="B28" s="331" t="s">
        <v>233</v>
      </c>
      <c r="C28" s="331" t="s">
        <v>235</v>
      </c>
      <c r="D28" s="331" t="s">
        <v>26</v>
      </c>
      <c r="E28" s="331" t="s">
        <v>29</v>
      </c>
      <c r="F28" s="331" t="s">
        <v>236</v>
      </c>
      <c r="G28" s="334" t="s">
        <v>60</v>
      </c>
      <c r="H28" s="335" t="s">
        <v>16</v>
      </c>
      <c r="I28" s="331" t="s">
        <v>241</v>
      </c>
      <c r="J28" s="334" t="s">
        <v>242</v>
      </c>
      <c r="K28" s="331" t="s">
        <v>116</v>
      </c>
      <c r="L28" s="331" t="s">
        <v>246</v>
      </c>
      <c r="O28" s="326">
        <v>24</v>
      </c>
      <c r="P28" s="340">
        <f>入力シート!B35</f>
        <v>0</v>
      </c>
    </row>
    <row r="29" spans="1:16" ht="42" customHeight="1">
      <c r="A29" s="329">
        <f>VLOOKUP(N29,$O$5:$P$93,2,FALSE)</f>
        <v>0</v>
      </c>
      <c r="B29" s="332">
        <f>VLOOKUP(A29,入力シート!$B$7:$P$101,2,FALSE)</f>
        <v>0</v>
      </c>
      <c r="C29" s="332" t="str">
        <f>VLOOKUP(A29,細目書内訳!$B$11:$M$103,4,FALSE)</f>
        <v>A</v>
      </c>
      <c r="D29" s="332">
        <f>VLOOKUP(A29,入力シート!$B$7:$Q$101,5,FALSE)</f>
        <v>0</v>
      </c>
      <c r="E29" s="332" t="str">
        <f>VLOOKUP(A29,細目書内訳!$B$11:$M$103,6,FALSE)</f>
        <v>C</v>
      </c>
      <c r="F29" s="333">
        <f>SUM(B29:E29)</f>
        <v>0</v>
      </c>
      <c r="G29" s="332" t="str">
        <f>VLOOKUP(A29,細目書内訳!$B$11:$M$103,7,FALSE)</f>
        <v>③</v>
      </c>
      <c r="H29" s="332"/>
      <c r="I29" s="333" t="e">
        <f>G29-H29</f>
        <v>#VALUE!</v>
      </c>
      <c r="J29" s="336"/>
      <c r="K29" s="337" t="e">
        <f>I29+J29</f>
        <v>#VALUE!</v>
      </c>
      <c r="L29" s="337" t="e">
        <f>F29-K29</f>
        <v>#VALUE!</v>
      </c>
      <c r="M29" s="338" t="s">
        <v>248</v>
      </c>
      <c r="N29" s="339">
        <f>N23+1</f>
        <v>5</v>
      </c>
      <c r="O29" s="326">
        <v>25</v>
      </c>
      <c r="P29" s="340">
        <f>入力シート!B36</f>
        <v>0</v>
      </c>
    </row>
    <row r="30" spans="1:16" ht="36.6" customHeight="1">
      <c r="O30" s="326">
        <v>26</v>
      </c>
      <c r="P30" s="340">
        <f>入力シート!B37</f>
        <v>0</v>
      </c>
    </row>
    <row r="31" spans="1:16" ht="21.6" customHeight="1">
      <c r="A31" s="326" t="s">
        <v>231</v>
      </c>
      <c r="G31" s="558" t="s">
        <v>237</v>
      </c>
      <c r="H31" s="558"/>
      <c r="I31" s="558" t="str">
        <f>$I$1</f>
        <v>魚沼集落協定</v>
      </c>
      <c r="J31" s="558"/>
      <c r="K31" s="558"/>
      <c r="L31" s="558"/>
      <c r="O31" s="326">
        <v>27</v>
      </c>
      <c r="P31" s="340">
        <f>入力シート!B38</f>
        <v>0</v>
      </c>
    </row>
    <row r="32" spans="1:16" ht="15.6" customHeight="1">
      <c r="L32" s="326">
        <f>N35</f>
        <v>6</v>
      </c>
      <c r="O32" s="326">
        <v>28</v>
      </c>
      <c r="P32" s="340">
        <f>入力シート!B39</f>
        <v>0</v>
      </c>
    </row>
    <row r="33" spans="1:16">
      <c r="A33" s="327"/>
      <c r="B33" s="330" t="s">
        <v>72</v>
      </c>
      <c r="C33" s="330" t="s">
        <v>76</v>
      </c>
      <c r="D33" s="330" t="s">
        <v>77</v>
      </c>
      <c r="E33" s="330" t="s">
        <v>169</v>
      </c>
      <c r="F33" s="330" t="s">
        <v>10</v>
      </c>
      <c r="G33" s="330" t="s">
        <v>217</v>
      </c>
      <c r="H33" s="330" t="s">
        <v>238</v>
      </c>
      <c r="I33" s="330" t="s">
        <v>239</v>
      </c>
      <c r="J33" s="330" t="s">
        <v>103</v>
      </c>
      <c r="K33" s="330" t="s">
        <v>243</v>
      </c>
      <c r="L33" s="330" t="s">
        <v>244</v>
      </c>
      <c r="O33" s="326">
        <v>29</v>
      </c>
      <c r="P33" s="340">
        <f>入力シート!B40</f>
        <v>0</v>
      </c>
    </row>
    <row r="34" spans="1:16" ht="39.6" customHeight="1">
      <c r="A34" s="328" t="s">
        <v>232</v>
      </c>
      <c r="B34" s="331" t="s">
        <v>233</v>
      </c>
      <c r="C34" s="331" t="s">
        <v>235</v>
      </c>
      <c r="D34" s="331" t="s">
        <v>26</v>
      </c>
      <c r="E34" s="331" t="s">
        <v>29</v>
      </c>
      <c r="F34" s="331" t="s">
        <v>236</v>
      </c>
      <c r="G34" s="334" t="s">
        <v>60</v>
      </c>
      <c r="H34" s="335" t="s">
        <v>16</v>
      </c>
      <c r="I34" s="331" t="s">
        <v>241</v>
      </c>
      <c r="J34" s="334" t="s">
        <v>242</v>
      </c>
      <c r="K34" s="331" t="s">
        <v>116</v>
      </c>
      <c r="L34" s="331" t="s">
        <v>246</v>
      </c>
      <c r="O34" s="326">
        <v>30</v>
      </c>
      <c r="P34" s="340">
        <f>入力シート!B41</f>
        <v>0</v>
      </c>
    </row>
    <row r="35" spans="1:16" ht="42" customHeight="1">
      <c r="A35" s="329">
        <f>VLOOKUP(N35,$O$5:$P$93,2,FALSE)</f>
        <v>0</v>
      </c>
      <c r="B35" s="332">
        <f>VLOOKUP(A35,入力シート!$B$7:$P$101,2,FALSE)</f>
        <v>0</v>
      </c>
      <c r="C35" s="332" t="str">
        <f>VLOOKUP(A35,細目書内訳!$B$11:$M$103,4,FALSE)</f>
        <v>A</v>
      </c>
      <c r="D35" s="332">
        <f>VLOOKUP(A35,入力シート!$B$7:$Q$101,5,FALSE)</f>
        <v>0</v>
      </c>
      <c r="E35" s="332" t="str">
        <f>VLOOKUP(A35,細目書内訳!$B$11:$M$103,6,FALSE)</f>
        <v>C</v>
      </c>
      <c r="F35" s="333">
        <f>SUM(B35:E35)</f>
        <v>0</v>
      </c>
      <c r="G35" s="332" t="str">
        <f>VLOOKUP(A35,細目書内訳!$B$11:$M$103,7,FALSE)</f>
        <v>③</v>
      </c>
      <c r="H35" s="332"/>
      <c r="I35" s="333" t="e">
        <f>G35-H35</f>
        <v>#VALUE!</v>
      </c>
      <c r="J35" s="336"/>
      <c r="K35" s="337" t="e">
        <f>I35+J35</f>
        <v>#VALUE!</v>
      </c>
      <c r="L35" s="337" t="e">
        <f>F35-K35</f>
        <v>#VALUE!</v>
      </c>
      <c r="M35" s="338" t="s">
        <v>248</v>
      </c>
      <c r="N35" s="339">
        <f>N29+1</f>
        <v>6</v>
      </c>
      <c r="O35" s="326">
        <v>31</v>
      </c>
      <c r="P35" s="340">
        <f>入力シート!B42</f>
        <v>0</v>
      </c>
    </row>
    <row r="36" spans="1:16" ht="36.6" customHeight="1">
      <c r="O36" s="326">
        <v>32</v>
      </c>
      <c r="P36" s="340">
        <f>入力シート!B43</f>
        <v>0</v>
      </c>
    </row>
    <row r="37" spans="1:16" ht="21.6" customHeight="1">
      <c r="A37" s="326" t="s">
        <v>231</v>
      </c>
      <c r="G37" s="558" t="s">
        <v>237</v>
      </c>
      <c r="H37" s="558"/>
      <c r="I37" s="558" t="str">
        <f>$I$1</f>
        <v>魚沼集落協定</v>
      </c>
      <c r="J37" s="558"/>
      <c r="K37" s="558"/>
      <c r="L37" s="558"/>
      <c r="O37" s="326">
        <v>33</v>
      </c>
      <c r="P37" s="340">
        <f>入力シート!B44</f>
        <v>0</v>
      </c>
    </row>
    <row r="38" spans="1:16" ht="15.6" customHeight="1">
      <c r="L38" s="326">
        <f>N41</f>
        <v>7</v>
      </c>
      <c r="O38" s="326">
        <v>34</v>
      </c>
      <c r="P38" s="340">
        <f>入力シート!B45</f>
        <v>0</v>
      </c>
    </row>
    <row r="39" spans="1:16">
      <c r="A39" s="327"/>
      <c r="B39" s="330" t="s">
        <v>72</v>
      </c>
      <c r="C39" s="330" t="s">
        <v>76</v>
      </c>
      <c r="D39" s="330" t="s">
        <v>77</v>
      </c>
      <c r="E39" s="330" t="s">
        <v>169</v>
      </c>
      <c r="F39" s="330" t="s">
        <v>10</v>
      </c>
      <c r="G39" s="330" t="s">
        <v>217</v>
      </c>
      <c r="H39" s="330" t="s">
        <v>238</v>
      </c>
      <c r="I39" s="330" t="s">
        <v>239</v>
      </c>
      <c r="J39" s="330" t="s">
        <v>103</v>
      </c>
      <c r="K39" s="330" t="s">
        <v>243</v>
      </c>
      <c r="L39" s="330" t="s">
        <v>244</v>
      </c>
      <c r="O39" s="326">
        <v>35</v>
      </c>
      <c r="P39" s="340">
        <f>入力シート!B46</f>
        <v>0</v>
      </c>
    </row>
    <row r="40" spans="1:16" ht="39.6" customHeight="1">
      <c r="A40" s="328" t="s">
        <v>232</v>
      </c>
      <c r="B40" s="331" t="s">
        <v>233</v>
      </c>
      <c r="C40" s="331" t="s">
        <v>235</v>
      </c>
      <c r="D40" s="331" t="s">
        <v>26</v>
      </c>
      <c r="E40" s="331" t="s">
        <v>29</v>
      </c>
      <c r="F40" s="331" t="s">
        <v>236</v>
      </c>
      <c r="G40" s="334" t="s">
        <v>60</v>
      </c>
      <c r="H40" s="335" t="s">
        <v>16</v>
      </c>
      <c r="I40" s="331" t="s">
        <v>241</v>
      </c>
      <c r="J40" s="334" t="s">
        <v>242</v>
      </c>
      <c r="K40" s="331" t="s">
        <v>116</v>
      </c>
      <c r="L40" s="331" t="s">
        <v>246</v>
      </c>
      <c r="O40" s="326">
        <v>36</v>
      </c>
      <c r="P40" s="340">
        <f>入力シート!B47</f>
        <v>0</v>
      </c>
    </row>
    <row r="41" spans="1:16" ht="42" customHeight="1">
      <c r="A41" s="329">
        <f>VLOOKUP(N41,$O$5:$P$93,2,FALSE)</f>
        <v>0</v>
      </c>
      <c r="B41" s="332">
        <f>VLOOKUP(A41,入力シート!$B$7:$P$101,2,FALSE)</f>
        <v>0</v>
      </c>
      <c r="C41" s="332" t="str">
        <f>VLOOKUP(A41,細目書内訳!$B$11:$M$103,4,FALSE)</f>
        <v>A</v>
      </c>
      <c r="D41" s="332">
        <f>VLOOKUP(A41,入力シート!$B$7:$Q$101,5,FALSE)</f>
        <v>0</v>
      </c>
      <c r="E41" s="332" t="str">
        <f>VLOOKUP(A41,細目書内訳!$B$11:$M$103,6,FALSE)</f>
        <v>C</v>
      </c>
      <c r="F41" s="333">
        <f>SUM(B41:E41)</f>
        <v>0</v>
      </c>
      <c r="G41" s="332" t="str">
        <f>VLOOKUP(A41,細目書内訳!$B$11:$M$103,7,FALSE)</f>
        <v>③</v>
      </c>
      <c r="H41" s="332"/>
      <c r="I41" s="333" t="e">
        <f>G41-H41</f>
        <v>#VALUE!</v>
      </c>
      <c r="J41" s="336"/>
      <c r="K41" s="337" t="e">
        <f>I41+J41</f>
        <v>#VALUE!</v>
      </c>
      <c r="L41" s="337" t="e">
        <f>F41-K41</f>
        <v>#VALUE!</v>
      </c>
      <c r="M41" s="338" t="s">
        <v>248</v>
      </c>
      <c r="N41" s="339">
        <f>N35+1</f>
        <v>7</v>
      </c>
      <c r="O41" s="326">
        <v>37</v>
      </c>
      <c r="P41" s="340">
        <f>入力シート!B48</f>
        <v>0</v>
      </c>
    </row>
    <row r="42" spans="1:16" ht="21.6" customHeight="1">
      <c r="A42" s="326" t="s">
        <v>231</v>
      </c>
      <c r="G42" s="558" t="s">
        <v>237</v>
      </c>
      <c r="H42" s="558"/>
      <c r="I42" s="558" t="str">
        <f>$I$1</f>
        <v>魚沼集落協定</v>
      </c>
      <c r="J42" s="558"/>
      <c r="K42" s="558"/>
      <c r="L42" s="558"/>
      <c r="O42" s="326">
        <v>38</v>
      </c>
      <c r="P42" s="340">
        <f>入力シート!B49</f>
        <v>0</v>
      </c>
    </row>
    <row r="43" spans="1:16" ht="15.6" customHeight="1">
      <c r="L43" s="326">
        <f>N46</f>
        <v>8</v>
      </c>
      <c r="O43" s="326">
        <v>39</v>
      </c>
      <c r="P43" s="340">
        <f>入力シート!B50</f>
        <v>0</v>
      </c>
    </row>
    <row r="44" spans="1:16">
      <c r="A44" s="327"/>
      <c r="B44" s="330" t="s">
        <v>72</v>
      </c>
      <c r="C44" s="330" t="s">
        <v>76</v>
      </c>
      <c r="D44" s="330" t="s">
        <v>77</v>
      </c>
      <c r="E44" s="330" t="s">
        <v>169</v>
      </c>
      <c r="F44" s="330" t="s">
        <v>10</v>
      </c>
      <c r="G44" s="330" t="s">
        <v>217</v>
      </c>
      <c r="H44" s="330" t="s">
        <v>238</v>
      </c>
      <c r="I44" s="330" t="s">
        <v>239</v>
      </c>
      <c r="J44" s="330" t="s">
        <v>103</v>
      </c>
      <c r="K44" s="330" t="s">
        <v>243</v>
      </c>
      <c r="L44" s="330" t="s">
        <v>244</v>
      </c>
      <c r="O44" s="326">
        <v>40</v>
      </c>
      <c r="P44" s="340">
        <f>入力シート!B51</f>
        <v>0</v>
      </c>
    </row>
    <row r="45" spans="1:16" ht="39.6" customHeight="1">
      <c r="A45" s="328" t="s">
        <v>232</v>
      </c>
      <c r="B45" s="331" t="s">
        <v>233</v>
      </c>
      <c r="C45" s="331" t="s">
        <v>235</v>
      </c>
      <c r="D45" s="331" t="s">
        <v>26</v>
      </c>
      <c r="E45" s="331" t="s">
        <v>29</v>
      </c>
      <c r="F45" s="331" t="s">
        <v>236</v>
      </c>
      <c r="G45" s="334" t="s">
        <v>60</v>
      </c>
      <c r="H45" s="335" t="s">
        <v>16</v>
      </c>
      <c r="I45" s="331" t="s">
        <v>241</v>
      </c>
      <c r="J45" s="334" t="s">
        <v>242</v>
      </c>
      <c r="K45" s="331" t="s">
        <v>116</v>
      </c>
      <c r="L45" s="331" t="s">
        <v>246</v>
      </c>
      <c r="O45" s="326">
        <v>41</v>
      </c>
      <c r="P45" s="340">
        <f>入力シート!B52</f>
        <v>0</v>
      </c>
    </row>
    <row r="46" spans="1:16" ht="42" customHeight="1">
      <c r="A46" s="329">
        <f>VLOOKUP(N46,$O$5:$P$93,2,FALSE)</f>
        <v>0</v>
      </c>
      <c r="B46" s="332">
        <f>VLOOKUP(A46,入力シート!$B$7:$P$101,2,FALSE)</f>
        <v>0</v>
      </c>
      <c r="C46" s="332" t="str">
        <f>VLOOKUP(A46,細目書内訳!$B$11:$M$103,4,FALSE)</f>
        <v>A</v>
      </c>
      <c r="D46" s="332">
        <f>VLOOKUP(A46,入力シート!$B$7:$Q$101,5,FALSE)</f>
        <v>0</v>
      </c>
      <c r="E46" s="332" t="str">
        <f>VLOOKUP(A46,細目書内訳!$B$11:$M$103,6,FALSE)</f>
        <v>C</v>
      </c>
      <c r="F46" s="333">
        <f>SUM(B46:E46)</f>
        <v>0</v>
      </c>
      <c r="G46" s="332" t="str">
        <f>VLOOKUP(A46,細目書内訳!$B$11:$M$103,7,FALSE)</f>
        <v>③</v>
      </c>
      <c r="H46" s="332"/>
      <c r="I46" s="333" t="e">
        <f>G46-H46</f>
        <v>#VALUE!</v>
      </c>
      <c r="J46" s="336"/>
      <c r="K46" s="337" t="e">
        <f>I46+J46</f>
        <v>#VALUE!</v>
      </c>
      <c r="L46" s="337" t="e">
        <f>F46-K46</f>
        <v>#VALUE!</v>
      </c>
      <c r="M46" s="338" t="s">
        <v>248</v>
      </c>
      <c r="N46" s="339">
        <f>N41+1</f>
        <v>8</v>
      </c>
      <c r="O46" s="326">
        <v>42</v>
      </c>
      <c r="P46" s="340">
        <f>入力シート!B53</f>
        <v>0</v>
      </c>
    </row>
    <row r="47" spans="1:16" ht="36.6" customHeight="1">
      <c r="O47" s="326">
        <v>43</v>
      </c>
      <c r="P47" s="340">
        <f>入力シート!B54</f>
        <v>0</v>
      </c>
    </row>
    <row r="48" spans="1:16" ht="21.6" customHeight="1">
      <c r="A48" s="326" t="s">
        <v>231</v>
      </c>
      <c r="G48" s="558" t="s">
        <v>237</v>
      </c>
      <c r="H48" s="558"/>
      <c r="I48" s="558" t="str">
        <f>$I$1</f>
        <v>魚沼集落協定</v>
      </c>
      <c r="J48" s="558"/>
      <c r="K48" s="558"/>
      <c r="L48" s="558"/>
      <c r="O48" s="326">
        <v>44</v>
      </c>
      <c r="P48" s="340">
        <f>入力シート!B55</f>
        <v>0</v>
      </c>
    </row>
    <row r="49" spans="1:16" ht="15.6" customHeight="1">
      <c r="L49" s="326">
        <f>N52</f>
        <v>9</v>
      </c>
      <c r="O49" s="326">
        <v>45</v>
      </c>
      <c r="P49" s="340">
        <f>入力シート!B56</f>
        <v>0</v>
      </c>
    </row>
    <row r="50" spans="1:16">
      <c r="A50" s="327"/>
      <c r="B50" s="330" t="s">
        <v>72</v>
      </c>
      <c r="C50" s="330" t="s">
        <v>76</v>
      </c>
      <c r="D50" s="330" t="s">
        <v>77</v>
      </c>
      <c r="E50" s="330" t="s">
        <v>169</v>
      </c>
      <c r="F50" s="330" t="s">
        <v>10</v>
      </c>
      <c r="G50" s="330" t="s">
        <v>217</v>
      </c>
      <c r="H50" s="330" t="s">
        <v>238</v>
      </c>
      <c r="I50" s="330" t="s">
        <v>239</v>
      </c>
      <c r="J50" s="330" t="s">
        <v>103</v>
      </c>
      <c r="K50" s="330" t="s">
        <v>243</v>
      </c>
      <c r="L50" s="330" t="s">
        <v>244</v>
      </c>
      <c r="O50" s="326">
        <v>46</v>
      </c>
      <c r="P50" s="340">
        <f>入力シート!B57</f>
        <v>0</v>
      </c>
    </row>
    <row r="51" spans="1:16" ht="39.6" customHeight="1">
      <c r="A51" s="328" t="s">
        <v>232</v>
      </c>
      <c r="B51" s="331" t="s">
        <v>233</v>
      </c>
      <c r="C51" s="331" t="s">
        <v>235</v>
      </c>
      <c r="D51" s="331" t="s">
        <v>26</v>
      </c>
      <c r="E51" s="331" t="s">
        <v>29</v>
      </c>
      <c r="F51" s="331" t="s">
        <v>236</v>
      </c>
      <c r="G51" s="334" t="s">
        <v>60</v>
      </c>
      <c r="H51" s="335" t="s">
        <v>16</v>
      </c>
      <c r="I51" s="331" t="s">
        <v>241</v>
      </c>
      <c r="J51" s="334" t="s">
        <v>242</v>
      </c>
      <c r="K51" s="331" t="s">
        <v>116</v>
      </c>
      <c r="L51" s="331" t="s">
        <v>246</v>
      </c>
      <c r="O51" s="326">
        <v>47</v>
      </c>
      <c r="P51" s="340">
        <f>入力シート!B58</f>
        <v>0</v>
      </c>
    </row>
    <row r="52" spans="1:16" ht="42" customHeight="1">
      <c r="A52" s="329">
        <f>VLOOKUP(N52,$O$5:$P$93,2,FALSE)</f>
        <v>0</v>
      </c>
      <c r="B52" s="332">
        <f>VLOOKUP(A52,入力シート!$B$7:$P$101,2,FALSE)</f>
        <v>0</v>
      </c>
      <c r="C52" s="332" t="str">
        <f>VLOOKUP(A52,細目書内訳!$B$11:$M$103,4,FALSE)</f>
        <v>A</v>
      </c>
      <c r="D52" s="332">
        <f>VLOOKUP(A52,入力シート!$B$7:$Q$101,5,FALSE)</f>
        <v>0</v>
      </c>
      <c r="E52" s="332" t="str">
        <f>VLOOKUP(A52,細目書内訳!$B$11:$M$103,6,FALSE)</f>
        <v>C</v>
      </c>
      <c r="F52" s="333">
        <f>SUM(B52:E52)</f>
        <v>0</v>
      </c>
      <c r="G52" s="332" t="str">
        <f>VLOOKUP(A52,細目書内訳!$B$11:$M$103,7,FALSE)</f>
        <v>③</v>
      </c>
      <c r="H52" s="332"/>
      <c r="I52" s="333" t="e">
        <f>G52-H52</f>
        <v>#VALUE!</v>
      </c>
      <c r="J52" s="336"/>
      <c r="K52" s="337" t="e">
        <f>I52+J52</f>
        <v>#VALUE!</v>
      </c>
      <c r="L52" s="337" t="e">
        <f>F52-K52</f>
        <v>#VALUE!</v>
      </c>
      <c r="M52" s="338" t="s">
        <v>248</v>
      </c>
      <c r="N52" s="339">
        <f>N46+1</f>
        <v>9</v>
      </c>
      <c r="O52" s="326">
        <v>48</v>
      </c>
      <c r="P52" s="340">
        <f>入力シート!B59</f>
        <v>0</v>
      </c>
    </row>
    <row r="53" spans="1:16" ht="36.6" customHeight="1">
      <c r="O53" s="326">
        <v>49</v>
      </c>
      <c r="P53" s="340">
        <f>入力シート!B60</f>
        <v>0</v>
      </c>
    </row>
    <row r="54" spans="1:16" ht="21.6" customHeight="1">
      <c r="A54" s="326" t="s">
        <v>231</v>
      </c>
      <c r="G54" s="558" t="s">
        <v>237</v>
      </c>
      <c r="H54" s="558"/>
      <c r="I54" s="558" t="str">
        <f>$I$1</f>
        <v>魚沼集落協定</v>
      </c>
      <c r="J54" s="558"/>
      <c r="K54" s="558"/>
      <c r="L54" s="558"/>
      <c r="O54" s="326">
        <v>50</v>
      </c>
      <c r="P54" s="340">
        <f>入力シート!B61</f>
        <v>0</v>
      </c>
    </row>
    <row r="55" spans="1:16" ht="15.6" customHeight="1">
      <c r="L55" s="326">
        <f>N58</f>
        <v>10</v>
      </c>
      <c r="O55" s="326">
        <v>51</v>
      </c>
      <c r="P55" s="340">
        <f>入力シート!B62</f>
        <v>0</v>
      </c>
    </row>
    <row r="56" spans="1:16">
      <c r="A56" s="327"/>
      <c r="B56" s="330" t="s">
        <v>72</v>
      </c>
      <c r="C56" s="330" t="s">
        <v>76</v>
      </c>
      <c r="D56" s="330" t="s">
        <v>77</v>
      </c>
      <c r="E56" s="330" t="s">
        <v>169</v>
      </c>
      <c r="F56" s="330" t="s">
        <v>10</v>
      </c>
      <c r="G56" s="330" t="s">
        <v>217</v>
      </c>
      <c r="H56" s="330" t="s">
        <v>238</v>
      </c>
      <c r="I56" s="330" t="s">
        <v>239</v>
      </c>
      <c r="J56" s="330" t="s">
        <v>103</v>
      </c>
      <c r="K56" s="330" t="s">
        <v>243</v>
      </c>
      <c r="L56" s="330" t="s">
        <v>244</v>
      </c>
      <c r="O56" s="326">
        <v>52</v>
      </c>
      <c r="P56" s="340">
        <f>入力シート!B63</f>
        <v>0</v>
      </c>
    </row>
    <row r="57" spans="1:16" ht="39.6" customHeight="1">
      <c r="A57" s="328" t="s">
        <v>232</v>
      </c>
      <c r="B57" s="331" t="s">
        <v>233</v>
      </c>
      <c r="C57" s="331" t="s">
        <v>235</v>
      </c>
      <c r="D57" s="331" t="s">
        <v>26</v>
      </c>
      <c r="E57" s="331" t="s">
        <v>29</v>
      </c>
      <c r="F57" s="331" t="s">
        <v>236</v>
      </c>
      <c r="G57" s="334" t="s">
        <v>60</v>
      </c>
      <c r="H57" s="335" t="s">
        <v>16</v>
      </c>
      <c r="I57" s="331" t="s">
        <v>241</v>
      </c>
      <c r="J57" s="334" t="s">
        <v>242</v>
      </c>
      <c r="K57" s="331" t="s">
        <v>116</v>
      </c>
      <c r="L57" s="331" t="s">
        <v>246</v>
      </c>
      <c r="O57" s="326">
        <v>53</v>
      </c>
      <c r="P57" s="340">
        <f>入力シート!B64</f>
        <v>0</v>
      </c>
    </row>
    <row r="58" spans="1:16" ht="42" customHeight="1">
      <c r="A58" s="329">
        <f>VLOOKUP(N58,$O$5:$P$93,2,FALSE)</f>
        <v>0</v>
      </c>
      <c r="B58" s="332">
        <f>VLOOKUP(A58,入力シート!$B$7:$P$101,2,FALSE)</f>
        <v>0</v>
      </c>
      <c r="C58" s="332" t="str">
        <f>VLOOKUP(A58,細目書内訳!$B$11:$M$103,4,FALSE)</f>
        <v>A</v>
      </c>
      <c r="D58" s="332">
        <f>VLOOKUP(A58,入力シート!$B$7:$Q$101,5,FALSE)</f>
        <v>0</v>
      </c>
      <c r="E58" s="332" t="str">
        <f>VLOOKUP(A58,細目書内訳!$B$11:$M$103,6,FALSE)</f>
        <v>C</v>
      </c>
      <c r="F58" s="333">
        <f>SUM(B58:E58)</f>
        <v>0</v>
      </c>
      <c r="G58" s="332" t="str">
        <f>VLOOKUP(A58,細目書内訳!$B$11:$M$103,7,FALSE)</f>
        <v>③</v>
      </c>
      <c r="H58" s="332"/>
      <c r="I58" s="333" t="e">
        <f>G58-H58</f>
        <v>#VALUE!</v>
      </c>
      <c r="J58" s="336"/>
      <c r="K58" s="337" t="e">
        <f>I58+J58</f>
        <v>#VALUE!</v>
      </c>
      <c r="L58" s="337" t="e">
        <f>F58-K58</f>
        <v>#VALUE!</v>
      </c>
      <c r="M58" s="338" t="s">
        <v>248</v>
      </c>
      <c r="N58" s="339">
        <f>N52+1</f>
        <v>10</v>
      </c>
      <c r="O58" s="326">
        <v>54</v>
      </c>
      <c r="P58" s="340">
        <f>入力シート!B65</f>
        <v>0</v>
      </c>
    </row>
    <row r="59" spans="1:16" ht="36.6" customHeight="1">
      <c r="O59" s="326">
        <v>55</v>
      </c>
      <c r="P59" s="340">
        <f>入力シート!B66</f>
        <v>0</v>
      </c>
    </row>
    <row r="60" spans="1:16" ht="21.6" customHeight="1">
      <c r="A60" s="326" t="s">
        <v>231</v>
      </c>
      <c r="G60" s="558" t="s">
        <v>237</v>
      </c>
      <c r="H60" s="558"/>
      <c r="I60" s="558" t="str">
        <f>$I$1</f>
        <v>魚沼集落協定</v>
      </c>
      <c r="J60" s="558"/>
      <c r="K60" s="558"/>
      <c r="L60" s="558"/>
      <c r="O60" s="326">
        <v>56</v>
      </c>
      <c r="P60" s="340">
        <f>入力シート!B67</f>
        <v>0</v>
      </c>
    </row>
    <row r="61" spans="1:16" ht="15.6" customHeight="1">
      <c r="L61" s="326">
        <f>N64</f>
        <v>11</v>
      </c>
      <c r="O61" s="326">
        <v>57</v>
      </c>
      <c r="P61" s="340">
        <f>入力シート!B68</f>
        <v>0</v>
      </c>
    </row>
    <row r="62" spans="1:16">
      <c r="A62" s="327"/>
      <c r="B62" s="330" t="s">
        <v>72</v>
      </c>
      <c r="C62" s="330" t="s">
        <v>76</v>
      </c>
      <c r="D62" s="330" t="s">
        <v>77</v>
      </c>
      <c r="E62" s="330" t="s">
        <v>169</v>
      </c>
      <c r="F62" s="330" t="s">
        <v>10</v>
      </c>
      <c r="G62" s="330" t="s">
        <v>217</v>
      </c>
      <c r="H62" s="330" t="s">
        <v>238</v>
      </c>
      <c r="I62" s="330" t="s">
        <v>239</v>
      </c>
      <c r="J62" s="330" t="s">
        <v>103</v>
      </c>
      <c r="K62" s="330" t="s">
        <v>243</v>
      </c>
      <c r="L62" s="330" t="s">
        <v>244</v>
      </c>
      <c r="O62" s="326">
        <v>58</v>
      </c>
      <c r="P62" s="340">
        <f>入力シート!B69</f>
        <v>0</v>
      </c>
    </row>
    <row r="63" spans="1:16" ht="39.6" customHeight="1">
      <c r="A63" s="328" t="s">
        <v>232</v>
      </c>
      <c r="B63" s="331" t="s">
        <v>233</v>
      </c>
      <c r="C63" s="331" t="s">
        <v>235</v>
      </c>
      <c r="D63" s="331" t="s">
        <v>26</v>
      </c>
      <c r="E63" s="331" t="s">
        <v>29</v>
      </c>
      <c r="F63" s="331" t="s">
        <v>236</v>
      </c>
      <c r="G63" s="334" t="s">
        <v>60</v>
      </c>
      <c r="H63" s="335" t="s">
        <v>16</v>
      </c>
      <c r="I63" s="331" t="s">
        <v>241</v>
      </c>
      <c r="J63" s="334" t="s">
        <v>242</v>
      </c>
      <c r="K63" s="331" t="s">
        <v>116</v>
      </c>
      <c r="L63" s="331" t="s">
        <v>246</v>
      </c>
      <c r="O63" s="326">
        <v>59</v>
      </c>
      <c r="P63" s="340">
        <f>入力シート!B70</f>
        <v>0</v>
      </c>
    </row>
    <row r="64" spans="1:16" ht="42" customHeight="1">
      <c r="A64" s="329">
        <f>VLOOKUP(N64,$O$5:$P$93,2,FALSE)</f>
        <v>0</v>
      </c>
      <c r="B64" s="332">
        <f>VLOOKUP(A64,入力シート!$B$7:$P$101,2,FALSE)</f>
        <v>0</v>
      </c>
      <c r="C64" s="332" t="str">
        <f>VLOOKUP(A64,細目書内訳!$B$11:$M$103,4,FALSE)</f>
        <v>A</v>
      </c>
      <c r="D64" s="332">
        <f>VLOOKUP(A64,入力シート!$B$7:$Q$101,5,FALSE)</f>
        <v>0</v>
      </c>
      <c r="E64" s="332" t="str">
        <f>VLOOKUP(A64,細目書内訳!$B$11:$M$103,6,FALSE)</f>
        <v>C</v>
      </c>
      <c r="F64" s="333">
        <f>SUM(B64:E64)</f>
        <v>0</v>
      </c>
      <c r="G64" s="332" t="str">
        <f>VLOOKUP(A64,細目書内訳!$B$11:$M$103,7,FALSE)</f>
        <v>③</v>
      </c>
      <c r="H64" s="332"/>
      <c r="I64" s="333" t="e">
        <f>G64-H64</f>
        <v>#VALUE!</v>
      </c>
      <c r="J64" s="336"/>
      <c r="K64" s="337" t="e">
        <f>I64+J64</f>
        <v>#VALUE!</v>
      </c>
      <c r="L64" s="337" t="e">
        <f>F64-K64</f>
        <v>#VALUE!</v>
      </c>
      <c r="M64" s="338" t="s">
        <v>248</v>
      </c>
      <c r="N64" s="339">
        <f>N58+1</f>
        <v>11</v>
      </c>
      <c r="O64" s="326">
        <v>60</v>
      </c>
      <c r="P64" s="340">
        <f>入力シート!B71</f>
        <v>0</v>
      </c>
    </row>
    <row r="65" spans="1:16" ht="36.6" customHeight="1">
      <c r="O65" s="326">
        <v>61</v>
      </c>
      <c r="P65" s="340">
        <f>入力シート!B72</f>
        <v>0</v>
      </c>
    </row>
    <row r="66" spans="1:16" ht="21.6" customHeight="1">
      <c r="A66" s="326" t="s">
        <v>231</v>
      </c>
      <c r="G66" s="558" t="s">
        <v>237</v>
      </c>
      <c r="H66" s="558"/>
      <c r="I66" s="558" t="str">
        <f>$I$1</f>
        <v>魚沼集落協定</v>
      </c>
      <c r="J66" s="558"/>
      <c r="K66" s="558"/>
      <c r="L66" s="558"/>
      <c r="O66" s="326">
        <v>62</v>
      </c>
      <c r="P66" s="340">
        <f>入力シート!B73</f>
        <v>0</v>
      </c>
    </row>
    <row r="67" spans="1:16" ht="15.6" customHeight="1">
      <c r="L67" s="326">
        <f>N70</f>
        <v>12</v>
      </c>
      <c r="O67" s="326">
        <v>63</v>
      </c>
      <c r="P67" s="340">
        <f>入力シート!B74</f>
        <v>0</v>
      </c>
    </row>
    <row r="68" spans="1:16">
      <c r="A68" s="327"/>
      <c r="B68" s="330" t="s">
        <v>72</v>
      </c>
      <c r="C68" s="330" t="s">
        <v>76</v>
      </c>
      <c r="D68" s="330" t="s">
        <v>77</v>
      </c>
      <c r="E68" s="330" t="s">
        <v>169</v>
      </c>
      <c r="F68" s="330" t="s">
        <v>10</v>
      </c>
      <c r="G68" s="330" t="s">
        <v>217</v>
      </c>
      <c r="H68" s="330" t="s">
        <v>238</v>
      </c>
      <c r="I68" s="330" t="s">
        <v>239</v>
      </c>
      <c r="J68" s="330" t="s">
        <v>103</v>
      </c>
      <c r="K68" s="330" t="s">
        <v>243</v>
      </c>
      <c r="L68" s="330" t="s">
        <v>244</v>
      </c>
      <c r="O68" s="326">
        <v>64</v>
      </c>
      <c r="P68" s="340">
        <f>入力シート!B75</f>
        <v>0</v>
      </c>
    </row>
    <row r="69" spans="1:16" ht="39.6" customHeight="1">
      <c r="A69" s="328" t="s">
        <v>232</v>
      </c>
      <c r="B69" s="331" t="s">
        <v>233</v>
      </c>
      <c r="C69" s="331" t="s">
        <v>235</v>
      </c>
      <c r="D69" s="331" t="s">
        <v>26</v>
      </c>
      <c r="E69" s="331" t="s">
        <v>29</v>
      </c>
      <c r="F69" s="331" t="s">
        <v>236</v>
      </c>
      <c r="G69" s="334" t="s">
        <v>60</v>
      </c>
      <c r="H69" s="335" t="s">
        <v>16</v>
      </c>
      <c r="I69" s="331" t="s">
        <v>241</v>
      </c>
      <c r="J69" s="334" t="s">
        <v>242</v>
      </c>
      <c r="K69" s="331" t="s">
        <v>116</v>
      </c>
      <c r="L69" s="331" t="s">
        <v>246</v>
      </c>
      <c r="O69" s="326">
        <v>65</v>
      </c>
      <c r="P69" s="340">
        <f>入力シート!B76</f>
        <v>0</v>
      </c>
    </row>
    <row r="70" spans="1:16" ht="42" customHeight="1">
      <c r="A70" s="329">
        <f>VLOOKUP(N70,$O$5:$P$93,2,FALSE)</f>
        <v>0</v>
      </c>
      <c r="B70" s="332">
        <f>VLOOKUP(A70,入力シート!$B$7:$P$101,2,FALSE)</f>
        <v>0</v>
      </c>
      <c r="C70" s="332" t="str">
        <f>VLOOKUP(A70,細目書内訳!$B$11:$M$103,4,FALSE)</f>
        <v>A</v>
      </c>
      <c r="D70" s="332">
        <f>VLOOKUP(A70,入力シート!$B$7:$Q$101,5,FALSE)</f>
        <v>0</v>
      </c>
      <c r="E70" s="332" t="str">
        <f>VLOOKUP(A70,細目書内訳!$B$11:$M$103,6,FALSE)</f>
        <v>C</v>
      </c>
      <c r="F70" s="333">
        <f>SUM(B70:E70)</f>
        <v>0</v>
      </c>
      <c r="G70" s="332" t="str">
        <f>VLOOKUP(A70,細目書内訳!$B$11:$M$103,7,FALSE)</f>
        <v>③</v>
      </c>
      <c r="H70" s="332"/>
      <c r="I70" s="333" t="e">
        <f>G70-H70</f>
        <v>#VALUE!</v>
      </c>
      <c r="J70" s="336"/>
      <c r="K70" s="337" t="e">
        <f>I70+J70</f>
        <v>#VALUE!</v>
      </c>
      <c r="L70" s="337" t="e">
        <f>F70-K70</f>
        <v>#VALUE!</v>
      </c>
      <c r="M70" s="338" t="s">
        <v>248</v>
      </c>
      <c r="N70" s="339">
        <f>N64+1</f>
        <v>12</v>
      </c>
      <c r="O70" s="326">
        <v>66</v>
      </c>
      <c r="P70" s="340">
        <f>入力シート!B77</f>
        <v>0</v>
      </c>
    </row>
    <row r="71" spans="1:16" ht="36.6" customHeight="1">
      <c r="O71" s="326">
        <v>67</v>
      </c>
      <c r="P71" s="340">
        <f>入力シート!B78</f>
        <v>0</v>
      </c>
    </row>
    <row r="72" spans="1:16" ht="21.6" customHeight="1">
      <c r="A72" s="326" t="s">
        <v>231</v>
      </c>
      <c r="G72" s="558" t="s">
        <v>237</v>
      </c>
      <c r="H72" s="558"/>
      <c r="I72" s="558" t="str">
        <f>$I$1</f>
        <v>魚沼集落協定</v>
      </c>
      <c r="J72" s="558"/>
      <c r="K72" s="558"/>
      <c r="L72" s="558"/>
      <c r="O72" s="326">
        <v>68</v>
      </c>
      <c r="P72" s="340">
        <f>入力シート!B79</f>
        <v>0</v>
      </c>
    </row>
    <row r="73" spans="1:16" ht="15.6" customHeight="1">
      <c r="L73" s="326">
        <f>N76</f>
        <v>13</v>
      </c>
      <c r="O73" s="326">
        <v>69</v>
      </c>
      <c r="P73" s="340">
        <f>入力シート!B80</f>
        <v>0</v>
      </c>
    </row>
    <row r="74" spans="1:16">
      <c r="A74" s="327"/>
      <c r="B74" s="330" t="s">
        <v>72</v>
      </c>
      <c r="C74" s="330" t="s">
        <v>76</v>
      </c>
      <c r="D74" s="330" t="s">
        <v>77</v>
      </c>
      <c r="E74" s="330" t="s">
        <v>169</v>
      </c>
      <c r="F74" s="330" t="s">
        <v>10</v>
      </c>
      <c r="G74" s="330" t="s">
        <v>217</v>
      </c>
      <c r="H74" s="330" t="s">
        <v>238</v>
      </c>
      <c r="I74" s="330" t="s">
        <v>239</v>
      </c>
      <c r="J74" s="330" t="s">
        <v>103</v>
      </c>
      <c r="K74" s="330" t="s">
        <v>243</v>
      </c>
      <c r="L74" s="330" t="s">
        <v>244</v>
      </c>
      <c r="O74" s="326">
        <v>70</v>
      </c>
      <c r="P74" s="340">
        <f>入力シート!B81</f>
        <v>0</v>
      </c>
    </row>
    <row r="75" spans="1:16" ht="39.6" customHeight="1">
      <c r="A75" s="328" t="s">
        <v>232</v>
      </c>
      <c r="B75" s="331" t="s">
        <v>233</v>
      </c>
      <c r="C75" s="331" t="s">
        <v>235</v>
      </c>
      <c r="D75" s="331" t="s">
        <v>26</v>
      </c>
      <c r="E75" s="331" t="s">
        <v>29</v>
      </c>
      <c r="F75" s="331" t="s">
        <v>236</v>
      </c>
      <c r="G75" s="334" t="s">
        <v>60</v>
      </c>
      <c r="H75" s="335" t="s">
        <v>16</v>
      </c>
      <c r="I75" s="331" t="s">
        <v>241</v>
      </c>
      <c r="J75" s="334" t="s">
        <v>242</v>
      </c>
      <c r="K75" s="331" t="s">
        <v>116</v>
      </c>
      <c r="L75" s="331" t="s">
        <v>246</v>
      </c>
      <c r="O75" s="326">
        <v>71</v>
      </c>
      <c r="P75" s="340">
        <f>入力シート!B82</f>
        <v>0</v>
      </c>
    </row>
    <row r="76" spans="1:16" ht="42" customHeight="1">
      <c r="A76" s="329">
        <f>VLOOKUP(N76,$O$5:$P$93,2,FALSE)</f>
        <v>0</v>
      </c>
      <c r="B76" s="332">
        <f>VLOOKUP(A76,入力シート!$B$7:$P$101,2,FALSE)</f>
        <v>0</v>
      </c>
      <c r="C76" s="332" t="str">
        <f>VLOOKUP(A76,細目書内訳!$B$11:$M$103,4,FALSE)</f>
        <v>A</v>
      </c>
      <c r="D76" s="332">
        <f>VLOOKUP(A76,入力シート!$B$7:$Q$101,5,FALSE)</f>
        <v>0</v>
      </c>
      <c r="E76" s="332" t="str">
        <f>VLOOKUP(A76,細目書内訳!$B$11:$M$103,6,FALSE)</f>
        <v>C</v>
      </c>
      <c r="F76" s="333">
        <f>SUM(B76:E76)</f>
        <v>0</v>
      </c>
      <c r="G76" s="332" t="str">
        <f>VLOOKUP(A76,細目書内訳!$B$11:$M$103,7,FALSE)</f>
        <v>③</v>
      </c>
      <c r="H76" s="332"/>
      <c r="I76" s="333" t="e">
        <f>G76-H76</f>
        <v>#VALUE!</v>
      </c>
      <c r="J76" s="336"/>
      <c r="K76" s="337" t="e">
        <f>I76+J76</f>
        <v>#VALUE!</v>
      </c>
      <c r="L76" s="337" t="e">
        <f>F76-K76</f>
        <v>#VALUE!</v>
      </c>
      <c r="M76" s="338" t="s">
        <v>248</v>
      </c>
      <c r="N76" s="339">
        <f>N70+1</f>
        <v>13</v>
      </c>
      <c r="O76" s="326">
        <v>72</v>
      </c>
      <c r="P76" s="340">
        <f>入力シート!B83</f>
        <v>0</v>
      </c>
    </row>
    <row r="77" spans="1:16" ht="36.6" customHeight="1">
      <c r="O77" s="326">
        <v>73</v>
      </c>
      <c r="P77" s="340">
        <f>入力シート!B84</f>
        <v>0</v>
      </c>
    </row>
    <row r="78" spans="1:16" ht="21.6" customHeight="1">
      <c r="A78" s="326" t="s">
        <v>231</v>
      </c>
      <c r="G78" s="558" t="s">
        <v>237</v>
      </c>
      <c r="H78" s="558"/>
      <c r="I78" s="558" t="str">
        <f>$I$1</f>
        <v>魚沼集落協定</v>
      </c>
      <c r="J78" s="558"/>
      <c r="K78" s="558"/>
      <c r="L78" s="558"/>
      <c r="O78" s="326">
        <v>74</v>
      </c>
      <c r="P78" s="340">
        <f>入力シート!B85</f>
        <v>0</v>
      </c>
    </row>
    <row r="79" spans="1:16" ht="15.6" customHeight="1">
      <c r="L79" s="326">
        <f>N82</f>
        <v>14</v>
      </c>
      <c r="O79" s="326">
        <v>75</v>
      </c>
      <c r="P79" s="340">
        <f>入力シート!B86</f>
        <v>0</v>
      </c>
    </row>
    <row r="80" spans="1:16">
      <c r="A80" s="327"/>
      <c r="B80" s="330" t="s">
        <v>72</v>
      </c>
      <c r="C80" s="330" t="s">
        <v>76</v>
      </c>
      <c r="D80" s="330" t="s">
        <v>77</v>
      </c>
      <c r="E80" s="330" t="s">
        <v>169</v>
      </c>
      <c r="F80" s="330" t="s">
        <v>10</v>
      </c>
      <c r="G80" s="330" t="s">
        <v>217</v>
      </c>
      <c r="H80" s="330" t="s">
        <v>238</v>
      </c>
      <c r="I80" s="330" t="s">
        <v>239</v>
      </c>
      <c r="J80" s="330" t="s">
        <v>103</v>
      </c>
      <c r="K80" s="330" t="s">
        <v>243</v>
      </c>
      <c r="L80" s="330" t="s">
        <v>244</v>
      </c>
      <c r="O80" s="326">
        <v>76</v>
      </c>
      <c r="P80" s="340">
        <f>入力シート!B87</f>
        <v>0</v>
      </c>
    </row>
    <row r="81" spans="1:16" ht="39.6" customHeight="1">
      <c r="A81" s="328" t="s">
        <v>232</v>
      </c>
      <c r="B81" s="331" t="s">
        <v>233</v>
      </c>
      <c r="C81" s="331" t="s">
        <v>235</v>
      </c>
      <c r="D81" s="331" t="s">
        <v>26</v>
      </c>
      <c r="E81" s="331" t="s">
        <v>29</v>
      </c>
      <c r="F81" s="331" t="s">
        <v>236</v>
      </c>
      <c r="G81" s="334" t="s">
        <v>60</v>
      </c>
      <c r="H81" s="335" t="s">
        <v>16</v>
      </c>
      <c r="I81" s="331" t="s">
        <v>241</v>
      </c>
      <c r="J81" s="334" t="s">
        <v>242</v>
      </c>
      <c r="K81" s="331" t="s">
        <v>116</v>
      </c>
      <c r="L81" s="331" t="s">
        <v>246</v>
      </c>
      <c r="O81" s="326">
        <v>77</v>
      </c>
      <c r="P81" s="340">
        <f>入力シート!B88</f>
        <v>0</v>
      </c>
    </row>
    <row r="82" spans="1:16" ht="42" customHeight="1">
      <c r="A82" s="329">
        <f>VLOOKUP(N82,$O$5:$P$93,2,FALSE)</f>
        <v>0</v>
      </c>
      <c r="B82" s="332">
        <f>VLOOKUP(A82,入力シート!$B$7:$P$101,2,FALSE)</f>
        <v>0</v>
      </c>
      <c r="C82" s="332" t="str">
        <f>VLOOKUP(A82,細目書内訳!$B$11:$M$103,4,FALSE)</f>
        <v>A</v>
      </c>
      <c r="D82" s="332">
        <f>VLOOKUP(A82,入力シート!$B$7:$Q$101,5,FALSE)</f>
        <v>0</v>
      </c>
      <c r="E82" s="332" t="str">
        <f>VLOOKUP(A82,細目書内訳!$B$11:$M$103,6,FALSE)</f>
        <v>C</v>
      </c>
      <c r="F82" s="333">
        <f>SUM(B82:E82)</f>
        <v>0</v>
      </c>
      <c r="G82" s="332" t="str">
        <f>VLOOKUP(A82,細目書内訳!$B$11:$M$103,7,FALSE)</f>
        <v>③</v>
      </c>
      <c r="H82" s="332"/>
      <c r="I82" s="333" t="e">
        <f>G82-H82</f>
        <v>#VALUE!</v>
      </c>
      <c r="J82" s="336"/>
      <c r="K82" s="337" t="e">
        <f>I82+J82</f>
        <v>#VALUE!</v>
      </c>
      <c r="L82" s="337" t="e">
        <f>F82-K82</f>
        <v>#VALUE!</v>
      </c>
      <c r="M82" s="338" t="s">
        <v>248</v>
      </c>
      <c r="N82" s="339">
        <f>N76+1</f>
        <v>14</v>
      </c>
      <c r="O82" s="326">
        <v>78</v>
      </c>
      <c r="P82" s="340">
        <f>入力シート!B89</f>
        <v>0</v>
      </c>
    </row>
    <row r="83" spans="1:16" ht="21.6" customHeight="1">
      <c r="A83" s="326" t="s">
        <v>231</v>
      </c>
      <c r="G83" s="558" t="s">
        <v>237</v>
      </c>
      <c r="H83" s="558"/>
      <c r="I83" s="558" t="str">
        <f>$I$1</f>
        <v>魚沼集落協定</v>
      </c>
      <c r="J83" s="558"/>
      <c r="K83" s="558"/>
      <c r="L83" s="558"/>
      <c r="O83" s="326">
        <v>79</v>
      </c>
      <c r="P83" s="340">
        <f>入力シート!B90</f>
        <v>0</v>
      </c>
    </row>
    <row r="84" spans="1:16" ht="15.6" customHeight="1">
      <c r="L84" s="326">
        <f>N87</f>
        <v>15</v>
      </c>
      <c r="O84" s="326">
        <v>80</v>
      </c>
      <c r="P84" s="340">
        <f>入力シート!B91</f>
        <v>0</v>
      </c>
    </row>
    <row r="85" spans="1:16">
      <c r="A85" s="327"/>
      <c r="B85" s="330" t="s">
        <v>72</v>
      </c>
      <c r="C85" s="330" t="s">
        <v>76</v>
      </c>
      <c r="D85" s="330" t="s">
        <v>77</v>
      </c>
      <c r="E85" s="330" t="s">
        <v>169</v>
      </c>
      <c r="F85" s="330" t="s">
        <v>10</v>
      </c>
      <c r="G85" s="330" t="s">
        <v>217</v>
      </c>
      <c r="H85" s="330" t="s">
        <v>238</v>
      </c>
      <c r="I85" s="330" t="s">
        <v>239</v>
      </c>
      <c r="J85" s="330" t="s">
        <v>103</v>
      </c>
      <c r="K85" s="330" t="s">
        <v>243</v>
      </c>
      <c r="L85" s="330" t="s">
        <v>244</v>
      </c>
      <c r="O85" s="326">
        <v>81</v>
      </c>
      <c r="P85" s="340">
        <f>入力シート!B92</f>
        <v>0</v>
      </c>
    </row>
    <row r="86" spans="1:16" ht="39.6" customHeight="1">
      <c r="A86" s="328" t="s">
        <v>232</v>
      </c>
      <c r="B86" s="331" t="s">
        <v>233</v>
      </c>
      <c r="C86" s="331" t="s">
        <v>235</v>
      </c>
      <c r="D86" s="331" t="s">
        <v>26</v>
      </c>
      <c r="E86" s="331" t="s">
        <v>29</v>
      </c>
      <c r="F86" s="331" t="s">
        <v>236</v>
      </c>
      <c r="G86" s="334" t="s">
        <v>60</v>
      </c>
      <c r="H86" s="335" t="s">
        <v>16</v>
      </c>
      <c r="I86" s="331" t="s">
        <v>241</v>
      </c>
      <c r="J86" s="334" t="s">
        <v>242</v>
      </c>
      <c r="K86" s="331" t="s">
        <v>116</v>
      </c>
      <c r="L86" s="331" t="s">
        <v>246</v>
      </c>
      <c r="O86" s="326">
        <v>82</v>
      </c>
      <c r="P86" s="340">
        <f>入力シート!B93</f>
        <v>0</v>
      </c>
    </row>
    <row r="87" spans="1:16" ht="42" customHeight="1">
      <c r="A87" s="329">
        <f>VLOOKUP(N87,$O$5:$P$93,2,FALSE)</f>
        <v>0</v>
      </c>
      <c r="B87" s="332">
        <f>VLOOKUP(A87,入力シート!$B$7:$P$101,2,FALSE)</f>
        <v>0</v>
      </c>
      <c r="C87" s="332" t="str">
        <f>VLOOKUP(A87,細目書内訳!$B$11:$M$103,4,FALSE)</f>
        <v>A</v>
      </c>
      <c r="D87" s="332">
        <f>VLOOKUP(A87,入力シート!$B$7:$Q$101,5,FALSE)</f>
        <v>0</v>
      </c>
      <c r="E87" s="332" t="str">
        <f>VLOOKUP(A87,細目書内訳!$B$11:$M$103,6,FALSE)</f>
        <v>C</v>
      </c>
      <c r="F87" s="333">
        <f>SUM(B87:E87)</f>
        <v>0</v>
      </c>
      <c r="G87" s="332" t="str">
        <f>VLOOKUP(A87,細目書内訳!$B$11:$M$103,7,FALSE)</f>
        <v>③</v>
      </c>
      <c r="H87" s="332"/>
      <c r="I87" s="333" t="e">
        <f>G87-H87</f>
        <v>#VALUE!</v>
      </c>
      <c r="J87" s="336"/>
      <c r="K87" s="337" t="e">
        <f>I87+J87</f>
        <v>#VALUE!</v>
      </c>
      <c r="L87" s="337" t="e">
        <f>F87-K87</f>
        <v>#VALUE!</v>
      </c>
      <c r="M87" s="338" t="s">
        <v>248</v>
      </c>
      <c r="N87" s="339">
        <f>N82+1</f>
        <v>15</v>
      </c>
      <c r="O87" s="326">
        <v>83</v>
      </c>
      <c r="P87" s="340">
        <f>入力シート!B94</f>
        <v>0</v>
      </c>
    </row>
    <row r="88" spans="1:16" ht="36.6" customHeight="1">
      <c r="O88" s="326">
        <v>84</v>
      </c>
      <c r="P88" s="340">
        <f>入力シート!B95</f>
        <v>0</v>
      </c>
    </row>
    <row r="89" spans="1:16" ht="21.6" customHeight="1">
      <c r="A89" s="326" t="s">
        <v>231</v>
      </c>
      <c r="G89" s="558" t="s">
        <v>237</v>
      </c>
      <c r="H89" s="558"/>
      <c r="I89" s="558" t="str">
        <f>$I$1</f>
        <v>魚沼集落協定</v>
      </c>
      <c r="J89" s="558"/>
      <c r="K89" s="558"/>
      <c r="L89" s="558"/>
      <c r="O89" s="326">
        <v>85</v>
      </c>
      <c r="P89" s="340">
        <f>入力シート!B96</f>
        <v>0</v>
      </c>
    </row>
    <row r="90" spans="1:16" ht="15.6" customHeight="1">
      <c r="L90" s="326">
        <f>N93</f>
        <v>16</v>
      </c>
      <c r="O90" s="326">
        <v>86</v>
      </c>
      <c r="P90" s="340">
        <f>入力シート!B97</f>
        <v>0</v>
      </c>
    </row>
    <row r="91" spans="1:16">
      <c r="A91" s="327"/>
      <c r="B91" s="330" t="s">
        <v>72</v>
      </c>
      <c r="C91" s="330" t="s">
        <v>76</v>
      </c>
      <c r="D91" s="330" t="s">
        <v>77</v>
      </c>
      <c r="E91" s="330" t="s">
        <v>169</v>
      </c>
      <c r="F91" s="330" t="s">
        <v>10</v>
      </c>
      <c r="G91" s="330" t="s">
        <v>217</v>
      </c>
      <c r="H91" s="330" t="s">
        <v>238</v>
      </c>
      <c r="I91" s="330" t="s">
        <v>239</v>
      </c>
      <c r="J91" s="330" t="s">
        <v>103</v>
      </c>
      <c r="K91" s="330" t="s">
        <v>243</v>
      </c>
      <c r="L91" s="330" t="s">
        <v>244</v>
      </c>
      <c r="O91" s="326">
        <v>87</v>
      </c>
      <c r="P91" s="340">
        <f>入力シート!B98</f>
        <v>0</v>
      </c>
    </row>
    <row r="92" spans="1:16" ht="39.6" customHeight="1">
      <c r="A92" s="328" t="s">
        <v>232</v>
      </c>
      <c r="B92" s="331" t="s">
        <v>233</v>
      </c>
      <c r="C92" s="331" t="s">
        <v>235</v>
      </c>
      <c r="D92" s="331" t="s">
        <v>26</v>
      </c>
      <c r="E92" s="331" t="s">
        <v>29</v>
      </c>
      <c r="F92" s="331" t="s">
        <v>236</v>
      </c>
      <c r="G92" s="334" t="s">
        <v>60</v>
      </c>
      <c r="H92" s="335" t="s">
        <v>16</v>
      </c>
      <c r="I92" s="331" t="s">
        <v>241</v>
      </c>
      <c r="J92" s="334" t="s">
        <v>242</v>
      </c>
      <c r="K92" s="331" t="s">
        <v>116</v>
      </c>
      <c r="L92" s="331" t="s">
        <v>246</v>
      </c>
      <c r="O92" s="326">
        <v>88</v>
      </c>
      <c r="P92" s="340">
        <f>入力シート!B99</f>
        <v>0</v>
      </c>
    </row>
    <row r="93" spans="1:16" ht="42" customHeight="1">
      <c r="A93" s="329">
        <f>VLOOKUP(N93,$O$5:$P$93,2,FALSE)</f>
        <v>0</v>
      </c>
      <c r="B93" s="332">
        <f>VLOOKUP(A93,入力シート!$B$7:$P$101,2,FALSE)</f>
        <v>0</v>
      </c>
      <c r="C93" s="332" t="str">
        <f>VLOOKUP(A93,細目書内訳!$B$11:$M$103,4,FALSE)</f>
        <v>A</v>
      </c>
      <c r="D93" s="332">
        <f>VLOOKUP(A93,入力シート!$B$7:$Q$101,5,FALSE)</f>
        <v>0</v>
      </c>
      <c r="E93" s="332" t="str">
        <f>VLOOKUP(A93,細目書内訳!$B$11:$M$103,6,FALSE)</f>
        <v>C</v>
      </c>
      <c r="F93" s="333">
        <f>SUM(B93:E93)</f>
        <v>0</v>
      </c>
      <c r="G93" s="332" t="str">
        <f>VLOOKUP(A93,細目書内訳!$B$11:$M$103,7,FALSE)</f>
        <v>③</v>
      </c>
      <c r="H93" s="332"/>
      <c r="I93" s="333" t="e">
        <f>G93-H93</f>
        <v>#VALUE!</v>
      </c>
      <c r="J93" s="336"/>
      <c r="K93" s="337" t="e">
        <f>I93+J93</f>
        <v>#VALUE!</v>
      </c>
      <c r="L93" s="337" t="e">
        <f>F93-K93</f>
        <v>#VALUE!</v>
      </c>
      <c r="M93" s="338" t="s">
        <v>248</v>
      </c>
      <c r="N93" s="339">
        <f>N87+1</f>
        <v>16</v>
      </c>
      <c r="O93" s="326">
        <v>89</v>
      </c>
      <c r="P93" s="340">
        <f>入力シート!B100</f>
        <v>0</v>
      </c>
    </row>
    <row r="94" spans="1:16" ht="36.6" customHeight="1">
      <c r="P94" s="340"/>
    </row>
    <row r="95" spans="1:16" ht="21.6" customHeight="1">
      <c r="A95" s="326" t="s">
        <v>231</v>
      </c>
      <c r="G95" s="558" t="s">
        <v>237</v>
      </c>
      <c r="H95" s="558"/>
      <c r="I95" s="558" t="str">
        <f>$I$1</f>
        <v>魚沼集落協定</v>
      </c>
      <c r="J95" s="558"/>
      <c r="K95" s="558"/>
      <c r="L95" s="558"/>
    </row>
    <row r="96" spans="1:16" ht="15.6" customHeight="1">
      <c r="L96" s="326">
        <f>N99</f>
        <v>17</v>
      </c>
    </row>
    <row r="97" spans="1:14">
      <c r="A97" s="327"/>
      <c r="B97" s="330" t="s">
        <v>72</v>
      </c>
      <c r="C97" s="330" t="s">
        <v>76</v>
      </c>
      <c r="D97" s="330" t="s">
        <v>77</v>
      </c>
      <c r="E97" s="330" t="s">
        <v>169</v>
      </c>
      <c r="F97" s="330" t="s">
        <v>10</v>
      </c>
      <c r="G97" s="330" t="s">
        <v>217</v>
      </c>
      <c r="H97" s="330" t="s">
        <v>238</v>
      </c>
      <c r="I97" s="330" t="s">
        <v>239</v>
      </c>
      <c r="J97" s="330" t="s">
        <v>103</v>
      </c>
      <c r="K97" s="330" t="s">
        <v>243</v>
      </c>
      <c r="L97" s="330" t="s">
        <v>244</v>
      </c>
    </row>
    <row r="98" spans="1:14" ht="39.6" customHeight="1">
      <c r="A98" s="328" t="s">
        <v>232</v>
      </c>
      <c r="B98" s="331" t="s">
        <v>233</v>
      </c>
      <c r="C98" s="331" t="s">
        <v>235</v>
      </c>
      <c r="D98" s="331" t="s">
        <v>26</v>
      </c>
      <c r="E98" s="331" t="s">
        <v>29</v>
      </c>
      <c r="F98" s="331" t="s">
        <v>236</v>
      </c>
      <c r="G98" s="334" t="s">
        <v>60</v>
      </c>
      <c r="H98" s="335" t="s">
        <v>16</v>
      </c>
      <c r="I98" s="331" t="s">
        <v>241</v>
      </c>
      <c r="J98" s="334" t="s">
        <v>242</v>
      </c>
      <c r="K98" s="331" t="s">
        <v>116</v>
      </c>
      <c r="L98" s="331" t="s">
        <v>246</v>
      </c>
    </row>
    <row r="99" spans="1:14" ht="42" customHeight="1">
      <c r="A99" s="329">
        <f>VLOOKUP(N99,$O$5:$P$93,2,FALSE)</f>
        <v>0</v>
      </c>
      <c r="B99" s="332">
        <f>VLOOKUP(A99,入力シート!$B$7:$P$101,2,FALSE)</f>
        <v>0</v>
      </c>
      <c r="C99" s="332" t="str">
        <f>VLOOKUP(A99,細目書内訳!$B$11:$M$103,4,FALSE)</f>
        <v>A</v>
      </c>
      <c r="D99" s="332">
        <f>VLOOKUP(A99,入力シート!$B$7:$Q$101,5,FALSE)</f>
        <v>0</v>
      </c>
      <c r="E99" s="332" t="str">
        <f>VLOOKUP(A99,細目書内訳!$B$11:$M$103,6,FALSE)</f>
        <v>C</v>
      </c>
      <c r="F99" s="333">
        <f>SUM(B99:E99)</f>
        <v>0</v>
      </c>
      <c r="G99" s="332" t="str">
        <f>VLOOKUP(A99,細目書内訳!$B$11:$M$103,7,FALSE)</f>
        <v>③</v>
      </c>
      <c r="H99" s="332"/>
      <c r="I99" s="333" t="e">
        <f>G99-H99</f>
        <v>#VALUE!</v>
      </c>
      <c r="J99" s="336"/>
      <c r="K99" s="337" t="e">
        <f>I99+J99</f>
        <v>#VALUE!</v>
      </c>
      <c r="L99" s="337" t="e">
        <f>F99-K99</f>
        <v>#VALUE!</v>
      </c>
      <c r="M99" s="338" t="s">
        <v>248</v>
      </c>
      <c r="N99" s="339">
        <f>N93+1</f>
        <v>17</v>
      </c>
    </row>
    <row r="100" spans="1:14" ht="36.6" customHeight="1"/>
    <row r="101" spans="1:14" ht="21.6" customHeight="1">
      <c r="A101" s="326" t="s">
        <v>231</v>
      </c>
      <c r="G101" s="558" t="s">
        <v>237</v>
      </c>
      <c r="H101" s="558"/>
      <c r="I101" s="558" t="str">
        <f>$I$1</f>
        <v>魚沼集落協定</v>
      </c>
      <c r="J101" s="558"/>
      <c r="K101" s="558"/>
      <c r="L101" s="558"/>
    </row>
    <row r="102" spans="1:14" ht="15.6" customHeight="1">
      <c r="L102" s="326">
        <f>N105</f>
        <v>18</v>
      </c>
    </row>
    <row r="103" spans="1:14">
      <c r="A103" s="327"/>
      <c r="B103" s="330" t="s">
        <v>72</v>
      </c>
      <c r="C103" s="330" t="s">
        <v>76</v>
      </c>
      <c r="D103" s="330" t="s">
        <v>77</v>
      </c>
      <c r="E103" s="330" t="s">
        <v>169</v>
      </c>
      <c r="F103" s="330" t="s">
        <v>10</v>
      </c>
      <c r="G103" s="330" t="s">
        <v>217</v>
      </c>
      <c r="H103" s="330" t="s">
        <v>238</v>
      </c>
      <c r="I103" s="330" t="s">
        <v>239</v>
      </c>
      <c r="J103" s="330" t="s">
        <v>103</v>
      </c>
      <c r="K103" s="330" t="s">
        <v>243</v>
      </c>
      <c r="L103" s="330" t="s">
        <v>244</v>
      </c>
    </row>
    <row r="104" spans="1:14" ht="39.6" customHeight="1">
      <c r="A104" s="328" t="s">
        <v>232</v>
      </c>
      <c r="B104" s="331" t="s">
        <v>233</v>
      </c>
      <c r="C104" s="331" t="s">
        <v>235</v>
      </c>
      <c r="D104" s="331" t="s">
        <v>26</v>
      </c>
      <c r="E104" s="331" t="s">
        <v>29</v>
      </c>
      <c r="F104" s="331" t="s">
        <v>236</v>
      </c>
      <c r="G104" s="334" t="s">
        <v>60</v>
      </c>
      <c r="H104" s="335" t="s">
        <v>16</v>
      </c>
      <c r="I104" s="331" t="s">
        <v>241</v>
      </c>
      <c r="J104" s="334" t="s">
        <v>242</v>
      </c>
      <c r="K104" s="331" t="s">
        <v>116</v>
      </c>
      <c r="L104" s="331" t="s">
        <v>246</v>
      </c>
    </row>
    <row r="105" spans="1:14" ht="42" customHeight="1">
      <c r="A105" s="329">
        <f>VLOOKUP(N105,$O$5:$P$93,2,FALSE)</f>
        <v>0</v>
      </c>
      <c r="B105" s="332">
        <f>VLOOKUP(A105,入力シート!$B$7:$P$101,2,FALSE)</f>
        <v>0</v>
      </c>
      <c r="C105" s="332" t="str">
        <f>VLOOKUP(A105,細目書内訳!$B$11:$M$103,4,FALSE)</f>
        <v>A</v>
      </c>
      <c r="D105" s="332">
        <f>VLOOKUP(A105,入力シート!$B$7:$Q$101,5,FALSE)</f>
        <v>0</v>
      </c>
      <c r="E105" s="332" t="str">
        <f>VLOOKUP(A105,細目書内訳!$B$11:$M$103,6,FALSE)</f>
        <v>C</v>
      </c>
      <c r="F105" s="333">
        <f>SUM(B105:E105)</f>
        <v>0</v>
      </c>
      <c r="G105" s="332" t="str">
        <f>VLOOKUP(A105,細目書内訳!$B$11:$M$103,7,FALSE)</f>
        <v>③</v>
      </c>
      <c r="H105" s="332"/>
      <c r="I105" s="333" t="e">
        <f>G105-H105</f>
        <v>#VALUE!</v>
      </c>
      <c r="J105" s="336"/>
      <c r="K105" s="337" t="e">
        <f>I105+J105</f>
        <v>#VALUE!</v>
      </c>
      <c r="L105" s="337" t="e">
        <f>F105-K105</f>
        <v>#VALUE!</v>
      </c>
      <c r="M105" s="338" t="s">
        <v>248</v>
      </c>
      <c r="N105" s="339">
        <f>N99+1</f>
        <v>18</v>
      </c>
    </row>
    <row r="106" spans="1:14" ht="36.6" customHeight="1"/>
    <row r="107" spans="1:14" ht="21.6" customHeight="1">
      <c r="A107" s="326" t="s">
        <v>231</v>
      </c>
      <c r="G107" s="558" t="s">
        <v>237</v>
      </c>
      <c r="H107" s="558"/>
      <c r="I107" s="558" t="str">
        <f>$I$1</f>
        <v>魚沼集落協定</v>
      </c>
      <c r="J107" s="558"/>
      <c r="K107" s="558"/>
      <c r="L107" s="558"/>
    </row>
    <row r="108" spans="1:14" ht="15.6" customHeight="1">
      <c r="L108" s="326">
        <f>N111</f>
        <v>19</v>
      </c>
    </row>
    <row r="109" spans="1:14">
      <c r="A109" s="327"/>
      <c r="B109" s="330" t="s">
        <v>72</v>
      </c>
      <c r="C109" s="330" t="s">
        <v>76</v>
      </c>
      <c r="D109" s="330" t="s">
        <v>77</v>
      </c>
      <c r="E109" s="330" t="s">
        <v>169</v>
      </c>
      <c r="F109" s="330" t="s">
        <v>10</v>
      </c>
      <c r="G109" s="330" t="s">
        <v>217</v>
      </c>
      <c r="H109" s="330" t="s">
        <v>238</v>
      </c>
      <c r="I109" s="330" t="s">
        <v>239</v>
      </c>
      <c r="J109" s="330" t="s">
        <v>103</v>
      </c>
      <c r="K109" s="330" t="s">
        <v>243</v>
      </c>
      <c r="L109" s="330" t="s">
        <v>244</v>
      </c>
    </row>
    <row r="110" spans="1:14" ht="39.6" customHeight="1">
      <c r="A110" s="328" t="s">
        <v>232</v>
      </c>
      <c r="B110" s="331" t="s">
        <v>233</v>
      </c>
      <c r="C110" s="331" t="s">
        <v>235</v>
      </c>
      <c r="D110" s="331" t="s">
        <v>26</v>
      </c>
      <c r="E110" s="331" t="s">
        <v>29</v>
      </c>
      <c r="F110" s="331" t="s">
        <v>236</v>
      </c>
      <c r="G110" s="334" t="s">
        <v>60</v>
      </c>
      <c r="H110" s="335" t="s">
        <v>16</v>
      </c>
      <c r="I110" s="331" t="s">
        <v>241</v>
      </c>
      <c r="J110" s="334" t="s">
        <v>242</v>
      </c>
      <c r="K110" s="331" t="s">
        <v>116</v>
      </c>
      <c r="L110" s="331" t="s">
        <v>246</v>
      </c>
    </row>
    <row r="111" spans="1:14" ht="42" customHeight="1">
      <c r="A111" s="329">
        <f>VLOOKUP(N111,$O$5:$P$93,2,FALSE)</f>
        <v>0</v>
      </c>
      <c r="B111" s="332">
        <f>VLOOKUP(A111,入力シート!$B$7:$P$101,2,FALSE)</f>
        <v>0</v>
      </c>
      <c r="C111" s="332" t="str">
        <f>VLOOKUP(A111,細目書内訳!$B$11:$M$103,4,FALSE)</f>
        <v>A</v>
      </c>
      <c r="D111" s="332">
        <f>VLOOKUP(A111,入力シート!$B$7:$Q$101,5,FALSE)</f>
        <v>0</v>
      </c>
      <c r="E111" s="332" t="str">
        <f>VLOOKUP(A111,細目書内訳!$B$11:$M$103,6,FALSE)</f>
        <v>C</v>
      </c>
      <c r="F111" s="333">
        <f>SUM(B111:E111)</f>
        <v>0</v>
      </c>
      <c r="G111" s="332" t="str">
        <f>VLOOKUP(A111,細目書内訳!$B$11:$M$103,7,FALSE)</f>
        <v>③</v>
      </c>
      <c r="H111" s="332"/>
      <c r="I111" s="333" t="e">
        <f>G111-H111</f>
        <v>#VALUE!</v>
      </c>
      <c r="J111" s="336"/>
      <c r="K111" s="337" t="e">
        <f>I111+J111</f>
        <v>#VALUE!</v>
      </c>
      <c r="L111" s="337" t="e">
        <f>F111-K111</f>
        <v>#VALUE!</v>
      </c>
      <c r="M111" s="338" t="s">
        <v>248</v>
      </c>
      <c r="N111" s="339">
        <f>N105+1</f>
        <v>19</v>
      </c>
    </row>
    <row r="112" spans="1:14" ht="36.6" customHeight="1"/>
    <row r="113" spans="1:14" ht="21.6" customHeight="1">
      <c r="A113" s="326" t="s">
        <v>231</v>
      </c>
      <c r="G113" s="558" t="s">
        <v>237</v>
      </c>
      <c r="H113" s="558"/>
      <c r="I113" s="558" t="str">
        <f>$I$1</f>
        <v>魚沼集落協定</v>
      </c>
      <c r="J113" s="558"/>
      <c r="K113" s="558"/>
      <c r="L113" s="558"/>
    </row>
    <row r="114" spans="1:14" ht="15.6" customHeight="1">
      <c r="L114" s="326">
        <f>N117</f>
        <v>20</v>
      </c>
    </row>
    <row r="115" spans="1:14">
      <c r="A115" s="327"/>
      <c r="B115" s="330" t="s">
        <v>72</v>
      </c>
      <c r="C115" s="330" t="s">
        <v>76</v>
      </c>
      <c r="D115" s="330" t="s">
        <v>77</v>
      </c>
      <c r="E115" s="330" t="s">
        <v>169</v>
      </c>
      <c r="F115" s="330" t="s">
        <v>10</v>
      </c>
      <c r="G115" s="330" t="s">
        <v>217</v>
      </c>
      <c r="H115" s="330" t="s">
        <v>238</v>
      </c>
      <c r="I115" s="330" t="s">
        <v>239</v>
      </c>
      <c r="J115" s="330" t="s">
        <v>103</v>
      </c>
      <c r="K115" s="330" t="s">
        <v>243</v>
      </c>
      <c r="L115" s="330" t="s">
        <v>244</v>
      </c>
    </row>
    <row r="116" spans="1:14" ht="39.6" customHeight="1">
      <c r="A116" s="328" t="s">
        <v>232</v>
      </c>
      <c r="B116" s="331" t="s">
        <v>233</v>
      </c>
      <c r="C116" s="331" t="s">
        <v>235</v>
      </c>
      <c r="D116" s="331" t="s">
        <v>26</v>
      </c>
      <c r="E116" s="331" t="s">
        <v>29</v>
      </c>
      <c r="F116" s="331" t="s">
        <v>236</v>
      </c>
      <c r="G116" s="334" t="s">
        <v>60</v>
      </c>
      <c r="H116" s="335" t="s">
        <v>16</v>
      </c>
      <c r="I116" s="331" t="s">
        <v>241</v>
      </c>
      <c r="J116" s="334" t="s">
        <v>242</v>
      </c>
      <c r="K116" s="331" t="s">
        <v>116</v>
      </c>
      <c r="L116" s="331" t="s">
        <v>246</v>
      </c>
    </row>
    <row r="117" spans="1:14" ht="42" customHeight="1">
      <c r="A117" s="329">
        <f>VLOOKUP(N117,$O$5:$P$93,2,FALSE)</f>
        <v>0</v>
      </c>
      <c r="B117" s="332">
        <f>VLOOKUP(A117,入力シート!$B$7:$P$101,2,FALSE)</f>
        <v>0</v>
      </c>
      <c r="C117" s="332" t="str">
        <f>VLOOKUP(A117,細目書内訳!$B$11:$M$103,4,FALSE)</f>
        <v>A</v>
      </c>
      <c r="D117" s="332">
        <f>VLOOKUP(A117,入力シート!$B$7:$Q$101,5,FALSE)</f>
        <v>0</v>
      </c>
      <c r="E117" s="332" t="str">
        <f>VLOOKUP(A117,細目書内訳!$B$11:$M$103,6,FALSE)</f>
        <v>C</v>
      </c>
      <c r="F117" s="333">
        <f>SUM(B117:E117)</f>
        <v>0</v>
      </c>
      <c r="G117" s="332" t="str">
        <f>VLOOKUP(A117,細目書内訳!$B$11:$M$103,7,FALSE)</f>
        <v>③</v>
      </c>
      <c r="H117" s="332"/>
      <c r="I117" s="333" t="e">
        <f>G117-H117</f>
        <v>#VALUE!</v>
      </c>
      <c r="J117" s="336"/>
      <c r="K117" s="337" t="e">
        <f>I117+J117</f>
        <v>#VALUE!</v>
      </c>
      <c r="L117" s="337" t="e">
        <f>F117-K117</f>
        <v>#VALUE!</v>
      </c>
      <c r="M117" s="338" t="s">
        <v>248</v>
      </c>
      <c r="N117" s="339">
        <f>N111+1</f>
        <v>20</v>
      </c>
    </row>
    <row r="118" spans="1:14" ht="36.6" customHeight="1"/>
    <row r="119" spans="1:14" ht="21.6" customHeight="1">
      <c r="A119" s="326" t="s">
        <v>231</v>
      </c>
      <c r="G119" s="558" t="s">
        <v>237</v>
      </c>
      <c r="H119" s="558"/>
      <c r="I119" s="558" t="str">
        <f>$I$1</f>
        <v>魚沼集落協定</v>
      </c>
      <c r="J119" s="558"/>
      <c r="K119" s="558"/>
      <c r="L119" s="558"/>
    </row>
    <row r="120" spans="1:14" ht="15.6" customHeight="1">
      <c r="L120" s="326">
        <f>N123</f>
        <v>21</v>
      </c>
    </row>
    <row r="121" spans="1:14">
      <c r="A121" s="327"/>
      <c r="B121" s="330" t="s">
        <v>72</v>
      </c>
      <c r="C121" s="330" t="s">
        <v>76</v>
      </c>
      <c r="D121" s="330" t="s">
        <v>77</v>
      </c>
      <c r="E121" s="330" t="s">
        <v>169</v>
      </c>
      <c r="F121" s="330" t="s">
        <v>10</v>
      </c>
      <c r="G121" s="330" t="s">
        <v>217</v>
      </c>
      <c r="H121" s="330" t="s">
        <v>238</v>
      </c>
      <c r="I121" s="330" t="s">
        <v>239</v>
      </c>
      <c r="J121" s="330" t="s">
        <v>103</v>
      </c>
      <c r="K121" s="330" t="s">
        <v>243</v>
      </c>
      <c r="L121" s="330" t="s">
        <v>244</v>
      </c>
    </row>
    <row r="122" spans="1:14" ht="39.6" customHeight="1">
      <c r="A122" s="328" t="s">
        <v>232</v>
      </c>
      <c r="B122" s="331" t="s">
        <v>233</v>
      </c>
      <c r="C122" s="331" t="s">
        <v>235</v>
      </c>
      <c r="D122" s="331" t="s">
        <v>26</v>
      </c>
      <c r="E122" s="331" t="s">
        <v>29</v>
      </c>
      <c r="F122" s="331" t="s">
        <v>236</v>
      </c>
      <c r="G122" s="334" t="s">
        <v>60</v>
      </c>
      <c r="H122" s="335" t="s">
        <v>16</v>
      </c>
      <c r="I122" s="331" t="s">
        <v>241</v>
      </c>
      <c r="J122" s="334" t="s">
        <v>242</v>
      </c>
      <c r="K122" s="331" t="s">
        <v>116</v>
      </c>
      <c r="L122" s="331" t="s">
        <v>246</v>
      </c>
    </row>
    <row r="123" spans="1:14" ht="42" customHeight="1">
      <c r="A123" s="329">
        <f>VLOOKUP(N123,$O$5:$P$93,2,FALSE)</f>
        <v>0</v>
      </c>
      <c r="B123" s="332">
        <f>VLOOKUP(A123,入力シート!$B$7:$P$101,2,FALSE)</f>
        <v>0</v>
      </c>
      <c r="C123" s="332" t="str">
        <f>VLOOKUP(A123,細目書内訳!$B$11:$M$103,4,FALSE)</f>
        <v>A</v>
      </c>
      <c r="D123" s="332">
        <f>VLOOKUP(A123,入力シート!$B$7:$Q$101,5,FALSE)</f>
        <v>0</v>
      </c>
      <c r="E123" s="332" t="str">
        <f>VLOOKUP(A123,細目書内訳!$B$11:$M$103,6,FALSE)</f>
        <v>C</v>
      </c>
      <c r="F123" s="333">
        <f>SUM(B123:E123)</f>
        <v>0</v>
      </c>
      <c r="G123" s="332" t="str">
        <f>VLOOKUP(A123,細目書内訳!$B$11:$M$103,7,FALSE)</f>
        <v>③</v>
      </c>
      <c r="H123" s="332"/>
      <c r="I123" s="333" t="e">
        <f>G123-H123</f>
        <v>#VALUE!</v>
      </c>
      <c r="J123" s="336"/>
      <c r="K123" s="337" t="e">
        <f>I123+J123</f>
        <v>#VALUE!</v>
      </c>
      <c r="L123" s="337" t="e">
        <f>F123-K123</f>
        <v>#VALUE!</v>
      </c>
      <c r="M123" s="338" t="s">
        <v>248</v>
      </c>
      <c r="N123" s="339">
        <f>N117+1</f>
        <v>21</v>
      </c>
    </row>
    <row r="124" spans="1:14" ht="21.6" customHeight="1">
      <c r="A124" s="326" t="s">
        <v>231</v>
      </c>
      <c r="G124" s="558" t="s">
        <v>237</v>
      </c>
      <c r="H124" s="558"/>
      <c r="I124" s="558" t="str">
        <f>$I$1</f>
        <v>魚沼集落協定</v>
      </c>
      <c r="J124" s="558"/>
      <c r="K124" s="558"/>
      <c r="L124" s="558"/>
    </row>
    <row r="125" spans="1:14" ht="15.6" customHeight="1">
      <c r="L125" s="326">
        <f>N128</f>
        <v>22</v>
      </c>
    </row>
    <row r="126" spans="1:14">
      <c r="A126" s="327"/>
      <c r="B126" s="330" t="s">
        <v>72</v>
      </c>
      <c r="C126" s="330" t="s">
        <v>76</v>
      </c>
      <c r="D126" s="330" t="s">
        <v>77</v>
      </c>
      <c r="E126" s="330" t="s">
        <v>169</v>
      </c>
      <c r="F126" s="330" t="s">
        <v>10</v>
      </c>
      <c r="G126" s="330" t="s">
        <v>217</v>
      </c>
      <c r="H126" s="330" t="s">
        <v>238</v>
      </c>
      <c r="I126" s="330" t="s">
        <v>239</v>
      </c>
      <c r="J126" s="330" t="s">
        <v>103</v>
      </c>
      <c r="K126" s="330" t="s">
        <v>243</v>
      </c>
      <c r="L126" s="330" t="s">
        <v>244</v>
      </c>
    </row>
    <row r="127" spans="1:14" ht="39.6" customHeight="1">
      <c r="A127" s="328" t="s">
        <v>232</v>
      </c>
      <c r="B127" s="331" t="s">
        <v>233</v>
      </c>
      <c r="C127" s="331" t="s">
        <v>235</v>
      </c>
      <c r="D127" s="331" t="s">
        <v>26</v>
      </c>
      <c r="E127" s="331" t="s">
        <v>29</v>
      </c>
      <c r="F127" s="331" t="s">
        <v>236</v>
      </c>
      <c r="G127" s="334" t="s">
        <v>60</v>
      </c>
      <c r="H127" s="335" t="s">
        <v>16</v>
      </c>
      <c r="I127" s="331" t="s">
        <v>241</v>
      </c>
      <c r="J127" s="334" t="s">
        <v>242</v>
      </c>
      <c r="K127" s="331" t="s">
        <v>116</v>
      </c>
      <c r="L127" s="331" t="s">
        <v>246</v>
      </c>
    </row>
    <row r="128" spans="1:14" ht="42" customHeight="1">
      <c r="A128" s="329">
        <f>VLOOKUP(N128,$O$5:$P$93,2,FALSE)</f>
        <v>0</v>
      </c>
      <c r="B128" s="332">
        <f>VLOOKUP(A128,入力シート!$B$7:$P$101,2,FALSE)</f>
        <v>0</v>
      </c>
      <c r="C128" s="332" t="str">
        <f>VLOOKUP(A128,細目書内訳!$B$11:$M$103,4,FALSE)</f>
        <v>A</v>
      </c>
      <c r="D128" s="332">
        <f>VLOOKUP(A128,入力シート!$B$7:$Q$101,5,FALSE)</f>
        <v>0</v>
      </c>
      <c r="E128" s="332" t="str">
        <f>VLOOKUP(A128,細目書内訳!$B$11:$M$103,6,FALSE)</f>
        <v>C</v>
      </c>
      <c r="F128" s="333">
        <f>SUM(B128:E128)</f>
        <v>0</v>
      </c>
      <c r="G128" s="332" t="str">
        <f>VLOOKUP(A128,細目書内訳!$B$11:$M$103,7,FALSE)</f>
        <v>③</v>
      </c>
      <c r="H128" s="332"/>
      <c r="I128" s="333" t="e">
        <f>G128-H128</f>
        <v>#VALUE!</v>
      </c>
      <c r="J128" s="336"/>
      <c r="K128" s="337" t="e">
        <f>I128+J128</f>
        <v>#VALUE!</v>
      </c>
      <c r="L128" s="337" t="e">
        <f>F128-K128</f>
        <v>#VALUE!</v>
      </c>
      <c r="M128" s="338" t="s">
        <v>248</v>
      </c>
      <c r="N128" s="339">
        <f>N123+1</f>
        <v>22</v>
      </c>
    </row>
    <row r="129" spans="1:14" ht="36.6" customHeight="1"/>
    <row r="130" spans="1:14" ht="21.6" customHeight="1">
      <c r="A130" s="326" t="s">
        <v>231</v>
      </c>
      <c r="G130" s="558" t="s">
        <v>237</v>
      </c>
      <c r="H130" s="558"/>
      <c r="I130" s="558" t="str">
        <f>$I$1</f>
        <v>魚沼集落協定</v>
      </c>
      <c r="J130" s="558"/>
      <c r="K130" s="558"/>
      <c r="L130" s="558"/>
    </row>
    <row r="131" spans="1:14" ht="15.6" customHeight="1">
      <c r="L131" s="326">
        <f>N134</f>
        <v>23</v>
      </c>
    </row>
    <row r="132" spans="1:14">
      <c r="A132" s="327"/>
      <c r="B132" s="330" t="s">
        <v>72</v>
      </c>
      <c r="C132" s="330" t="s">
        <v>76</v>
      </c>
      <c r="D132" s="330" t="s">
        <v>77</v>
      </c>
      <c r="E132" s="330" t="s">
        <v>169</v>
      </c>
      <c r="F132" s="330" t="s">
        <v>10</v>
      </c>
      <c r="G132" s="330" t="s">
        <v>217</v>
      </c>
      <c r="H132" s="330" t="s">
        <v>238</v>
      </c>
      <c r="I132" s="330" t="s">
        <v>239</v>
      </c>
      <c r="J132" s="330" t="s">
        <v>103</v>
      </c>
      <c r="K132" s="330" t="s">
        <v>243</v>
      </c>
      <c r="L132" s="330" t="s">
        <v>244</v>
      </c>
    </row>
    <row r="133" spans="1:14" ht="39.6" customHeight="1">
      <c r="A133" s="328" t="s">
        <v>232</v>
      </c>
      <c r="B133" s="331" t="s">
        <v>233</v>
      </c>
      <c r="C133" s="331" t="s">
        <v>235</v>
      </c>
      <c r="D133" s="331" t="s">
        <v>26</v>
      </c>
      <c r="E133" s="331" t="s">
        <v>29</v>
      </c>
      <c r="F133" s="331" t="s">
        <v>236</v>
      </c>
      <c r="G133" s="334" t="s">
        <v>60</v>
      </c>
      <c r="H133" s="335" t="s">
        <v>16</v>
      </c>
      <c r="I133" s="331" t="s">
        <v>241</v>
      </c>
      <c r="J133" s="334" t="s">
        <v>242</v>
      </c>
      <c r="K133" s="331" t="s">
        <v>116</v>
      </c>
      <c r="L133" s="331" t="s">
        <v>246</v>
      </c>
    </row>
    <row r="134" spans="1:14" ht="42" customHeight="1">
      <c r="A134" s="329">
        <f>VLOOKUP(N134,$O$5:$P$93,2,FALSE)</f>
        <v>0</v>
      </c>
      <c r="B134" s="332">
        <f>VLOOKUP(A134,入力シート!$B$7:$P$101,2,FALSE)</f>
        <v>0</v>
      </c>
      <c r="C134" s="332" t="str">
        <f>VLOOKUP(A134,細目書内訳!$B$11:$M$103,4,FALSE)</f>
        <v>A</v>
      </c>
      <c r="D134" s="332">
        <f>VLOOKUP(A134,入力シート!$B$7:$Q$101,5,FALSE)</f>
        <v>0</v>
      </c>
      <c r="E134" s="332" t="str">
        <f>VLOOKUP(A134,細目書内訳!$B$11:$M$103,6,FALSE)</f>
        <v>C</v>
      </c>
      <c r="F134" s="333">
        <f>SUM(B134:E134)</f>
        <v>0</v>
      </c>
      <c r="G134" s="332" t="str">
        <f>VLOOKUP(A134,細目書内訳!$B$11:$M$103,7,FALSE)</f>
        <v>③</v>
      </c>
      <c r="H134" s="332"/>
      <c r="I134" s="333" t="e">
        <f>G134-H134</f>
        <v>#VALUE!</v>
      </c>
      <c r="J134" s="336"/>
      <c r="K134" s="337" t="e">
        <f>I134+J134</f>
        <v>#VALUE!</v>
      </c>
      <c r="L134" s="337" t="e">
        <f>F134-K134</f>
        <v>#VALUE!</v>
      </c>
      <c r="M134" s="338" t="s">
        <v>248</v>
      </c>
      <c r="N134" s="339">
        <f>N128+1</f>
        <v>23</v>
      </c>
    </row>
    <row r="135" spans="1:14" ht="36.6" customHeight="1"/>
    <row r="136" spans="1:14" ht="21.6" customHeight="1">
      <c r="A136" s="326" t="s">
        <v>231</v>
      </c>
      <c r="G136" s="558" t="s">
        <v>237</v>
      </c>
      <c r="H136" s="558"/>
      <c r="I136" s="558" t="str">
        <f>$I$1</f>
        <v>魚沼集落協定</v>
      </c>
      <c r="J136" s="558"/>
      <c r="K136" s="558"/>
      <c r="L136" s="558"/>
    </row>
    <row r="137" spans="1:14" ht="15.6" customHeight="1">
      <c r="L137" s="326">
        <f>N140</f>
        <v>24</v>
      </c>
    </row>
    <row r="138" spans="1:14">
      <c r="A138" s="327"/>
      <c r="B138" s="330" t="s">
        <v>72</v>
      </c>
      <c r="C138" s="330" t="s">
        <v>76</v>
      </c>
      <c r="D138" s="330" t="s">
        <v>77</v>
      </c>
      <c r="E138" s="330" t="s">
        <v>169</v>
      </c>
      <c r="F138" s="330" t="s">
        <v>10</v>
      </c>
      <c r="G138" s="330" t="s">
        <v>217</v>
      </c>
      <c r="H138" s="330" t="s">
        <v>238</v>
      </c>
      <c r="I138" s="330" t="s">
        <v>239</v>
      </c>
      <c r="J138" s="330" t="s">
        <v>103</v>
      </c>
      <c r="K138" s="330" t="s">
        <v>243</v>
      </c>
      <c r="L138" s="330" t="s">
        <v>244</v>
      </c>
    </row>
    <row r="139" spans="1:14" ht="39.6" customHeight="1">
      <c r="A139" s="328" t="s">
        <v>232</v>
      </c>
      <c r="B139" s="331" t="s">
        <v>233</v>
      </c>
      <c r="C139" s="331" t="s">
        <v>235</v>
      </c>
      <c r="D139" s="331" t="s">
        <v>26</v>
      </c>
      <c r="E139" s="331" t="s">
        <v>29</v>
      </c>
      <c r="F139" s="331" t="s">
        <v>236</v>
      </c>
      <c r="G139" s="334" t="s">
        <v>60</v>
      </c>
      <c r="H139" s="335" t="s">
        <v>16</v>
      </c>
      <c r="I139" s="331" t="s">
        <v>241</v>
      </c>
      <c r="J139" s="334" t="s">
        <v>242</v>
      </c>
      <c r="K139" s="331" t="s">
        <v>116</v>
      </c>
      <c r="L139" s="331" t="s">
        <v>246</v>
      </c>
    </row>
    <row r="140" spans="1:14" ht="42" customHeight="1">
      <c r="A140" s="329">
        <f>VLOOKUP(N140,$O$5:$P$93,2,FALSE)</f>
        <v>0</v>
      </c>
      <c r="B140" s="332">
        <f>VLOOKUP(A140,入力シート!$B$7:$P$101,2,FALSE)</f>
        <v>0</v>
      </c>
      <c r="C140" s="332" t="str">
        <f>VLOOKUP(A140,細目書内訳!$B$11:$M$103,4,FALSE)</f>
        <v>A</v>
      </c>
      <c r="D140" s="332">
        <f>VLOOKUP(A140,入力シート!$B$7:$Q$101,5,FALSE)</f>
        <v>0</v>
      </c>
      <c r="E140" s="332" t="str">
        <f>VLOOKUP(A140,細目書内訳!$B$11:$M$103,6,FALSE)</f>
        <v>C</v>
      </c>
      <c r="F140" s="333">
        <f>SUM(B140:E140)</f>
        <v>0</v>
      </c>
      <c r="G140" s="332" t="str">
        <f>VLOOKUP(A140,細目書内訳!$B$11:$M$103,7,FALSE)</f>
        <v>③</v>
      </c>
      <c r="H140" s="332"/>
      <c r="I140" s="333" t="e">
        <f>G140-H140</f>
        <v>#VALUE!</v>
      </c>
      <c r="J140" s="336"/>
      <c r="K140" s="337" t="e">
        <f>I140+J140</f>
        <v>#VALUE!</v>
      </c>
      <c r="L140" s="337" t="e">
        <f>F140-K140</f>
        <v>#VALUE!</v>
      </c>
      <c r="M140" s="338" t="s">
        <v>248</v>
      </c>
      <c r="N140" s="339">
        <f>N134+1</f>
        <v>24</v>
      </c>
    </row>
    <row r="141" spans="1:14" ht="36.6" customHeight="1"/>
    <row r="142" spans="1:14" ht="21.6" customHeight="1">
      <c r="A142" s="326" t="s">
        <v>231</v>
      </c>
      <c r="G142" s="558" t="s">
        <v>237</v>
      </c>
      <c r="H142" s="558"/>
      <c r="I142" s="558" t="str">
        <f>$I$1</f>
        <v>魚沼集落協定</v>
      </c>
      <c r="J142" s="558"/>
      <c r="K142" s="558"/>
      <c r="L142" s="558"/>
    </row>
    <row r="143" spans="1:14" ht="15.6" customHeight="1">
      <c r="L143" s="326">
        <f>N146</f>
        <v>25</v>
      </c>
    </row>
    <row r="144" spans="1:14">
      <c r="A144" s="327"/>
      <c r="B144" s="330" t="s">
        <v>72</v>
      </c>
      <c r="C144" s="330" t="s">
        <v>76</v>
      </c>
      <c r="D144" s="330" t="s">
        <v>77</v>
      </c>
      <c r="E144" s="330" t="s">
        <v>169</v>
      </c>
      <c r="F144" s="330" t="s">
        <v>10</v>
      </c>
      <c r="G144" s="330" t="s">
        <v>217</v>
      </c>
      <c r="H144" s="330" t="s">
        <v>238</v>
      </c>
      <c r="I144" s="330" t="s">
        <v>239</v>
      </c>
      <c r="J144" s="330" t="s">
        <v>103</v>
      </c>
      <c r="K144" s="330" t="s">
        <v>243</v>
      </c>
      <c r="L144" s="330" t="s">
        <v>244</v>
      </c>
    </row>
    <row r="145" spans="1:14" ht="39.6" customHeight="1">
      <c r="A145" s="328" t="s">
        <v>232</v>
      </c>
      <c r="B145" s="331" t="s">
        <v>233</v>
      </c>
      <c r="C145" s="331" t="s">
        <v>235</v>
      </c>
      <c r="D145" s="331" t="s">
        <v>26</v>
      </c>
      <c r="E145" s="331" t="s">
        <v>29</v>
      </c>
      <c r="F145" s="331" t="s">
        <v>236</v>
      </c>
      <c r="G145" s="334" t="s">
        <v>60</v>
      </c>
      <c r="H145" s="335" t="s">
        <v>16</v>
      </c>
      <c r="I145" s="331" t="s">
        <v>241</v>
      </c>
      <c r="J145" s="334" t="s">
        <v>242</v>
      </c>
      <c r="K145" s="331" t="s">
        <v>116</v>
      </c>
      <c r="L145" s="331" t="s">
        <v>246</v>
      </c>
    </row>
    <row r="146" spans="1:14" ht="42" customHeight="1">
      <c r="A146" s="329">
        <f>VLOOKUP(N146,$O$5:$P$93,2,FALSE)</f>
        <v>0</v>
      </c>
      <c r="B146" s="332">
        <f>VLOOKUP(A146,入力シート!$B$7:$P$101,2,FALSE)</f>
        <v>0</v>
      </c>
      <c r="C146" s="332" t="str">
        <f>VLOOKUP(A146,細目書内訳!$B$11:$M$103,4,FALSE)</f>
        <v>A</v>
      </c>
      <c r="D146" s="332">
        <f>VLOOKUP(A146,入力シート!$B$7:$Q$101,5,FALSE)</f>
        <v>0</v>
      </c>
      <c r="E146" s="332" t="str">
        <f>VLOOKUP(A146,細目書内訳!$B$11:$M$103,6,FALSE)</f>
        <v>C</v>
      </c>
      <c r="F146" s="333">
        <f>SUM(B146:E146)</f>
        <v>0</v>
      </c>
      <c r="G146" s="332" t="str">
        <f>VLOOKUP(A146,細目書内訳!$B$11:$M$103,7,FALSE)</f>
        <v>③</v>
      </c>
      <c r="H146" s="332"/>
      <c r="I146" s="333" t="e">
        <f>G146-H146</f>
        <v>#VALUE!</v>
      </c>
      <c r="J146" s="336"/>
      <c r="K146" s="337" t="e">
        <f>I146+J146</f>
        <v>#VALUE!</v>
      </c>
      <c r="L146" s="337" t="e">
        <f>F146-K146</f>
        <v>#VALUE!</v>
      </c>
      <c r="M146" s="338" t="s">
        <v>248</v>
      </c>
      <c r="N146" s="339">
        <f>N140+1</f>
        <v>25</v>
      </c>
    </row>
    <row r="147" spans="1:14" ht="36.6" customHeight="1"/>
    <row r="148" spans="1:14" ht="21.6" customHeight="1">
      <c r="A148" s="326" t="s">
        <v>231</v>
      </c>
      <c r="G148" s="558" t="s">
        <v>237</v>
      </c>
      <c r="H148" s="558"/>
      <c r="I148" s="558" t="str">
        <f>$I$1</f>
        <v>魚沼集落協定</v>
      </c>
      <c r="J148" s="558"/>
      <c r="K148" s="558"/>
      <c r="L148" s="558"/>
    </row>
    <row r="149" spans="1:14" ht="15.6" customHeight="1">
      <c r="L149" s="326">
        <f>N152</f>
        <v>26</v>
      </c>
    </row>
    <row r="150" spans="1:14">
      <c r="A150" s="327"/>
      <c r="B150" s="330" t="s">
        <v>72</v>
      </c>
      <c r="C150" s="330" t="s">
        <v>76</v>
      </c>
      <c r="D150" s="330" t="s">
        <v>77</v>
      </c>
      <c r="E150" s="330" t="s">
        <v>169</v>
      </c>
      <c r="F150" s="330" t="s">
        <v>10</v>
      </c>
      <c r="G150" s="330" t="s">
        <v>217</v>
      </c>
      <c r="H150" s="330" t="s">
        <v>238</v>
      </c>
      <c r="I150" s="330" t="s">
        <v>239</v>
      </c>
      <c r="J150" s="330" t="s">
        <v>103</v>
      </c>
      <c r="K150" s="330" t="s">
        <v>243</v>
      </c>
      <c r="L150" s="330" t="s">
        <v>244</v>
      </c>
    </row>
    <row r="151" spans="1:14" ht="39.6" customHeight="1">
      <c r="A151" s="328" t="s">
        <v>232</v>
      </c>
      <c r="B151" s="331" t="s">
        <v>233</v>
      </c>
      <c r="C151" s="331" t="s">
        <v>235</v>
      </c>
      <c r="D151" s="331" t="s">
        <v>26</v>
      </c>
      <c r="E151" s="331" t="s">
        <v>29</v>
      </c>
      <c r="F151" s="331" t="s">
        <v>236</v>
      </c>
      <c r="G151" s="334" t="s">
        <v>60</v>
      </c>
      <c r="H151" s="335" t="s">
        <v>16</v>
      </c>
      <c r="I151" s="331" t="s">
        <v>241</v>
      </c>
      <c r="J151" s="334" t="s">
        <v>242</v>
      </c>
      <c r="K151" s="331" t="s">
        <v>116</v>
      </c>
      <c r="L151" s="331" t="s">
        <v>246</v>
      </c>
    </row>
    <row r="152" spans="1:14" ht="42" customHeight="1">
      <c r="A152" s="329">
        <f>VLOOKUP(N152,$O$5:$P$93,2,FALSE)</f>
        <v>0</v>
      </c>
      <c r="B152" s="332">
        <f>VLOOKUP(A152,入力シート!$B$7:$P$101,2,FALSE)</f>
        <v>0</v>
      </c>
      <c r="C152" s="332" t="str">
        <f>VLOOKUP(A152,細目書内訳!$B$11:$M$103,4,FALSE)</f>
        <v>A</v>
      </c>
      <c r="D152" s="332">
        <f>VLOOKUP(A152,入力シート!$B$7:$Q$101,5,FALSE)</f>
        <v>0</v>
      </c>
      <c r="E152" s="332" t="str">
        <f>VLOOKUP(A152,細目書内訳!$B$11:$M$103,6,FALSE)</f>
        <v>C</v>
      </c>
      <c r="F152" s="333">
        <f>SUM(B152:E152)</f>
        <v>0</v>
      </c>
      <c r="G152" s="332" t="str">
        <f>VLOOKUP(A152,細目書内訳!$B$11:$M$103,7,FALSE)</f>
        <v>③</v>
      </c>
      <c r="H152" s="332"/>
      <c r="I152" s="333" t="e">
        <f>G152-H152</f>
        <v>#VALUE!</v>
      </c>
      <c r="J152" s="336"/>
      <c r="K152" s="337" t="e">
        <f>I152+J152</f>
        <v>#VALUE!</v>
      </c>
      <c r="L152" s="337" t="e">
        <f>F152-K152</f>
        <v>#VALUE!</v>
      </c>
      <c r="M152" s="338" t="s">
        <v>248</v>
      </c>
      <c r="N152" s="339">
        <f>N146+1</f>
        <v>26</v>
      </c>
    </row>
    <row r="153" spans="1:14" ht="36.6" customHeight="1"/>
    <row r="154" spans="1:14" ht="21.6" customHeight="1">
      <c r="A154" s="326" t="s">
        <v>231</v>
      </c>
      <c r="G154" s="558" t="s">
        <v>237</v>
      </c>
      <c r="H154" s="558"/>
      <c r="I154" s="558" t="str">
        <f>$I$1</f>
        <v>魚沼集落協定</v>
      </c>
      <c r="J154" s="558"/>
      <c r="K154" s="558"/>
      <c r="L154" s="558"/>
    </row>
    <row r="155" spans="1:14" ht="15.6" customHeight="1">
      <c r="L155" s="326">
        <f>N158</f>
        <v>27</v>
      </c>
    </row>
    <row r="156" spans="1:14">
      <c r="A156" s="327"/>
      <c r="B156" s="330" t="s">
        <v>72</v>
      </c>
      <c r="C156" s="330" t="s">
        <v>76</v>
      </c>
      <c r="D156" s="330" t="s">
        <v>77</v>
      </c>
      <c r="E156" s="330" t="s">
        <v>169</v>
      </c>
      <c r="F156" s="330" t="s">
        <v>10</v>
      </c>
      <c r="G156" s="330" t="s">
        <v>217</v>
      </c>
      <c r="H156" s="330" t="s">
        <v>238</v>
      </c>
      <c r="I156" s="330" t="s">
        <v>239</v>
      </c>
      <c r="J156" s="330" t="s">
        <v>103</v>
      </c>
      <c r="K156" s="330" t="s">
        <v>243</v>
      </c>
      <c r="L156" s="330" t="s">
        <v>244</v>
      </c>
    </row>
    <row r="157" spans="1:14" ht="39.6" customHeight="1">
      <c r="A157" s="328" t="s">
        <v>232</v>
      </c>
      <c r="B157" s="331" t="s">
        <v>233</v>
      </c>
      <c r="C157" s="331" t="s">
        <v>235</v>
      </c>
      <c r="D157" s="331" t="s">
        <v>26</v>
      </c>
      <c r="E157" s="331" t="s">
        <v>29</v>
      </c>
      <c r="F157" s="331" t="s">
        <v>236</v>
      </c>
      <c r="G157" s="334" t="s">
        <v>60</v>
      </c>
      <c r="H157" s="335" t="s">
        <v>16</v>
      </c>
      <c r="I157" s="331" t="s">
        <v>241</v>
      </c>
      <c r="J157" s="334" t="s">
        <v>242</v>
      </c>
      <c r="K157" s="331" t="s">
        <v>116</v>
      </c>
      <c r="L157" s="331" t="s">
        <v>246</v>
      </c>
    </row>
    <row r="158" spans="1:14" ht="42" customHeight="1">
      <c r="A158" s="329">
        <f>VLOOKUP(N158,$O$5:$P$93,2,FALSE)</f>
        <v>0</v>
      </c>
      <c r="B158" s="332">
        <f>VLOOKUP(A158,入力シート!$B$7:$P$101,2,FALSE)</f>
        <v>0</v>
      </c>
      <c r="C158" s="332" t="str">
        <f>VLOOKUP(A158,細目書内訳!$B$11:$M$103,4,FALSE)</f>
        <v>A</v>
      </c>
      <c r="D158" s="332">
        <f>VLOOKUP(A158,入力シート!$B$7:$Q$101,5,FALSE)</f>
        <v>0</v>
      </c>
      <c r="E158" s="332" t="str">
        <f>VLOOKUP(A158,細目書内訳!$B$11:$M$103,6,FALSE)</f>
        <v>C</v>
      </c>
      <c r="F158" s="333">
        <f>SUM(B158:E158)</f>
        <v>0</v>
      </c>
      <c r="G158" s="332" t="str">
        <f>VLOOKUP(A158,細目書内訳!$B$11:$M$103,7,FALSE)</f>
        <v>③</v>
      </c>
      <c r="H158" s="332"/>
      <c r="I158" s="333" t="e">
        <f>G158-H158</f>
        <v>#VALUE!</v>
      </c>
      <c r="J158" s="336"/>
      <c r="K158" s="337" t="e">
        <f>I158+J158</f>
        <v>#VALUE!</v>
      </c>
      <c r="L158" s="337" t="e">
        <f>F158-K158</f>
        <v>#VALUE!</v>
      </c>
      <c r="M158" s="338" t="s">
        <v>248</v>
      </c>
      <c r="N158" s="339">
        <f>N152+1</f>
        <v>27</v>
      </c>
    </row>
    <row r="159" spans="1:14" ht="36.6" customHeight="1"/>
    <row r="160" spans="1:14" ht="21.6" customHeight="1">
      <c r="A160" s="326" t="s">
        <v>231</v>
      </c>
      <c r="G160" s="558" t="s">
        <v>237</v>
      </c>
      <c r="H160" s="558"/>
      <c r="I160" s="558" t="str">
        <f>$I$1</f>
        <v>魚沼集落協定</v>
      </c>
      <c r="J160" s="558"/>
      <c r="K160" s="558"/>
      <c r="L160" s="558"/>
    </row>
    <row r="161" spans="1:14" ht="15.6" customHeight="1">
      <c r="L161" s="326">
        <f>N164</f>
        <v>28</v>
      </c>
    </row>
    <row r="162" spans="1:14">
      <c r="A162" s="327"/>
      <c r="B162" s="330" t="s">
        <v>72</v>
      </c>
      <c r="C162" s="330" t="s">
        <v>76</v>
      </c>
      <c r="D162" s="330" t="s">
        <v>77</v>
      </c>
      <c r="E162" s="330" t="s">
        <v>169</v>
      </c>
      <c r="F162" s="330" t="s">
        <v>10</v>
      </c>
      <c r="G162" s="330" t="s">
        <v>217</v>
      </c>
      <c r="H162" s="330" t="s">
        <v>238</v>
      </c>
      <c r="I162" s="330" t="s">
        <v>239</v>
      </c>
      <c r="J162" s="330" t="s">
        <v>103</v>
      </c>
      <c r="K162" s="330" t="s">
        <v>243</v>
      </c>
      <c r="L162" s="330" t="s">
        <v>244</v>
      </c>
    </row>
    <row r="163" spans="1:14" ht="39.6" customHeight="1">
      <c r="A163" s="328" t="s">
        <v>232</v>
      </c>
      <c r="B163" s="331" t="s">
        <v>233</v>
      </c>
      <c r="C163" s="331" t="s">
        <v>235</v>
      </c>
      <c r="D163" s="331" t="s">
        <v>26</v>
      </c>
      <c r="E163" s="331" t="s">
        <v>29</v>
      </c>
      <c r="F163" s="331" t="s">
        <v>236</v>
      </c>
      <c r="G163" s="334" t="s">
        <v>60</v>
      </c>
      <c r="H163" s="335" t="s">
        <v>16</v>
      </c>
      <c r="I163" s="331" t="s">
        <v>241</v>
      </c>
      <c r="J163" s="334" t="s">
        <v>242</v>
      </c>
      <c r="K163" s="331" t="s">
        <v>116</v>
      </c>
      <c r="L163" s="331" t="s">
        <v>246</v>
      </c>
    </row>
    <row r="164" spans="1:14" ht="42" customHeight="1">
      <c r="A164" s="329">
        <f>VLOOKUP(N164,$O$5:$P$93,2,FALSE)</f>
        <v>0</v>
      </c>
      <c r="B164" s="332">
        <f>VLOOKUP(A164,入力シート!$B$7:$P$101,2,FALSE)</f>
        <v>0</v>
      </c>
      <c r="C164" s="332" t="str">
        <f>VLOOKUP(A164,細目書内訳!$B$11:$M$103,4,FALSE)</f>
        <v>A</v>
      </c>
      <c r="D164" s="332">
        <f>VLOOKUP(A164,入力シート!$B$7:$Q$101,5,FALSE)</f>
        <v>0</v>
      </c>
      <c r="E164" s="332" t="str">
        <f>VLOOKUP(A164,細目書内訳!$B$11:$M$103,6,FALSE)</f>
        <v>C</v>
      </c>
      <c r="F164" s="333">
        <f>SUM(B164:E164)</f>
        <v>0</v>
      </c>
      <c r="G164" s="332" t="str">
        <f>VLOOKUP(A164,細目書内訳!$B$11:$M$103,7,FALSE)</f>
        <v>③</v>
      </c>
      <c r="H164" s="332"/>
      <c r="I164" s="333" t="e">
        <f>G164-H164</f>
        <v>#VALUE!</v>
      </c>
      <c r="J164" s="336"/>
      <c r="K164" s="337" t="e">
        <f>I164+J164</f>
        <v>#VALUE!</v>
      </c>
      <c r="L164" s="337" t="e">
        <f>F164-K164</f>
        <v>#VALUE!</v>
      </c>
      <c r="M164" s="338" t="s">
        <v>248</v>
      </c>
      <c r="N164" s="339">
        <f>N158+1</f>
        <v>28</v>
      </c>
    </row>
    <row r="165" spans="1:14" ht="21.6" customHeight="1">
      <c r="A165" s="326" t="s">
        <v>231</v>
      </c>
      <c r="G165" s="558" t="s">
        <v>237</v>
      </c>
      <c r="H165" s="558"/>
      <c r="I165" s="558" t="str">
        <f>$I$1</f>
        <v>魚沼集落協定</v>
      </c>
      <c r="J165" s="558"/>
      <c r="K165" s="558"/>
      <c r="L165" s="558"/>
    </row>
    <row r="166" spans="1:14" ht="15.6" customHeight="1">
      <c r="L166" s="326">
        <f>N169</f>
        <v>29</v>
      </c>
    </row>
    <row r="167" spans="1:14">
      <c r="A167" s="327"/>
      <c r="B167" s="330" t="s">
        <v>72</v>
      </c>
      <c r="C167" s="330" t="s">
        <v>76</v>
      </c>
      <c r="D167" s="330" t="s">
        <v>77</v>
      </c>
      <c r="E167" s="330" t="s">
        <v>169</v>
      </c>
      <c r="F167" s="330" t="s">
        <v>10</v>
      </c>
      <c r="G167" s="330" t="s">
        <v>217</v>
      </c>
      <c r="H167" s="330" t="s">
        <v>238</v>
      </c>
      <c r="I167" s="330" t="s">
        <v>239</v>
      </c>
      <c r="J167" s="330" t="s">
        <v>103</v>
      </c>
      <c r="K167" s="330" t="s">
        <v>243</v>
      </c>
      <c r="L167" s="330" t="s">
        <v>244</v>
      </c>
    </row>
    <row r="168" spans="1:14" ht="39.6" customHeight="1">
      <c r="A168" s="328" t="s">
        <v>232</v>
      </c>
      <c r="B168" s="331" t="s">
        <v>233</v>
      </c>
      <c r="C168" s="331" t="s">
        <v>235</v>
      </c>
      <c r="D168" s="331" t="s">
        <v>26</v>
      </c>
      <c r="E168" s="331" t="s">
        <v>29</v>
      </c>
      <c r="F168" s="331" t="s">
        <v>236</v>
      </c>
      <c r="G168" s="334" t="s">
        <v>60</v>
      </c>
      <c r="H168" s="335" t="s">
        <v>16</v>
      </c>
      <c r="I168" s="331" t="s">
        <v>241</v>
      </c>
      <c r="J168" s="334" t="s">
        <v>242</v>
      </c>
      <c r="K168" s="331" t="s">
        <v>116</v>
      </c>
      <c r="L168" s="331" t="s">
        <v>246</v>
      </c>
    </row>
    <row r="169" spans="1:14" ht="42" customHeight="1">
      <c r="A169" s="329">
        <f>VLOOKUP(N169,$O$5:$P$93,2,FALSE)</f>
        <v>0</v>
      </c>
      <c r="B169" s="332">
        <f>VLOOKUP(A169,入力シート!$B$7:$P$101,2,FALSE)</f>
        <v>0</v>
      </c>
      <c r="C169" s="332" t="str">
        <f>VLOOKUP(A169,細目書内訳!$B$11:$M$103,4,FALSE)</f>
        <v>A</v>
      </c>
      <c r="D169" s="332">
        <f>VLOOKUP(A169,入力シート!$B$7:$Q$101,5,FALSE)</f>
        <v>0</v>
      </c>
      <c r="E169" s="332" t="str">
        <f>VLOOKUP(A169,細目書内訳!$B$11:$M$103,6,FALSE)</f>
        <v>C</v>
      </c>
      <c r="F169" s="333">
        <f>SUM(B169:E169)</f>
        <v>0</v>
      </c>
      <c r="G169" s="332" t="str">
        <f>VLOOKUP(A169,細目書内訳!$B$11:$M$103,7,FALSE)</f>
        <v>③</v>
      </c>
      <c r="H169" s="332"/>
      <c r="I169" s="333" t="e">
        <f>G169-H169</f>
        <v>#VALUE!</v>
      </c>
      <c r="J169" s="336"/>
      <c r="K169" s="337" t="e">
        <f>I169+J169</f>
        <v>#VALUE!</v>
      </c>
      <c r="L169" s="337" t="e">
        <f>F169-K169</f>
        <v>#VALUE!</v>
      </c>
      <c r="M169" s="338" t="s">
        <v>248</v>
      </c>
      <c r="N169" s="339">
        <f>N164+1</f>
        <v>29</v>
      </c>
    </row>
    <row r="170" spans="1:14" ht="36.6" customHeight="1"/>
    <row r="171" spans="1:14" ht="21.6" customHeight="1">
      <c r="A171" s="326" t="s">
        <v>231</v>
      </c>
      <c r="G171" s="558" t="s">
        <v>237</v>
      </c>
      <c r="H171" s="558"/>
      <c r="I171" s="558" t="str">
        <f>$I$1</f>
        <v>魚沼集落協定</v>
      </c>
      <c r="J171" s="558"/>
      <c r="K171" s="558"/>
      <c r="L171" s="558"/>
    </row>
    <row r="172" spans="1:14" ht="15.6" customHeight="1">
      <c r="L172" s="326">
        <f>N175</f>
        <v>30</v>
      </c>
    </row>
    <row r="173" spans="1:14">
      <c r="A173" s="327"/>
      <c r="B173" s="330" t="s">
        <v>72</v>
      </c>
      <c r="C173" s="330" t="s">
        <v>76</v>
      </c>
      <c r="D173" s="330" t="s">
        <v>77</v>
      </c>
      <c r="E173" s="330" t="s">
        <v>169</v>
      </c>
      <c r="F173" s="330" t="s">
        <v>10</v>
      </c>
      <c r="G173" s="330" t="s">
        <v>217</v>
      </c>
      <c r="H173" s="330" t="s">
        <v>238</v>
      </c>
      <c r="I173" s="330" t="s">
        <v>239</v>
      </c>
      <c r="J173" s="330" t="s">
        <v>103</v>
      </c>
      <c r="K173" s="330" t="s">
        <v>243</v>
      </c>
      <c r="L173" s="330" t="s">
        <v>244</v>
      </c>
    </row>
    <row r="174" spans="1:14" ht="39.6" customHeight="1">
      <c r="A174" s="328" t="s">
        <v>232</v>
      </c>
      <c r="B174" s="331" t="s">
        <v>233</v>
      </c>
      <c r="C174" s="331" t="s">
        <v>235</v>
      </c>
      <c r="D174" s="331" t="s">
        <v>26</v>
      </c>
      <c r="E174" s="331" t="s">
        <v>29</v>
      </c>
      <c r="F174" s="331" t="s">
        <v>236</v>
      </c>
      <c r="G174" s="334" t="s">
        <v>60</v>
      </c>
      <c r="H174" s="335" t="s">
        <v>16</v>
      </c>
      <c r="I174" s="331" t="s">
        <v>241</v>
      </c>
      <c r="J174" s="334" t="s">
        <v>242</v>
      </c>
      <c r="K174" s="331" t="s">
        <v>116</v>
      </c>
      <c r="L174" s="331" t="s">
        <v>246</v>
      </c>
    </row>
    <row r="175" spans="1:14" ht="42" customHeight="1">
      <c r="A175" s="329">
        <f>VLOOKUP(N175,$O$5:$P$93,2,FALSE)</f>
        <v>0</v>
      </c>
      <c r="B175" s="332">
        <f>VLOOKUP(A175,入力シート!$B$7:$P$101,2,FALSE)</f>
        <v>0</v>
      </c>
      <c r="C175" s="332" t="str">
        <f>VLOOKUP(A175,細目書内訳!$B$11:$M$103,4,FALSE)</f>
        <v>A</v>
      </c>
      <c r="D175" s="332">
        <f>VLOOKUP(A175,入力シート!$B$7:$Q$101,5,FALSE)</f>
        <v>0</v>
      </c>
      <c r="E175" s="332" t="str">
        <f>VLOOKUP(A175,細目書内訳!$B$11:$M$103,6,FALSE)</f>
        <v>C</v>
      </c>
      <c r="F175" s="333">
        <f>SUM(B175:E175)</f>
        <v>0</v>
      </c>
      <c r="G175" s="332" t="str">
        <f>VLOOKUP(A175,細目書内訳!$B$11:$M$103,7,FALSE)</f>
        <v>③</v>
      </c>
      <c r="H175" s="332"/>
      <c r="I175" s="333" t="e">
        <f>G175-H175</f>
        <v>#VALUE!</v>
      </c>
      <c r="J175" s="336"/>
      <c r="K175" s="337" t="e">
        <f>I175+J175</f>
        <v>#VALUE!</v>
      </c>
      <c r="L175" s="337" t="e">
        <f>F175-K175</f>
        <v>#VALUE!</v>
      </c>
      <c r="M175" s="338" t="s">
        <v>248</v>
      </c>
      <c r="N175" s="339">
        <f>N169+1</f>
        <v>30</v>
      </c>
    </row>
    <row r="176" spans="1:14" ht="36.6" customHeight="1"/>
    <row r="177" spans="1:14" ht="21.6" customHeight="1">
      <c r="A177" s="326" t="s">
        <v>231</v>
      </c>
      <c r="G177" s="558" t="s">
        <v>237</v>
      </c>
      <c r="H177" s="558"/>
      <c r="I177" s="558" t="str">
        <f>$I$1</f>
        <v>魚沼集落協定</v>
      </c>
      <c r="J177" s="558"/>
      <c r="K177" s="558"/>
      <c r="L177" s="558"/>
    </row>
    <row r="178" spans="1:14" ht="15.6" customHeight="1">
      <c r="L178" s="326">
        <f>N181</f>
        <v>31</v>
      </c>
    </row>
    <row r="179" spans="1:14">
      <c r="A179" s="327"/>
      <c r="B179" s="330" t="s">
        <v>72</v>
      </c>
      <c r="C179" s="330" t="s">
        <v>76</v>
      </c>
      <c r="D179" s="330" t="s">
        <v>77</v>
      </c>
      <c r="E179" s="330" t="s">
        <v>169</v>
      </c>
      <c r="F179" s="330" t="s">
        <v>10</v>
      </c>
      <c r="G179" s="330" t="s">
        <v>217</v>
      </c>
      <c r="H179" s="330" t="s">
        <v>238</v>
      </c>
      <c r="I179" s="330" t="s">
        <v>239</v>
      </c>
      <c r="J179" s="330" t="s">
        <v>103</v>
      </c>
      <c r="K179" s="330" t="s">
        <v>243</v>
      </c>
      <c r="L179" s="330" t="s">
        <v>244</v>
      </c>
    </row>
    <row r="180" spans="1:14" ht="39.6" customHeight="1">
      <c r="A180" s="328" t="s">
        <v>232</v>
      </c>
      <c r="B180" s="331" t="s">
        <v>233</v>
      </c>
      <c r="C180" s="331" t="s">
        <v>235</v>
      </c>
      <c r="D180" s="331" t="s">
        <v>26</v>
      </c>
      <c r="E180" s="331" t="s">
        <v>29</v>
      </c>
      <c r="F180" s="331" t="s">
        <v>236</v>
      </c>
      <c r="G180" s="334" t="s">
        <v>60</v>
      </c>
      <c r="H180" s="335" t="s">
        <v>16</v>
      </c>
      <c r="I180" s="331" t="s">
        <v>241</v>
      </c>
      <c r="J180" s="334" t="s">
        <v>242</v>
      </c>
      <c r="K180" s="331" t="s">
        <v>116</v>
      </c>
      <c r="L180" s="331" t="s">
        <v>246</v>
      </c>
    </row>
    <row r="181" spans="1:14" ht="42" customHeight="1">
      <c r="A181" s="329">
        <f>VLOOKUP(N181,$O$5:$P$93,2,FALSE)</f>
        <v>0</v>
      </c>
      <c r="B181" s="332">
        <f>VLOOKUP(A181,入力シート!$B$7:$P$101,2,FALSE)</f>
        <v>0</v>
      </c>
      <c r="C181" s="332" t="str">
        <f>VLOOKUP(A181,細目書内訳!$B$11:$M$103,4,FALSE)</f>
        <v>A</v>
      </c>
      <c r="D181" s="332">
        <f>VLOOKUP(A181,入力シート!$B$7:$Q$101,5,FALSE)</f>
        <v>0</v>
      </c>
      <c r="E181" s="332" t="str">
        <f>VLOOKUP(A181,細目書内訳!$B$11:$M$103,6,FALSE)</f>
        <v>C</v>
      </c>
      <c r="F181" s="333">
        <f>SUM(B181:E181)</f>
        <v>0</v>
      </c>
      <c r="G181" s="332" t="str">
        <f>VLOOKUP(A181,細目書内訳!$B$11:$M$103,7,FALSE)</f>
        <v>③</v>
      </c>
      <c r="H181" s="332"/>
      <c r="I181" s="333" t="e">
        <f>G181-H181</f>
        <v>#VALUE!</v>
      </c>
      <c r="J181" s="336"/>
      <c r="K181" s="337" t="e">
        <f>I181+J181</f>
        <v>#VALUE!</v>
      </c>
      <c r="L181" s="337" t="e">
        <f>F181-K181</f>
        <v>#VALUE!</v>
      </c>
      <c r="M181" s="338" t="s">
        <v>248</v>
      </c>
      <c r="N181" s="339">
        <f>N175+1</f>
        <v>31</v>
      </c>
    </row>
    <row r="182" spans="1:14" ht="36.6" customHeight="1"/>
    <row r="183" spans="1:14" ht="21.6" customHeight="1">
      <c r="A183" s="326" t="s">
        <v>231</v>
      </c>
      <c r="G183" s="558" t="s">
        <v>237</v>
      </c>
      <c r="H183" s="558"/>
      <c r="I183" s="558" t="str">
        <f>$I$1</f>
        <v>魚沼集落協定</v>
      </c>
      <c r="J183" s="558"/>
      <c r="K183" s="558"/>
      <c r="L183" s="558"/>
    </row>
    <row r="184" spans="1:14" ht="15.6" customHeight="1">
      <c r="L184" s="326">
        <f>N187</f>
        <v>32</v>
      </c>
    </row>
    <row r="185" spans="1:14">
      <c r="A185" s="327"/>
      <c r="B185" s="330" t="s">
        <v>72</v>
      </c>
      <c r="C185" s="330" t="s">
        <v>76</v>
      </c>
      <c r="D185" s="330" t="s">
        <v>77</v>
      </c>
      <c r="E185" s="330" t="s">
        <v>169</v>
      </c>
      <c r="F185" s="330" t="s">
        <v>10</v>
      </c>
      <c r="G185" s="330" t="s">
        <v>217</v>
      </c>
      <c r="H185" s="330" t="s">
        <v>238</v>
      </c>
      <c r="I185" s="330" t="s">
        <v>239</v>
      </c>
      <c r="J185" s="330" t="s">
        <v>103</v>
      </c>
      <c r="K185" s="330" t="s">
        <v>243</v>
      </c>
      <c r="L185" s="330" t="s">
        <v>244</v>
      </c>
    </row>
    <row r="186" spans="1:14" ht="39.6" customHeight="1">
      <c r="A186" s="328" t="s">
        <v>232</v>
      </c>
      <c r="B186" s="331" t="s">
        <v>233</v>
      </c>
      <c r="C186" s="331" t="s">
        <v>235</v>
      </c>
      <c r="D186" s="331" t="s">
        <v>26</v>
      </c>
      <c r="E186" s="331" t="s">
        <v>29</v>
      </c>
      <c r="F186" s="331" t="s">
        <v>236</v>
      </c>
      <c r="G186" s="334" t="s">
        <v>60</v>
      </c>
      <c r="H186" s="335" t="s">
        <v>16</v>
      </c>
      <c r="I186" s="331" t="s">
        <v>241</v>
      </c>
      <c r="J186" s="334" t="s">
        <v>242</v>
      </c>
      <c r="K186" s="331" t="s">
        <v>116</v>
      </c>
      <c r="L186" s="331" t="s">
        <v>246</v>
      </c>
    </row>
    <row r="187" spans="1:14" ht="42" customHeight="1">
      <c r="A187" s="329">
        <f>VLOOKUP(N187,$O$5:$P$93,2,FALSE)</f>
        <v>0</v>
      </c>
      <c r="B187" s="332">
        <f>VLOOKUP(A187,入力シート!$B$7:$P$101,2,FALSE)</f>
        <v>0</v>
      </c>
      <c r="C187" s="332" t="str">
        <f>VLOOKUP(A187,細目書内訳!$B$11:$M$103,4,FALSE)</f>
        <v>A</v>
      </c>
      <c r="D187" s="332">
        <f>VLOOKUP(A187,入力シート!$B$7:$Q$101,5,FALSE)</f>
        <v>0</v>
      </c>
      <c r="E187" s="332" t="str">
        <f>VLOOKUP(A187,細目書内訳!$B$11:$M$103,6,FALSE)</f>
        <v>C</v>
      </c>
      <c r="F187" s="333">
        <f>SUM(B187:E187)</f>
        <v>0</v>
      </c>
      <c r="G187" s="332" t="str">
        <f>VLOOKUP(A187,細目書内訳!$B$11:$M$103,7,FALSE)</f>
        <v>③</v>
      </c>
      <c r="H187" s="332"/>
      <c r="I187" s="333" t="e">
        <f>G187-H187</f>
        <v>#VALUE!</v>
      </c>
      <c r="J187" s="336"/>
      <c r="K187" s="337" t="e">
        <f>I187+J187</f>
        <v>#VALUE!</v>
      </c>
      <c r="L187" s="337" t="e">
        <f>F187-K187</f>
        <v>#VALUE!</v>
      </c>
      <c r="M187" s="338" t="s">
        <v>248</v>
      </c>
      <c r="N187" s="339">
        <f>N181+1</f>
        <v>32</v>
      </c>
    </row>
    <row r="188" spans="1:14" ht="36.6" customHeight="1"/>
    <row r="189" spans="1:14" ht="21.6" customHeight="1">
      <c r="A189" s="326" t="s">
        <v>231</v>
      </c>
      <c r="G189" s="558" t="s">
        <v>237</v>
      </c>
      <c r="H189" s="558"/>
      <c r="I189" s="558" t="str">
        <f>$I$1</f>
        <v>魚沼集落協定</v>
      </c>
      <c r="J189" s="558"/>
      <c r="K189" s="558"/>
      <c r="L189" s="558"/>
    </row>
    <row r="190" spans="1:14" ht="15.6" customHeight="1">
      <c r="L190" s="326">
        <f>N193</f>
        <v>33</v>
      </c>
    </row>
    <row r="191" spans="1:14">
      <c r="A191" s="327"/>
      <c r="B191" s="330" t="s">
        <v>72</v>
      </c>
      <c r="C191" s="330" t="s">
        <v>76</v>
      </c>
      <c r="D191" s="330" t="s">
        <v>77</v>
      </c>
      <c r="E191" s="330" t="s">
        <v>169</v>
      </c>
      <c r="F191" s="330" t="s">
        <v>10</v>
      </c>
      <c r="G191" s="330" t="s">
        <v>217</v>
      </c>
      <c r="H191" s="330" t="s">
        <v>238</v>
      </c>
      <c r="I191" s="330" t="s">
        <v>239</v>
      </c>
      <c r="J191" s="330" t="s">
        <v>103</v>
      </c>
      <c r="K191" s="330" t="s">
        <v>243</v>
      </c>
      <c r="L191" s="330" t="s">
        <v>244</v>
      </c>
    </row>
    <row r="192" spans="1:14" ht="39.6" customHeight="1">
      <c r="A192" s="328" t="s">
        <v>232</v>
      </c>
      <c r="B192" s="331" t="s">
        <v>233</v>
      </c>
      <c r="C192" s="331" t="s">
        <v>235</v>
      </c>
      <c r="D192" s="331" t="s">
        <v>26</v>
      </c>
      <c r="E192" s="331" t="s">
        <v>29</v>
      </c>
      <c r="F192" s="331" t="s">
        <v>236</v>
      </c>
      <c r="G192" s="334" t="s">
        <v>60</v>
      </c>
      <c r="H192" s="335" t="s">
        <v>16</v>
      </c>
      <c r="I192" s="331" t="s">
        <v>241</v>
      </c>
      <c r="J192" s="334" t="s">
        <v>242</v>
      </c>
      <c r="K192" s="331" t="s">
        <v>116</v>
      </c>
      <c r="L192" s="331" t="s">
        <v>246</v>
      </c>
    </row>
    <row r="193" spans="1:14" ht="42" customHeight="1">
      <c r="A193" s="329">
        <f>VLOOKUP(N193,$O$5:$P$93,2,FALSE)</f>
        <v>0</v>
      </c>
      <c r="B193" s="332">
        <f>VLOOKUP(A193,入力シート!$B$7:$P$101,2,FALSE)</f>
        <v>0</v>
      </c>
      <c r="C193" s="332" t="str">
        <f>VLOOKUP(A193,細目書内訳!$B$11:$M$103,4,FALSE)</f>
        <v>A</v>
      </c>
      <c r="D193" s="332">
        <f>VLOOKUP(A193,入力シート!$B$7:$Q$101,5,FALSE)</f>
        <v>0</v>
      </c>
      <c r="E193" s="332" t="str">
        <f>VLOOKUP(A193,細目書内訳!$B$11:$M$103,6,FALSE)</f>
        <v>C</v>
      </c>
      <c r="F193" s="333">
        <f>SUM(B193:E193)</f>
        <v>0</v>
      </c>
      <c r="G193" s="332" t="str">
        <f>VLOOKUP(A193,細目書内訳!$B$11:$M$103,7,FALSE)</f>
        <v>③</v>
      </c>
      <c r="H193" s="332"/>
      <c r="I193" s="333" t="e">
        <f>G193-H193</f>
        <v>#VALUE!</v>
      </c>
      <c r="J193" s="336"/>
      <c r="K193" s="337" t="e">
        <f>I193+J193</f>
        <v>#VALUE!</v>
      </c>
      <c r="L193" s="337" t="e">
        <f>F193-K193</f>
        <v>#VALUE!</v>
      </c>
      <c r="M193" s="338" t="s">
        <v>248</v>
      </c>
      <c r="N193" s="339">
        <f>N187+1</f>
        <v>33</v>
      </c>
    </row>
    <row r="194" spans="1:14" ht="36.6" customHeight="1"/>
    <row r="195" spans="1:14" ht="21.6" customHeight="1">
      <c r="A195" s="326" t="s">
        <v>231</v>
      </c>
      <c r="G195" s="558" t="s">
        <v>237</v>
      </c>
      <c r="H195" s="558"/>
      <c r="I195" s="558" t="str">
        <f>$I$1</f>
        <v>魚沼集落協定</v>
      </c>
      <c r="J195" s="558"/>
      <c r="K195" s="558"/>
      <c r="L195" s="558"/>
    </row>
    <row r="196" spans="1:14" ht="15.6" customHeight="1">
      <c r="L196" s="326">
        <f>N199</f>
        <v>34</v>
      </c>
    </row>
    <row r="197" spans="1:14">
      <c r="A197" s="327"/>
      <c r="B197" s="330" t="s">
        <v>72</v>
      </c>
      <c r="C197" s="330" t="s">
        <v>76</v>
      </c>
      <c r="D197" s="330" t="s">
        <v>77</v>
      </c>
      <c r="E197" s="330" t="s">
        <v>169</v>
      </c>
      <c r="F197" s="330" t="s">
        <v>10</v>
      </c>
      <c r="G197" s="330" t="s">
        <v>217</v>
      </c>
      <c r="H197" s="330" t="s">
        <v>238</v>
      </c>
      <c r="I197" s="330" t="s">
        <v>239</v>
      </c>
      <c r="J197" s="330" t="s">
        <v>103</v>
      </c>
      <c r="K197" s="330" t="s">
        <v>243</v>
      </c>
      <c r="L197" s="330" t="s">
        <v>244</v>
      </c>
    </row>
    <row r="198" spans="1:14" ht="39.6" customHeight="1">
      <c r="A198" s="328" t="s">
        <v>232</v>
      </c>
      <c r="B198" s="331" t="s">
        <v>233</v>
      </c>
      <c r="C198" s="331" t="s">
        <v>235</v>
      </c>
      <c r="D198" s="331" t="s">
        <v>26</v>
      </c>
      <c r="E198" s="331" t="s">
        <v>29</v>
      </c>
      <c r="F198" s="331" t="s">
        <v>236</v>
      </c>
      <c r="G198" s="334" t="s">
        <v>60</v>
      </c>
      <c r="H198" s="335" t="s">
        <v>16</v>
      </c>
      <c r="I198" s="331" t="s">
        <v>241</v>
      </c>
      <c r="J198" s="334" t="s">
        <v>242</v>
      </c>
      <c r="K198" s="331" t="s">
        <v>116</v>
      </c>
      <c r="L198" s="331" t="s">
        <v>246</v>
      </c>
    </row>
    <row r="199" spans="1:14" ht="42" customHeight="1">
      <c r="A199" s="329">
        <f>VLOOKUP(N199,$O$5:$P$93,2,FALSE)</f>
        <v>0</v>
      </c>
      <c r="B199" s="332">
        <f>VLOOKUP(A199,入力シート!$B$7:$P$101,2,FALSE)</f>
        <v>0</v>
      </c>
      <c r="C199" s="332" t="str">
        <f>VLOOKUP(A199,細目書内訳!$B$11:$M$103,4,FALSE)</f>
        <v>A</v>
      </c>
      <c r="D199" s="332">
        <f>VLOOKUP(A199,入力シート!$B$7:$Q$101,5,FALSE)</f>
        <v>0</v>
      </c>
      <c r="E199" s="332" t="str">
        <f>VLOOKUP(A199,細目書内訳!$B$11:$M$103,6,FALSE)</f>
        <v>C</v>
      </c>
      <c r="F199" s="333">
        <f>SUM(B199:E199)</f>
        <v>0</v>
      </c>
      <c r="G199" s="332" t="str">
        <f>VLOOKUP(A199,細目書内訳!$B$11:$M$103,7,FALSE)</f>
        <v>③</v>
      </c>
      <c r="H199" s="332"/>
      <c r="I199" s="333" t="e">
        <f>G199-H199</f>
        <v>#VALUE!</v>
      </c>
      <c r="J199" s="336"/>
      <c r="K199" s="337" t="e">
        <f>I199+J199</f>
        <v>#VALUE!</v>
      </c>
      <c r="L199" s="337" t="e">
        <f>F199-K199</f>
        <v>#VALUE!</v>
      </c>
      <c r="M199" s="338" t="s">
        <v>248</v>
      </c>
      <c r="N199" s="339">
        <f>N193+1</f>
        <v>34</v>
      </c>
    </row>
    <row r="200" spans="1:14" ht="36.6" customHeight="1"/>
    <row r="201" spans="1:14" ht="21.6" customHeight="1">
      <c r="A201" s="326" t="s">
        <v>231</v>
      </c>
      <c r="G201" s="558" t="s">
        <v>237</v>
      </c>
      <c r="H201" s="558"/>
      <c r="I201" s="558" t="str">
        <f>$I$1</f>
        <v>魚沼集落協定</v>
      </c>
      <c r="J201" s="558"/>
      <c r="K201" s="558"/>
      <c r="L201" s="558"/>
    </row>
    <row r="202" spans="1:14" ht="15.6" customHeight="1">
      <c r="L202" s="326">
        <f>N205</f>
        <v>35</v>
      </c>
    </row>
    <row r="203" spans="1:14">
      <c r="A203" s="327"/>
      <c r="B203" s="330" t="s">
        <v>72</v>
      </c>
      <c r="C203" s="330" t="s">
        <v>76</v>
      </c>
      <c r="D203" s="330" t="s">
        <v>77</v>
      </c>
      <c r="E203" s="330" t="s">
        <v>169</v>
      </c>
      <c r="F203" s="330" t="s">
        <v>10</v>
      </c>
      <c r="G203" s="330" t="s">
        <v>217</v>
      </c>
      <c r="H203" s="330" t="s">
        <v>238</v>
      </c>
      <c r="I203" s="330" t="s">
        <v>239</v>
      </c>
      <c r="J203" s="330" t="s">
        <v>103</v>
      </c>
      <c r="K203" s="330" t="s">
        <v>243</v>
      </c>
      <c r="L203" s="330" t="s">
        <v>244</v>
      </c>
    </row>
    <row r="204" spans="1:14" ht="39.6" customHeight="1">
      <c r="A204" s="328" t="s">
        <v>232</v>
      </c>
      <c r="B204" s="331" t="s">
        <v>233</v>
      </c>
      <c r="C204" s="331" t="s">
        <v>235</v>
      </c>
      <c r="D204" s="331" t="s">
        <v>26</v>
      </c>
      <c r="E204" s="331" t="s">
        <v>29</v>
      </c>
      <c r="F204" s="331" t="s">
        <v>236</v>
      </c>
      <c r="G204" s="334" t="s">
        <v>60</v>
      </c>
      <c r="H204" s="335" t="s">
        <v>16</v>
      </c>
      <c r="I204" s="331" t="s">
        <v>241</v>
      </c>
      <c r="J204" s="334" t="s">
        <v>242</v>
      </c>
      <c r="K204" s="331" t="s">
        <v>116</v>
      </c>
      <c r="L204" s="331" t="s">
        <v>246</v>
      </c>
    </row>
    <row r="205" spans="1:14" ht="42" customHeight="1">
      <c r="A205" s="329">
        <f>VLOOKUP(N205,$O$5:$P$93,2,FALSE)</f>
        <v>0</v>
      </c>
      <c r="B205" s="332">
        <f>VLOOKUP(A205,入力シート!$B$7:$P$101,2,FALSE)</f>
        <v>0</v>
      </c>
      <c r="C205" s="332" t="str">
        <f>VLOOKUP(A205,細目書内訳!$B$11:$M$103,4,FALSE)</f>
        <v>A</v>
      </c>
      <c r="D205" s="332">
        <f>VLOOKUP(A205,入力シート!$B$7:$Q$101,5,FALSE)</f>
        <v>0</v>
      </c>
      <c r="E205" s="332" t="str">
        <f>VLOOKUP(A205,細目書内訳!$B$11:$M$103,6,FALSE)</f>
        <v>C</v>
      </c>
      <c r="F205" s="333">
        <f>SUM(B205:E205)</f>
        <v>0</v>
      </c>
      <c r="G205" s="332" t="str">
        <f>VLOOKUP(A205,細目書内訳!$B$11:$M$103,7,FALSE)</f>
        <v>③</v>
      </c>
      <c r="H205" s="332"/>
      <c r="I205" s="333" t="e">
        <f>G205-H205</f>
        <v>#VALUE!</v>
      </c>
      <c r="J205" s="336"/>
      <c r="K205" s="337" t="e">
        <f>I205+J205</f>
        <v>#VALUE!</v>
      </c>
      <c r="L205" s="337" t="e">
        <f>F205-K205</f>
        <v>#VALUE!</v>
      </c>
      <c r="M205" s="338" t="s">
        <v>248</v>
      </c>
      <c r="N205" s="339">
        <f>N199+1</f>
        <v>35</v>
      </c>
    </row>
    <row r="206" spans="1:14" ht="21.6" customHeight="1">
      <c r="A206" s="326" t="s">
        <v>231</v>
      </c>
      <c r="G206" s="558" t="s">
        <v>237</v>
      </c>
      <c r="H206" s="558"/>
      <c r="I206" s="558" t="str">
        <f>$I$1</f>
        <v>魚沼集落協定</v>
      </c>
      <c r="J206" s="558"/>
      <c r="K206" s="558"/>
      <c r="L206" s="558"/>
    </row>
    <row r="207" spans="1:14" ht="15.6" customHeight="1">
      <c r="L207" s="326">
        <f>N210</f>
        <v>36</v>
      </c>
    </row>
    <row r="208" spans="1:14">
      <c r="A208" s="327"/>
      <c r="B208" s="330" t="s">
        <v>72</v>
      </c>
      <c r="C208" s="330" t="s">
        <v>76</v>
      </c>
      <c r="D208" s="330" t="s">
        <v>77</v>
      </c>
      <c r="E208" s="330" t="s">
        <v>169</v>
      </c>
      <c r="F208" s="330" t="s">
        <v>10</v>
      </c>
      <c r="G208" s="330" t="s">
        <v>217</v>
      </c>
      <c r="H208" s="330" t="s">
        <v>238</v>
      </c>
      <c r="I208" s="330" t="s">
        <v>239</v>
      </c>
      <c r="J208" s="330" t="s">
        <v>103</v>
      </c>
      <c r="K208" s="330" t="s">
        <v>243</v>
      </c>
      <c r="L208" s="330" t="s">
        <v>244</v>
      </c>
    </row>
    <row r="209" spans="1:14" ht="39.6" customHeight="1">
      <c r="A209" s="328" t="s">
        <v>232</v>
      </c>
      <c r="B209" s="331" t="s">
        <v>233</v>
      </c>
      <c r="C209" s="331" t="s">
        <v>235</v>
      </c>
      <c r="D209" s="331" t="s">
        <v>26</v>
      </c>
      <c r="E209" s="331" t="s">
        <v>29</v>
      </c>
      <c r="F209" s="331" t="s">
        <v>236</v>
      </c>
      <c r="G209" s="334" t="s">
        <v>60</v>
      </c>
      <c r="H209" s="335" t="s">
        <v>16</v>
      </c>
      <c r="I209" s="331" t="s">
        <v>241</v>
      </c>
      <c r="J209" s="334" t="s">
        <v>242</v>
      </c>
      <c r="K209" s="331" t="s">
        <v>116</v>
      </c>
      <c r="L209" s="331" t="s">
        <v>246</v>
      </c>
    </row>
    <row r="210" spans="1:14" ht="42" customHeight="1">
      <c r="A210" s="329">
        <f>VLOOKUP(N210,$O$5:$P$93,2,FALSE)</f>
        <v>0</v>
      </c>
      <c r="B210" s="332">
        <f>VLOOKUP(A210,入力シート!$B$7:$P$101,2,FALSE)</f>
        <v>0</v>
      </c>
      <c r="C210" s="332" t="str">
        <f>VLOOKUP(A210,細目書内訳!$B$11:$M$103,4,FALSE)</f>
        <v>A</v>
      </c>
      <c r="D210" s="332">
        <f>VLOOKUP(A210,入力シート!$B$7:$Q$101,5,FALSE)</f>
        <v>0</v>
      </c>
      <c r="E210" s="332" t="str">
        <f>VLOOKUP(A210,細目書内訳!$B$11:$M$103,6,FALSE)</f>
        <v>C</v>
      </c>
      <c r="F210" s="333">
        <f>SUM(B210:E210)</f>
        <v>0</v>
      </c>
      <c r="G210" s="332" t="str">
        <f>VLOOKUP(A210,細目書内訳!$B$11:$M$103,7,FALSE)</f>
        <v>③</v>
      </c>
      <c r="H210" s="332"/>
      <c r="I210" s="333" t="e">
        <f>G210-H210</f>
        <v>#VALUE!</v>
      </c>
      <c r="J210" s="336"/>
      <c r="K210" s="337" t="e">
        <f>I210+J210</f>
        <v>#VALUE!</v>
      </c>
      <c r="L210" s="337" t="e">
        <f>F210-K210</f>
        <v>#VALUE!</v>
      </c>
      <c r="M210" s="338" t="s">
        <v>248</v>
      </c>
      <c r="N210" s="339">
        <f>N205+1</f>
        <v>36</v>
      </c>
    </row>
    <row r="211" spans="1:14" ht="36.6" customHeight="1"/>
    <row r="212" spans="1:14" ht="21.6" customHeight="1">
      <c r="A212" s="326" t="s">
        <v>231</v>
      </c>
      <c r="G212" s="558" t="s">
        <v>237</v>
      </c>
      <c r="H212" s="558"/>
      <c r="I212" s="558" t="str">
        <f>$I$1</f>
        <v>魚沼集落協定</v>
      </c>
      <c r="J212" s="558"/>
      <c r="K212" s="558"/>
      <c r="L212" s="558"/>
    </row>
    <row r="213" spans="1:14" ht="15.6" customHeight="1">
      <c r="L213" s="326">
        <f>N216</f>
        <v>37</v>
      </c>
    </row>
    <row r="214" spans="1:14">
      <c r="A214" s="327"/>
      <c r="B214" s="330" t="s">
        <v>72</v>
      </c>
      <c r="C214" s="330" t="s">
        <v>76</v>
      </c>
      <c r="D214" s="330" t="s">
        <v>77</v>
      </c>
      <c r="E214" s="330" t="s">
        <v>169</v>
      </c>
      <c r="F214" s="330" t="s">
        <v>10</v>
      </c>
      <c r="G214" s="330" t="s">
        <v>217</v>
      </c>
      <c r="H214" s="330" t="s">
        <v>238</v>
      </c>
      <c r="I214" s="330" t="s">
        <v>239</v>
      </c>
      <c r="J214" s="330" t="s">
        <v>103</v>
      </c>
      <c r="K214" s="330" t="s">
        <v>243</v>
      </c>
      <c r="L214" s="330" t="s">
        <v>244</v>
      </c>
    </row>
    <row r="215" spans="1:14" ht="39.6" customHeight="1">
      <c r="A215" s="328" t="s">
        <v>232</v>
      </c>
      <c r="B215" s="331" t="s">
        <v>233</v>
      </c>
      <c r="C215" s="331" t="s">
        <v>235</v>
      </c>
      <c r="D215" s="331" t="s">
        <v>26</v>
      </c>
      <c r="E215" s="331" t="s">
        <v>29</v>
      </c>
      <c r="F215" s="331" t="s">
        <v>236</v>
      </c>
      <c r="G215" s="334" t="s">
        <v>60</v>
      </c>
      <c r="H215" s="335" t="s">
        <v>16</v>
      </c>
      <c r="I215" s="331" t="s">
        <v>241</v>
      </c>
      <c r="J215" s="334" t="s">
        <v>242</v>
      </c>
      <c r="K215" s="331" t="s">
        <v>116</v>
      </c>
      <c r="L215" s="331" t="s">
        <v>246</v>
      </c>
    </row>
    <row r="216" spans="1:14" ht="42" customHeight="1">
      <c r="A216" s="329">
        <f>VLOOKUP(N216,$O$5:$P$93,2,FALSE)</f>
        <v>0</v>
      </c>
      <c r="B216" s="332">
        <f>VLOOKUP(A216,入力シート!$B$7:$P$101,2,FALSE)</f>
        <v>0</v>
      </c>
      <c r="C216" s="332" t="str">
        <f>VLOOKUP(A216,細目書内訳!$B$11:$M$103,4,FALSE)</f>
        <v>A</v>
      </c>
      <c r="D216" s="332">
        <f>VLOOKUP(A216,入力シート!$B$7:$Q$101,5,FALSE)</f>
        <v>0</v>
      </c>
      <c r="E216" s="332" t="str">
        <f>VLOOKUP(A216,細目書内訳!$B$11:$M$103,6,FALSE)</f>
        <v>C</v>
      </c>
      <c r="F216" s="333">
        <f>SUM(B216:E216)</f>
        <v>0</v>
      </c>
      <c r="G216" s="332" t="str">
        <f>VLOOKUP(A216,細目書内訳!$B$11:$M$103,7,FALSE)</f>
        <v>③</v>
      </c>
      <c r="H216" s="332"/>
      <c r="I216" s="333" t="e">
        <f>G216-H216</f>
        <v>#VALUE!</v>
      </c>
      <c r="J216" s="336"/>
      <c r="K216" s="337" t="e">
        <f>I216+J216</f>
        <v>#VALUE!</v>
      </c>
      <c r="L216" s="337" t="e">
        <f>F216-K216</f>
        <v>#VALUE!</v>
      </c>
      <c r="M216" s="338" t="s">
        <v>248</v>
      </c>
      <c r="N216" s="339">
        <f>N210+1</f>
        <v>37</v>
      </c>
    </row>
    <row r="217" spans="1:14" ht="36.6" customHeight="1"/>
    <row r="218" spans="1:14" ht="21.6" customHeight="1">
      <c r="A218" s="326" t="s">
        <v>231</v>
      </c>
      <c r="G218" s="558" t="s">
        <v>237</v>
      </c>
      <c r="H218" s="558"/>
      <c r="I218" s="558" t="str">
        <f>$I$1</f>
        <v>魚沼集落協定</v>
      </c>
      <c r="J218" s="558"/>
      <c r="K218" s="558"/>
      <c r="L218" s="558"/>
    </row>
    <row r="219" spans="1:14" ht="15.6" customHeight="1">
      <c r="L219" s="326">
        <f>N222</f>
        <v>38</v>
      </c>
    </row>
    <row r="220" spans="1:14">
      <c r="A220" s="327"/>
      <c r="B220" s="330" t="s">
        <v>72</v>
      </c>
      <c r="C220" s="330" t="s">
        <v>76</v>
      </c>
      <c r="D220" s="330" t="s">
        <v>77</v>
      </c>
      <c r="E220" s="330" t="s">
        <v>169</v>
      </c>
      <c r="F220" s="330" t="s">
        <v>10</v>
      </c>
      <c r="G220" s="330" t="s">
        <v>217</v>
      </c>
      <c r="H220" s="330" t="s">
        <v>238</v>
      </c>
      <c r="I220" s="330" t="s">
        <v>239</v>
      </c>
      <c r="J220" s="330" t="s">
        <v>103</v>
      </c>
      <c r="K220" s="330" t="s">
        <v>243</v>
      </c>
      <c r="L220" s="330" t="s">
        <v>244</v>
      </c>
    </row>
    <row r="221" spans="1:14" ht="39.6" customHeight="1">
      <c r="A221" s="328" t="s">
        <v>232</v>
      </c>
      <c r="B221" s="331" t="s">
        <v>233</v>
      </c>
      <c r="C221" s="331" t="s">
        <v>235</v>
      </c>
      <c r="D221" s="331" t="s">
        <v>26</v>
      </c>
      <c r="E221" s="331" t="s">
        <v>29</v>
      </c>
      <c r="F221" s="331" t="s">
        <v>236</v>
      </c>
      <c r="G221" s="334" t="s">
        <v>60</v>
      </c>
      <c r="H221" s="335" t="s">
        <v>16</v>
      </c>
      <c r="I221" s="331" t="s">
        <v>241</v>
      </c>
      <c r="J221" s="334" t="s">
        <v>242</v>
      </c>
      <c r="K221" s="331" t="s">
        <v>116</v>
      </c>
      <c r="L221" s="331" t="s">
        <v>246</v>
      </c>
    </row>
    <row r="222" spans="1:14" ht="42" customHeight="1">
      <c r="A222" s="329">
        <f>VLOOKUP(N222,$O$5:$P$93,2,FALSE)</f>
        <v>0</v>
      </c>
      <c r="B222" s="332">
        <f>VLOOKUP(A222,入力シート!$B$7:$P$101,2,FALSE)</f>
        <v>0</v>
      </c>
      <c r="C222" s="332" t="str">
        <f>VLOOKUP(A222,細目書内訳!$B$11:$M$103,4,FALSE)</f>
        <v>A</v>
      </c>
      <c r="D222" s="332">
        <f>VLOOKUP(A222,入力シート!$B$7:$Q$101,5,FALSE)</f>
        <v>0</v>
      </c>
      <c r="E222" s="332" t="str">
        <f>VLOOKUP(A222,細目書内訳!$B$11:$M$103,6,FALSE)</f>
        <v>C</v>
      </c>
      <c r="F222" s="333">
        <f>SUM(B222:E222)</f>
        <v>0</v>
      </c>
      <c r="G222" s="332" t="str">
        <f>VLOOKUP(A222,細目書内訳!$B$11:$M$103,7,FALSE)</f>
        <v>③</v>
      </c>
      <c r="H222" s="332"/>
      <c r="I222" s="333" t="e">
        <f>G222-H222</f>
        <v>#VALUE!</v>
      </c>
      <c r="J222" s="336"/>
      <c r="K222" s="337" t="e">
        <f>I222+J222</f>
        <v>#VALUE!</v>
      </c>
      <c r="L222" s="337" t="e">
        <f>F222-K222</f>
        <v>#VALUE!</v>
      </c>
      <c r="M222" s="338" t="s">
        <v>248</v>
      </c>
      <c r="N222" s="339">
        <f>N216+1</f>
        <v>38</v>
      </c>
    </row>
    <row r="223" spans="1:14" ht="36.6" customHeight="1"/>
    <row r="224" spans="1:14" ht="21.6" customHeight="1">
      <c r="A224" s="326" t="s">
        <v>231</v>
      </c>
      <c r="G224" s="558" t="s">
        <v>237</v>
      </c>
      <c r="H224" s="558"/>
      <c r="I224" s="558" t="str">
        <f>$I$1</f>
        <v>魚沼集落協定</v>
      </c>
      <c r="J224" s="558"/>
      <c r="K224" s="558"/>
      <c r="L224" s="558"/>
    </row>
    <row r="225" spans="1:14" ht="15.6" customHeight="1">
      <c r="L225" s="326">
        <f>N228</f>
        <v>39</v>
      </c>
    </row>
    <row r="226" spans="1:14">
      <c r="A226" s="327"/>
      <c r="B226" s="330" t="s">
        <v>72</v>
      </c>
      <c r="C226" s="330" t="s">
        <v>76</v>
      </c>
      <c r="D226" s="330" t="s">
        <v>77</v>
      </c>
      <c r="E226" s="330" t="s">
        <v>169</v>
      </c>
      <c r="F226" s="330" t="s">
        <v>10</v>
      </c>
      <c r="G226" s="330" t="s">
        <v>217</v>
      </c>
      <c r="H226" s="330" t="s">
        <v>238</v>
      </c>
      <c r="I226" s="330" t="s">
        <v>239</v>
      </c>
      <c r="J226" s="330" t="s">
        <v>103</v>
      </c>
      <c r="K226" s="330" t="s">
        <v>243</v>
      </c>
      <c r="L226" s="330" t="s">
        <v>244</v>
      </c>
    </row>
    <row r="227" spans="1:14" ht="39.6" customHeight="1">
      <c r="A227" s="328" t="s">
        <v>232</v>
      </c>
      <c r="B227" s="331" t="s">
        <v>233</v>
      </c>
      <c r="C227" s="331" t="s">
        <v>235</v>
      </c>
      <c r="D227" s="331" t="s">
        <v>26</v>
      </c>
      <c r="E227" s="331" t="s">
        <v>29</v>
      </c>
      <c r="F227" s="331" t="s">
        <v>236</v>
      </c>
      <c r="G227" s="334" t="s">
        <v>60</v>
      </c>
      <c r="H227" s="335" t="s">
        <v>16</v>
      </c>
      <c r="I227" s="331" t="s">
        <v>241</v>
      </c>
      <c r="J227" s="334" t="s">
        <v>242</v>
      </c>
      <c r="K227" s="331" t="s">
        <v>116</v>
      </c>
      <c r="L227" s="331" t="s">
        <v>246</v>
      </c>
    </row>
    <row r="228" spans="1:14" ht="42" customHeight="1">
      <c r="A228" s="329">
        <f>VLOOKUP(N228,$O$5:$P$93,2,FALSE)</f>
        <v>0</v>
      </c>
      <c r="B228" s="332">
        <f>VLOOKUP(A228,入力シート!$B$7:$P$101,2,FALSE)</f>
        <v>0</v>
      </c>
      <c r="C228" s="332" t="str">
        <f>VLOOKUP(A228,細目書内訳!$B$11:$M$103,4,FALSE)</f>
        <v>A</v>
      </c>
      <c r="D228" s="332">
        <f>VLOOKUP(A228,入力シート!$B$7:$Q$101,5,FALSE)</f>
        <v>0</v>
      </c>
      <c r="E228" s="332" t="str">
        <f>VLOOKUP(A228,細目書内訳!$B$11:$M$103,6,FALSE)</f>
        <v>C</v>
      </c>
      <c r="F228" s="333">
        <f>SUM(B228:E228)</f>
        <v>0</v>
      </c>
      <c r="G228" s="332" t="str">
        <f>VLOOKUP(A228,細目書内訳!$B$11:$M$103,7,FALSE)</f>
        <v>③</v>
      </c>
      <c r="H228" s="332"/>
      <c r="I228" s="333" t="e">
        <f>G228-H228</f>
        <v>#VALUE!</v>
      </c>
      <c r="J228" s="336"/>
      <c r="K228" s="337" t="e">
        <f>I228+J228</f>
        <v>#VALUE!</v>
      </c>
      <c r="L228" s="337" t="e">
        <f>F228-K228</f>
        <v>#VALUE!</v>
      </c>
      <c r="M228" s="338" t="s">
        <v>248</v>
      </c>
      <c r="N228" s="339">
        <f>N222+1</f>
        <v>39</v>
      </c>
    </row>
    <row r="229" spans="1:14" ht="36.6" customHeight="1"/>
    <row r="230" spans="1:14" ht="21.6" customHeight="1">
      <c r="A230" s="326" t="s">
        <v>231</v>
      </c>
      <c r="G230" s="558" t="s">
        <v>237</v>
      </c>
      <c r="H230" s="558"/>
      <c r="I230" s="558" t="str">
        <f>$I$1</f>
        <v>魚沼集落協定</v>
      </c>
      <c r="J230" s="558"/>
      <c r="K230" s="558"/>
      <c r="L230" s="558"/>
    </row>
    <row r="231" spans="1:14" ht="15.6" customHeight="1">
      <c r="L231" s="326">
        <f>N234</f>
        <v>40</v>
      </c>
    </row>
    <row r="232" spans="1:14">
      <c r="A232" s="327"/>
      <c r="B232" s="330" t="s">
        <v>72</v>
      </c>
      <c r="C232" s="330" t="s">
        <v>76</v>
      </c>
      <c r="D232" s="330" t="s">
        <v>77</v>
      </c>
      <c r="E232" s="330" t="s">
        <v>169</v>
      </c>
      <c r="F232" s="330" t="s">
        <v>10</v>
      </c>
      <c r="G232" s="330" t="s">
        <v>217</v>
      </c>
      <c r="H232" s="330" t="s">
        <v>238</v>
      </c>
      <c r="I232" s="330" t="s">
        <v>239</v>
      </c>
      <c r="J232" s="330" t="s">
        <v>103</v>
      </c>
      <c r="K232" s="330" t="s">
        <v>243</v>
      </c>
      <c r="L232" s="330" t="s">
        <v>244</v>
      </c>
    </row>
    <row r="233" spans="1:14" ht="39.6" customHeight="1">
      <c r="A233" s="328" t="s">
        <v>232</v>
      </c>
      <c r="B233" s="331" t="s">
        <v>233</v>
      </c>
      <c r="C233" s="331" t="s">
        <v>235</v>
      </c>
      <c r="D233" s="331" t="s">
        <v>26</v>
      </c>
      <c r="E233" s="331" t="s">
        <v>29</v>
      </c>
      <c r="F233" s="331" t="s">
        <v>236</v>
      </c>
      <c r="G233" s="334" t="s">
        <v>60</v>
      </c>
      <c r="H233" s="335" t="s">
        <v>16</v>
      </c>
      <c r="I233" s="331" t="s">
        <v>241</v>
      </c>
      <c r="J233" s="334" t="s">
        <v>242</v>
      </c>
      <c r="K233" s="331" t="s">
        <v>116</v>
      </c>
      <c r="L233" s="331" t="s">
        <v>246</v>
      </c>
    </row>
    <row r="234" spans="1:14" ht="42" customHeight="1">
      <c r="A234" s="329">
        <f>VLOOKUP(N234,$O$5:$P$93,2,FALSE)</f>
        <v>0</v>
      </c>
      <c r="B234" s="332">
        <f>VLOOKUP(A234,入力シート!$B$7:$P$101,2,FALSE)</f>
        <v>0</v>
      </c>
      <c r="C234" s="332" t="str">
        <f>VLOOKUP(A234,細目書内訳!$B$11:$M$103,4,FALSE)</f>
        <v>A</v>
      </c>
      <c r="D234" s="332">
        <f>VLOOKUP(A234,入力シート!$B$7:$Q$101,5,FALSE)</f>
        <v>0</v>
      </c>
      <c r="E234" s="332" t="str">
        <f>VLOOKUP(A234,細目書内訳!$B$11:$M$103,6,FALSE)</f>
        <v>C</v>
      </c>
      <c r="F234" s="333">
        <f>SUM(B234:E234)</f>
        <v>0</v>
      </c>
      <c r="G234" s="332" t="str">
        <f>VLOOKUP(A234,細目書内訳!$B$11:$M$103,7,FALSE)</f>
        <v>③</v>
      </c>
      <c r="H234" s="332"/>
      <c r="I234" s="333" t="e">
        <f>G234-H234</f>
        <v>#VALUE!</v>
      </c>
      <c r="J234" s="336"/>
      <c r="K234" s="337" t="e">
        <f>I234+J234</f>
        <v>#VALUE!</v>
      </c>
      <c r="L234" s="337" t="e">
        <f>F234-K234</f>
        <v>#VALUE!</v>
      </c>
      <c r="M234" s="338" t="s">
        <v>248</v>
      </c>
      <c r="N234" s="339">
        <f>N228+1</f>
        <v>40</v>
      </c>
    </row>
    <row r="235" spans="1:14" ht="36.6" customHeight="1"/>
    <row r="236" spans="1:14" ht="21.6" customHeight="1">
      <c r="A236" s="326" t="s">
        <v>231</v>
      </c>
      <c r="G236" s="558" t="s">
        <v>237</v>
      </c>
      <c r="H236" s="558"/>
      <c r="I236" s="558" t="str">
        <f>$I$1</f>
        <v>魚沼集落協定</v>
      </c>
      <c r="J236" s="558"/>
      <c r="K236" s="558"/>
      <c r="L236" s="558"/>
    </row>
    <row r="237" spans="1:14" ht="15.6" customHeight="1">
      <c r="L237" s="326">
        <f>N240</f>
        <v>41</v>
      </c>
    </row>
    <row r="238" spans="1:14">
      <c r="A238" s="327"/>
      <c r="B238" s="330" t="s">
        <v>72</v>
      </c>
      <c r="C238" s="330" t="s">
        <v>76</v>
      </c>
      <c r="D238" s="330" t="s">
        <v>77</v>
      </c>
      <c r="E238" s="330" t="s">
        <v>169</v>
      </c>
      <c r="F238" s="330" t="s">
        <v>10</v>
      </c>
      <c r="G238" s="330" t="s">
        <v>217</v>
      </c>
      <c r="H238" s="330" t="s">
        <v>238</v>
      </c>
      <c r="I238" s="330" t="s">
        <v>239</v>
      </c>
      <c r="J238" s="330" t="s">
        <v>103</v>
      </c>
      <c r="K238" s="330" t="s">
        <v>243</v>
      </c>
      <c r="L238" s="330" t="s">
        <v>244</v>
      </c>
    </row>
    <row r="239" spans="1:14" ht="39.6" customHeight="1">
      <c r="A239" s="328" t="s">
        <v>232</v>
      </c>
      <c r="B239" s="331" t="s">
        <v>233</v>
      </c>
      <c r="C239" s="331" t="s">
        <v>235</v>
      </c>
      <c r="D239" s="331" t="s">
        <v>26</v>
      </c>
      <c r="E239" s="331" t="s">
        <v>29</v>
      </c>
      <c r="F239" s="331" t="s">
        <v>236</v>
      </c>
      <c r="G239" s="334" t="s">
        <v>60</v>
      </c>
      <c r="H239" s="335" t="s">
        <v>16</v>
      </c>
      <c r="I239" s="331" t="s">
        <v>241</v>
      </c>
      <c r="J239" s="334" t="s">
        <v>242</v>
      </c>
      <c r="K239" s="331" t="s">
        <v>116</v>
      </c>
      <c r="L239" s="331" t="s">
        <v>246</v>
      </c>
    </row>
    <row r="240" spans="1:14" ht="42" customHeight="1">
      <c r="A240" s="329">
        <f>VLOOKUP(N240,$O$5:$P$93,2,FALSE)</f>
        <v>0</v>
      </c>
      <c r="B240" s="332">
        <f>VLOOKUP(A240,入力シート!$B$7:$P$101,2,FALSE)</f>
        <v>0</v>
      </c>
      <c r="C240" s="332" t="str">
        <f>VLOOKUP(A240,細目書内訳!$B$11:$M$103,4,FALSE)</f>
        <v>A</v>
      </c>
      <c r="D240" s="332">
        <f>VLOOKUP(A240,入力シート!$B$7:$Q$101,5,FALSE)</f>
        <v>0</v>
      </c>
      <c r="E240" s="332" t="str">
        <f>VLOOKUP(A240,細目書内訳!$B$11:$M$103,6,FALSE)</f>
        <v>C</v>
      </c>
      <c r="F240" s="333">
        <f>SUM(B240:E240)</f>
        <v>0</v>
      </c>
      <c r="G240" s="332" t="str">
        <f>VLOOKUP(A240,細目書内訳!$B$11:$M$103,7,FALSE)</f>
        <v>③</v>
      </c>
      <c r="H240" s="332"/>
      <c r="I240" s="333" t="e">
        <f>G240-H240</f>
        <v>#VALUE!</v>
      </c>
      <c r="J240" s="336"/>
      <c r="K240" s="337" t="e">
        <f>I240+J240</f>
        <v>#VALUE!</v>
      </c>
      <c r="L240" s="337" t="e">
        <f>F240-K240</f>
        <v>#VALUE!</v>
      </c>
      <c r="M240" s="338" t="s">
        <v>248</v>
      </c>
      <c r="N240" s="339">
        <f>N234+1</f>
        <v>41</v>
      </c>
    </row>
    <row r="241" spans="1:14" ht="36.6" customHeight="1"/>
    <row r="242" spans="1:14" ht="21.6" customHeight="1">
      <c r="A242" s="326" t="s">
        <v>231</v>
      </c>
      <c r="G242" s="558" t="s">
        <v>237</v>
      </c>
      <c r="H242" s="558"/>
      <c r="I242" s="558" t="str">
        <f>$I$1</f>
        <v>魚沼集落協定</v>
      </c>
      <c r="J242" s="558"/>
      <c r="K242" s="558"/>
      <c r="L242" s="558"/>
    </row>
    <row r="243" spans="1:14" ht="15.6" customHeight="1">
      <c r="L243" s="326">
        <f>N246</f>
        <v>42</v>
      </c>
    </row>
    <row r="244" spans="1:14">
      <c r="A244" s="327"/>
      <c r="B244" s="330" t="s">
        <v>72</v>
      </c>
      <c r="C244" s="330" t="s">
        <v>76</v>
      </c>
      <c r="D244" s="330" t="s">
        <v>77</v>
      </c>
      <c r="E244" s="330" t="s">
        <v>169</v>
      </c>
      <c r="F244" s="330" t="s">
        <v>10</v>
      </c>
      <c r="G244" s="330" t="s">
        <v>217</v>
      </c>
      <c r="H244" s="330" t="s">
        <v>238</v>
      </c>
      <c r="I244" s="330" t="s">
        <v>239</v>
      </c>
      <c r="J244" s="330" t="s">
        <v>103</v>
      </c>
      <c r="K244" s="330" t="s">
        <v>243</v>
      </c>
      <c r="L244" s="330" t="s">
        <v>244</v>
      </c>
    </row>
    <row r="245" spans="1:14" ht="39.6" customHeight="1">
      <c r="A245" s="328" t="s">
        <v>232</v>
      </c>
      <c r="B245" s="331" t="s">
        <v>233</v>
      </c>
      <c r="C245" s="331" t="s">
        <v>235</v>
      </c>
      <c r="D245" s="331" t="s">
        <v>26</v>
      </c>
      <c r="E245" s="331" t="s">
        <v>29</v>
      </c>
      <c r="F245" s="331" t="s">
        <v>236</v>
      </c>
      <c r="G245" s="334" t="s">
        <v>60</v>
      </c>
      <c r="H245" s="335" t="s">
        <v>16</v>
      </c>
      <c r="I245" s="331" t="s">
        <v>241</v>
      </c>
      <c r="J245" s="334" t="s">
        <v>242</v>
      </c>
      <c r="K245" s="331" t="s">
        <v>116</v>
      </c>
      <c r="L245" s="331" t="s">
        <v>246</v>
      </c>
    </row>
    <row r="246" spans="1:14" ht="42" customHeight="1">
      <c r="A246" s="329">
        <f>VLOOKUP(N246,$O$5:$P$93,2,FALSE)</f>
        <v>0</v>
      </c>
      <c r="B246" s="332">
        <f>VLOOKUP(A246,入力シート!$B$7:$P$101,2,FALSE)</f>
        <v>0</v>
      </c>
      <c r="C246" s="332" t="str">
        <f>VLOOKUP(A246,細目書内訳!$B$11:$M$103,4,FALSE)</f>
        <v>A</v>
      </c>
      <c r="D246" s="332">
        <f>VLOOKUP(A246,入力シート!$B$7:$Q$101,5,FALSE)</f>
        <v>0</v>
      </c>
      <c r="E246" s="332" t="str">
        <f>VLOOKUP(A246,細目書内訳!$B$11:$M$103,6,FALSE)</f>
        <v>C</v>
      </c>
      <c r="F246" s="333">
        <f>SUM(B246:E246)</f>
        <v>0</v>
      </c>
      <c r="G246" s="332" t="str">
        <f>VLOOKUP(A246,細目書内訳!$B$11:$M$103,7,FALSE)</f>
        <v>③</v>
      </c>
      <c r="H246" s="332"/>
      <c r="I246" s="333" t="e">
        <f>G246-H246</f>
        <v>#VALUE!</v>
      </c>
      <c r="J246" s="336"/>
      <c r="K246" s="337" t="e">
        <f>I246+J246</f>
        <v>#VALUE!</v>
      </c>
      <c r="L246" s="337" t="e">
        <f>F246-K246</f>
        <v>#VALUE!</v>
      </c>
      <c r="M246" s="338" t="s">
        <v>248</v>
      </c>
      <c r="N246" s="339">
        <f>N240+1</f>
        <v>42</v>
      </c>
    </row>
    <row r="247" spans="1:14" ht="21.6" customHeight="1">
      <c r="A247" s="326" t="s">
        <v>231</v>
      </c>
      <c r="G247" s="558" t="s">
        <v>237</v>
      </c>
      <c r="H247" s="558"/>
      <c r="I247" s="558" t="str">
        <f>$I$1</f>
        <v>魚沼集落協定</v>
      </c>
      <c r="J247" s="558"/>
      <c r="K247" s="558"/>
      <c r="L247" s="558"/>
    </row>
    <row r="248" spans="1:14" ht="15.6" customHeight="1">
      <c r="L248" s="326">
        <f>N251</f>
        <v>43</v>
      </c>
    </row>
    <row r="249" spans="1:14">
      <c r="A249" s="327"/>
      <c r="B249" s="330" t="s">
        <v>72</v>
      </c>
      <c r="C249" s="330" t="s">
        <v>76</v>
      </c>
      <c r="D249" s="330" t="s">
        <v>77</v>
      </c>
      <c r="E249" s="330" t="s">
        <v>169</v>
      </c>
      <c r="F249" s="330" t="s">
        <v>10</v>
      </c>
      <c r="G249" s="330" t="s">
        <v>217</v>
      </c>
      <c r="H249" s="330" t="s">
        <v>238</v>
      </c>
      <c r="I249" s="330" t="s">
        <v>239</v>
      </c>
      <c r="J249" s="330" t="s">
        <v>103</v>
      </c>
      <c r="K249" s="330" t="s">
        <v>243</v>
      </c>
      <c r="L249" s="330" t="s">
        <v>244</v>
      </c>
    </row>
    <row r="250" spans="1:14" ht="39.6" customHeight="1">
      <c r="A250" s="328" t="s">
        <v>232</v>
      </c>
      <c r="B250" s="331" t="s">
        <v>233</v>
      </c>
      <c r="C250" s="331" t="s">
        <v>235</v>
      </c>
      <c r="D250" s="331" t="s">
        <v>26</v>
      </c>
      <c r="E250" s="331" t="s">
        <v>29</v>
      </c>
      <c r="F250" s="331" t="s">
        <v>236</v>
      </c>
      <c r="G250" s="334" t="s">
        <v>60</v>
      </c>
      <c r="H250" s="335" t="s">
        <v>16</v>
      </c>
      <c r="I250" s="331" t="s">
        <v>241</v>
      </c>
      <c r="J250" s="334" t="s">
        <v>242</v>
      </c>
      <c r="K250" s="331" t="s">
        <v>116</v>
      </c>
      <c r="L250" s="331" t="s">
        <v>246</v>
      </c>
    </row>
    <row r="251" spans="1:14" ht="42" customHeight="1">
      <c r="A251" s="329">
        <f>VLOOKUP(N251,$O$5:$P$93,2,FALSE)</f>
        <v>0</v>
      </c>
      <c r="B251" s="332">
        <f>VLOOKUP(A251,入力シート!$B$7:$P$101,2,FALSE)</f>
        <v>0</v>
      </c>
      <c r="C251" s="332" t="str">
        <f>VLOOKUP(A251,細目書内訳!$B$11:$M$103,4,FALSE)</f>
        <v>A</v>
      </c>
      <c r="D251" s="332">
        <f>VLOOKUP(A251,入力シート!$B$7:$Q$101,5,FALSE)</f>
        <v>0</v>
      </c>
      <c r="E251" s="332" t="str">
        <f>VLOOKUP(A251,細目書内訳!$B$11:$M$103,6,FALSE)</f>
        <v>C</v>
      </c>
      <c r="F251" s="333">
        <f>SUM(B251:E251)</f>
        <v>0</v>
      </c>
      <c r="G251" s="332" t="str">
        <f>VLOOKUP(A251,細目書内訳!$B$11:$M$103,7,FALSE)</f>
        <v>③</v>
      </c>
      <c r="H251" s="332"/>
      <c r="I251" s="333" t="e">
        <f>G251-H251</f>
        <v>#VALUE!</v>
      </c>
      <c r="J251" s="336"/>
      <c r="K251" s="337" t="e">
        <f>I251+J251</f>
        <v>#VALUE!</v>
      </c>
      <c r="L251" s="337" t="e">
        <f>F251-K251</f>
        <v>#VALUE!</v>
      </c>
      <c r="M251" s="338" t="s">
        <v>248</v>
      </c>
      <c r="N251" s="339">
        <f>N246+1</f>
        <v>43</v>
      </c>
    </row>
    <row r="252" spans="1:14" ht="36.6" customHeight="1"/>
    <row r="253" spans="1:14" ht="21.6" customHeight="1">
      <c r="A253" s="326" t="s">
        <v>231</v>
      </c>
      <c r="G253" s="558" t="s">
        <v>237</v>
      </c>
      <c r="H253" s="558"/>
      <c r="I253" s="558" t="str">
        <f>$I$1</f>
        <v>魚沼集落協定</v>
      </c>
      <c r="J253" s="558"/>
      <c r="K253" s="558"/>
      <c r="L253" s="558"/>
    </row>
    <row r="254" spans="1:14" ht="15.6" customHeight="1">
      <c r="L254" s="326">
        <f>N257</f>
        <v>44</v>
      </c>
    </row>
    <row r="255" spans="1:14">
      <c r="A255" s="327"/>
      <c r="B255" s="330" t="s">
        <v>72</v>
      </c>
      <c r="C255" s="330" t="s">
        <v>76</v>
      </c>
      <c r="D255" s="330" t="s">
        <v>77</v>
      </c>
      <c r="E255" s="330" t="s">
        <v>169</v>
      </c>
      <c r="F255" s="330" t="s">
        <v>10</v>
      </c>
      <c r="G255" s="330" t="s">
        <v>217</v>
      </c>
      <c r="H255" s="330" t="s">
        <v>238</v>
      </c>
      <c r="I255" s="330" t="s">
        <v>239</v>
      </c>
      <c r="J255" s="330" t="s">
        <v>103</v>
      </c>
      <c r="K255" s="330" t="s">
        <v>243</v>
      </c>
      <c r="L255" s="330" t="s">
        <v>244</v>
      </c>
    </row>
    <row r="256" spans="1:14" ht="39.6" customHeight="1">
      <c r="A256" s="328" t="s">
        <v>232</v>
      </c>
      <c r="B256" s="331" t="s">
        <v>233</v>
      </c>
      <c r="C256" s="331" t="s">
        <v>235</v>
      </c>
      <c r="D256" s="331" t="s">
        <v>26</v>
      </c>
      <c r="E256" s="331" t="s">
        <v>29</v>
      </c>
      <c r="F256" s="331" t="s">
        <v>236</v>
      </c>
      <c r="G256" s="334" t="s">
        <v>60</v>
      </c>
      <c r="H256" s="335" t="s">
        <v>16</v>
      </c>
      <c r="I256" s="331" t="s">
        <v>241</v>
      </c>
      <c r="J256" s="334" t="s">
        <v>242</v>
      </c>
      <c r="K256" s="331" t="s">
        <v>116</v>
      </c>
      <c r="L256" s="331" t="s">
        <v>246</v>
      </c>
    </row>
    <row r="257" spans="1:14" ht="42" customHeight="1">
      <c r="A257" s="329">
        <f>VLOOKUP(N257,$O$5:$P$93,2,FALSE)</f>
        <v>0</v>
      </c>
      <c r="B257" s="332">
        <f>VLOOKUP(A257,入力シート!$B$7:$P$101,2,FALSE)</f>
        <v>0</v>
      </c>
      <c r="C257" s="332" t="str">
        <f>VLOOKUP(A257,細目書内訳!$B$11:$M$103,4,FALSE)</f>
        <v>A</v>
      </c>
      <c r="D257" s="332">
        <f>VLOOKUP(A257,入力シート!$B$7:$Q$101,5,FALSE)</f>
        <v>0</v>
      </c>
      <c r="E257" s="332" t="str">
        <f>VLOOKUP(A257,細目書内訳!$B$11:$M$103,6,FALSE)</f>
        <v>C</v>
      </c>
      <c r="F257" s="333">
        <f>SUM(B257:E257)</f>
        <v>0</v>
      </c>
      <c r="G257" s="332" t="str">
        <f>VLOOKUP(A257,細目書内訳!$B$11:$M$103,7,FALSE)</f>
        <v>③</v>
      </c>
      <c r="H257" s="332"/>
      <c r="I257" s="333" t="e">
        <f>G257-H257</f>
        <v>#VALUE!</v>
      </c>
      <c r="J257" s="336"/>
      <c r="K257" s="337" t="e">
        <f>I257+J257</f>
        <v>#VALUE!</v>
      </c>
      <c r="L257" s="337" t="e">
        <f>F257-K257</f>
        <v>#VALUE!</v>
      </c>
      <c r="M257" s="338" t="s">
        <v>248</v>
      </c>
      <c r="N257" s="339">
        <f>N251+1</f>
        <v>44</v>
      </c>
    </row>
    <row r="258" spans="1:14" ht="36.6" customHeight="1"/>
    <row r="259" spans="1:14" ht="21.6" customHeight="1">
      <c r="A259" s="326" t="s">
        <v>231</v>
      </c>
      <c r="G259" s="558" t="s">
        <v>237</v>
      </c>
      <c r="H259" s="558"/>
      <c r="I259" s="558" t="str">
        <f>$I$1</f>
        <v>魚沼集落協定</v>
      </c>
      <c r="J259" s="558"/>
      <c r="K259" s="558"/>
      <c r="L259" s="558"/>
    </row>
    <row r="260" spans="1:14" ht="15.6" customHeight="1">
      <c r="L260" s="326">
        <f>N263</f>
        <v>45</v>
      </c>
    </row>
    <row r="261" spans="1:14">
      <c r="A261" s="327"/>
      <c r="B261" s="330" t="s">
        <v>72</v>
      </c>
      <c r="C261" s="330" t="s">
        <v>76</v>
      </c>
      <c r="D261" s="330" t="s">
        <v>77</v>
      </c>
      <c r="E261" s="330" t="s">
        <v>169</v>
      </c>
      <c r="F261" s="330" t="s">
        <v>10</v>
      </c>
      <c r="G261" s="330" t="s">
        <v>217</v>
      </c>
      <c r="H261" s="330" t="s">
        <v>238</v>
      </c>
      <c r="I261" s="330" t="s">
        <v>239</v>
      </c>
      <c r="J261" s="330" t="s">
        <v>103</v>
      </c>
      <c r="K261" s="330" t="s">
        <v>243</v>
      </c>
      <c r="L261" s="330" t="s">
        <v>244</v>
      </c>
    </row>
    <row r="262" spans="1:14" ht="39.6" customHeight="1">
      <c r="A262" s="328" t="s">
        <v>232</v>
      </c>
      <c r="B262" s="331" t="s">
        <v>233</v>
      </c>
      <c r="C262" s="331" t="s">
        <v>235</v>
      </c>
      <c r="D262" s="331" t="s">
        <v>26</v>
      </c>
      <c r="E262" s="331" t="s">
        <v>29</v>
      </c>
      <c r="F262" s="331" t="s">
        <v>236</v>
      </c>
      <c r="G262" s="334" t="s">
        <v>60</v>
      </c>
      <c r="H262" s="335" t="s">
        <v>16</v>
      </c>
      <c r="I262" s="331" t="s">
        <v>241</v>
      </c>
      <c r="J262" s="334" t="s">
        <v>242</v>
      </c>
      <c r="K262" s="331" t="s">
        <v>116</v>
      </c>
      <c r="L262" s="331" t="s">
        <v>246</v>
      </c>
    </row>
    <row r="263" spans="1:14" ht="42" customHeight="1">
      <c r="A263" s="329">
        <f>VLOOKUP(N263,$O$5:$P$93,2,FALSE)</f>
        <v>0</v>
      </c>
      <c r="B263" s="332">
        <f>VLOOKUP(A263,入力シート!$B$7:$P$101,2,FALSE)</f>
        <v>0</v>
      </c>
      <c r="C263" s="332" t="str">
        <f>VLOOKUP(A263,細目書内訳!$B$11:$M$103,4,FALSE)</f>
        <v>A</v>
      </c>
      <c r="D263" s="332">
        <f>VLOOKUP(A263,入力シート!$B$7:$Q$101,5,FALSE)</f>
        <v>0</v>
      </c>
      <c r="E263" s="332" t="str">
        <f>VLOOKUP(A263,細目書内訳!$B$11:$M$103,6,FALSE)</f>
        <v>C</v>
      </c>
      <c r="F263" s="333">
        <f>SUM(B263:E263)</f>
        <v>0</v>
      </c>
      <c r="G263" s="332" t="str">
        <f>VLOOKUP(A263,細目書内訳!$B$11:$M$103,7,FALSE)</f>
        <v>③</v>
      </c>
      <c r="H263" s="332"/>
      <c r="I263" s="333" t="e">
        <f>G263-H263</f>
        <v>#VALUE!</v>
      </c>
      <c r="J263" s="336"/>
      <c r="K263" s="337" t="e">
        <f>I263+J263</f>
        <v>#VALUE!</v>
      </c>
      <c r="L263" s="337" t="e">
        <f>F263-K263</f>
        <v>#VALUE!</v>
      </c>
      <c r="M263" s="338" t="s">
        <v>248</v>
      </c>
      <c r="N263" s="339">
        <f>N257+1</f>
        <v>45</v>
      </c>
    </row>
    <row r="264" spans="1:14" ht="36.6" customHeight="1"/>
    <row r="265" spans="1:14" ht="21.6" customHeight="1">
      <c r="A265" s="326" t="s">
        <v>231</v>
      </c>
      <c r="G265" s="558" t="s">
        <v>237</v>
      </c>
      <c r="H265" s="558"/>
      <c r="I265" s="558" t="str">
        <f>$I$1</f>
        <v>魚沼集落協定</v>
      </c>
      <c r="J265" s="558"/>
      <c r="K265" s="558"/>
      <c r="L265" s="558"/>
    </row>
    <row r="266" spans="1:14" ht="15.6" customHeight="1">
      <c r="L266" s="326">
        <f>N269</f>
        <v>46</v>
      </c>
    </row>
    <row r="267" spans="1:14">
      <c r="A267" s="327"/>
      <c r="B267" s="330" t="s">
        <v>72</v>
      </c>
      <c r="C267" s="330" t="s">
        <v>76</v>
      </c>
      <c r="D267" s="330" t="s">
        <v>77</v>
      </c>
      <c r="E267" s="330" t="s">
        <v>169</v>
      </c>
      <c r="F267" s="330" t="s">
        <v>10</v>
      </c>
      <c r="G267" s="330" t="s">
        <v>217</v>
      </c>
      <c r="H267" s="330" t="s">
        <v>238</v>
      </c>
      <c r="I267" s="330" t="s">
        <v>239</v>
      </c>
      <c r="J267" s="330" t="s">
        <v>103</v>
      </c>
      <c r="K267" s="330" t="s">
        <v>243</v>
      </c>
      <c r="L267" s="330" t="s">
        <v>244</v>
      </c>
    </row>
    <row r="268" spans="1:14" ht="39.6" customHeight="1">
      <c r="A268" s="328" t="s">
        <v>232</v>
      </c>
      <c r="B268" s="331" t="s">
        <v>233</v>
      </c>
      <c r="C268" s="331" t="s">
        <v>235</v>
      </c>
      <c r="D268" s="331" t="s">
        <v>26</v>
      </c>
      <c r="E268" s="331" t="s">
        <v>29</v>
      </c>
      <c r="F268" s="331" t="s">
        <v>236</v>
      </c>
      <c r="G268" s="334" t="s">
        <v>60</v>
      </c>
      <c r="H268" s="335" t="s">
        <v>16</v>
      </c>
      <c r="I268" s="331" t="s">
        <v>241</v>
      </c>
      <c r="J268" s="334" t="s">
        <v>242</v>
      </c>
      <c r="K268" s="331" t="s">
        <v>116</v>
      </c>
      <c r="L268" s="331" t="s">
        <v>246</v>
      </c>
    </row>
    <row r="269" spans="1:14" ht="42" customHeight="1">
      <c r="A269" s="329">
        <f>VLOOKUP(N269,$O$5:$P$93,2,FALSE)</f>
        <v>0</v>
      </c>
      <c r="B269" s="332">
        <f>VLOOKUP(A269,入力シート!$B$7:$P$101,2,FALSE)</f>
        <v>0</v>
      </c>
      <c r="C269" s="332" t="str">
        <f>VLOOKUP(A269,細目書内訳!$B$11:$M$103,4,FALSE)</f>
        <v>A</v>
      </c>
      <c r="D269" s="332">
        <f>VLOOKUP(A269,入力シート!$B$7:$Q$101,5,FALSE)</f>
        <v>0</v>
      </c>
      <c r="E269" s="332" t="str">
        <f>VLOOKUP(A269,細目書内訳!$B$11:$M$103,6,FALSE)</f>
        <v>C</v>
      </c>
      <c r="F269" s="333">
        <f>SUM(B269:E269)</f>
        <v>0</v>
      </c>
      <c r="G269" s="332" t="str">
        <f>VLOOKUP(A269,細目書内訳!$B$11:$M$103,7,FALSE)</f>
        <v>③</v>
      </c>
      <c r="H269" s="332"/>
      <c r="I269" s="333" t="e">
        <f>G269-H269</f>
        <v>#VALUE!</v>
      </c>
      <c r="J269" s="336"/>
      <c r="K269" s="337" t="e">
        <f>I269+J269</f>
        <v>#VALUE!</v>
      </c>
      <c r="L269" s="337" t="e">
        <f>F269-K269</f>
        <v>#VALUE!</v>
      </c>
      <c r="M269" s="338" t="s">
        <v>248</v>
      </c>
      <c r="N269" s="339">
        <f>N263+1</f>
        <v>46</v>
      </c>
    </row>
    <row r="270" spans="1:14" ht="36.6" customHeight="1"/>
    <row r="271" spans="1:14" ht="21.6" customHeight="1">
      <c r="A271" s="326" t="s">
        <v>231</v>
      </c>
      <c r="G271" s="558" t="s">
        <v>237</v>
      </c>
      <c r="H271" s="558"/>
      <c r="I271" s="558" t="str">
        <f>$I$1</f>
        <v>魚沼集落協定</v>
      </c>
      <c r="J271" s="558"/>
      <c r="K271" s="558"/>
      <c r="L271" s="558"/>
    </row>
    <row r="272" spans="1:14" ht="15.6" customHeight="1">
      <c r="L272" s="326">
        <f>N275</f>
        <v>47</v>
      </c>
    </row>
    <row r="273" spans="1:14">
      <c r="A273" s="327"/>
      <c r="B273" s="330" t="s">
        <v>72</v>
      </c>
      <c r="C273" s="330" t="s">
        <v>76</v>
      </c>
      <c r="D273" s="330" t="s">
        <v>77</v>
      </c>
      <c r="E273" s="330" t="s">
        <v>169</v>
      </c>
      <c r="F273" s="330" t="s">
        <v>10</v>
      </c>
      <c r="G273" s="330" t="s">
        <v>217</v>
      </c>
      <c r="H273" s="330" t="s">
        <v>238</v>
      </c>
      <c r="I273" s="330" t="s">
        <v>239</v>
      </c>
      <c r="J273" s="330" t="s">
        <v>103</v>
      </c>
      <c r="K273" s="330" t="s">
        <v>243</v>
      </c>
      <c r="L273" s="330" t="s">
        <v>244</v>
      </c>
    </row>
    <row r="274" spans="1:14" ht="39.6" customHeight="1">
      <c r="A274" s="328" t="s">
        <v>232</v>
      </c>
      <c r="B274" s="331" t="s">
        <v>233</v>
      </c>
      <c r="C274" s="331" t="s">
        <v>235</v>
      </c>
      <c r="D274" s="331" t="s">
        <v>26</v>
      </c>
      <c r="E274" s="331" t="s">
        <v>29</v>
      </c>
      <c r="F274" s="331" t="s">
        <v>236</v>
      </c>
      <c r="G274" s="334" t="s">
        <v>60</v>
      </c>
      <c r="H274" s="335" t="s">
        <v>16</v>
      </c>
      <c r="I274" s="331" t="s">
        <v>241</v>
      </c>
      <c r="J274" s="334" t="s">
        <v>242</v>
      </c>
      <c r="K274" s="331" t="s">
        <v>116</v>
      </c>
      <c r="L274" s="331" t="s">
        <v>246</v>
      </c>
    </row>
    <row r="275" spans="1:14" ht="42" customHeight="1">
      <c r="A275" s="329">
        <f>VLOOKUP(N275,$O$5:$P$93,2,FALSE)</f>
        <v>0</v>
      </c>
      <c r="B275" s="332">
        <f>VLOOKUP(A275,入力シート!$B$7:$P$101,2,FALSE)</f>
        <v>0</v>
      </c>
      <c r="C275" s="332" t="str">
        <f>VLOOKUP(A275,細目書内訳!$B$11:$M$103,4,FALSE)</f>
        <v>A</v>
      </c>
      <c r="D275" s="332">
        <f>VLOOKUP(A275,入力シート!$B$7:$Q$101,5,FALSE)</f>
        <v>0</v>
      </c>
      <c r="E275" s="332" t="str">
        <f>VLOOKUP(A275,細目書内訳!$B$11:$M$103,6,FALSE)</f>
        <v>C</v>
      </c>
      <c r="F275" s="333">
        <f>SUM(B275:E275)</f>
        <v>0</v>
      </c>
      <c r="G275" s="332" t="str">
        <f>VLOOKUP(A275,細目書内訳!$B$11:$M$103,7,FALSE)</f>
        <v>③</v>
      </c>
      <c r="H275" s="332"/>
      <c r="I275" s="333" t="e">
        <f>G275-H275</f>
        <v>#VALUE!</v>
      </c>
      <c r="J275" s="336"/>
      <c r="K275" s="337" t="e">
        <f>I275+J275</f>
        <v>#VALUE!</v>
      </c>
      <c r="L275" s="337" t="e">
        <f>F275-K275</f>
        <v>#VALUE!</v>
      </c>
      <c r="M275" s="338" t="s">
        <v>248</v>
      </c>
      <c r="N275" s="339">
        <f>N269+1</f>
        <v>47</v>
      </c>
    </row>
    <row r="276" spans="1:14" ht="36.6" customHeight="1"/>
    <row r="277" spans="1:14" ht="21.6" customHeight="1">
      <c r="A277" s="326" t="s">
        <v>231</v>
      </c>
      <c r="G277" s="558" t="s">
        <v>237</v>
      </c>
      <c r="H277" s="558"/>
      <c r="I277" s="558" t="str">
        <f>$I$1</f>
        <v>魚沼集落協定</v>
      </c>
      <c r="J277" s="558"/>
      <c r="K277" s="558"/>
      <c r="L277" s="558"/>
    </row>
    <row r="278" spans="1:14" ht="15.6" customHeight="1">
      <c r="L278" s="326">
        <f>N281</f>
        <v>48</v>
      </c>
    </row>
    <row r="279" spans="1:14">
      <c r="A279" s="327"/>
      <c r="B279" s="330" t="s">
        <v>72</v>
      </c>
      <c r="C279" s="330" t="s">
        <v>76</v>
      </c>
      <c r="D279" s="330" t="s">
        <v>77</v>
      </c>
      <c r="E279" s="330" t="s">
        <v>169</v>
      </c>
      <c r="F279" s="330" t="s">
        <v>10</v>
      </c>
      <c r="G279" s="330" t="s">
        <v>217</v>
      </c>
      <c r="H279" s="330" t="s">
        <v>238</v>
      </c>
      <c r="I279" s="330" t="s">
        <v>239</v>
      </c>
      <c r="J279" s="330" t="s">
        <v>103</v>
      </c>
      <c r="K279" s="330" t="s">
        <v>243</v>
      </c>
      <c r="L279" s="330" t="s">
        <v>244</v>
      </c>
    </row>
    <row r="280" spans="1:14" ht="39.6" customHeight="1">
      <c r="A280" s="328" t="s">
        <v>232</v>
      </c>
      <c r="B280" s="331" t="s">
        <v>233</v>
      </c>
      <c r="C280" s="331" t="s">
        <v>235</v>
      </c>
      <c r="D280" s="331" t="s">
        <v>26</v>
      </c>
      <c r="E280" s="331" t="s">
        <v>29</v>
      </c>
      <c r="F280" s="331" t="s">
        <v>236</v>
      </c>
      <c r="G280" s="334" t="s">
        <v>60</v>
      </c>
      <c r="H280" s="335" t="s">
        <v>16</v>
      </c>
      <c r="I280" s="331" t="s">
        <v>241</v>
      </c>
      <c r="J280" s="334" t="s">
        <v>242</v>
      </c>
      <c r="K280" s="331" t="s">
        <v>116</v>
      </c>
      <c r="L280" s="331" t="s">
        <v>246</v>
      </c>
    </row>
    <row r="281" spans="1:14" ht="42" customHeight="1">
      <c r="A281" s="329">
        <f>VLOOKUP(N281,$O$5:$P$93,2,FALSE)</f>
        <v>0</v>
      </c>
      <c r="B281" s="332">
        <f>VLOOKUP(A281,入力シート!$B$7:$P$101,2,FALSE)</f>
        <v>0</v>
      </c>
      <c r="C281" s="332" t="str">
        <f>VLOOKUP(A281,細目書内訳!$B$11:$M$103,4,FALSE)</f>
        <v>A</v>
      </c>
      <c r="D281" s="332">
        <f>VLOOKUP(A281,入力シート!$B$7:$Q$101,5,FALSE)</f>
        <v>0</v>
      </c>
      <c r="E281" s="332" t="str">
        <f>VLOOKUP(A281,細目書内訳!$B$11:$M$103,6,FALSE)</f>
        <v>C</v>
      </c>
      <c r="F281" s="333">
        <f>SUM(B281:E281)</f>
        <v>0</v>
      </c>
      <c r="G281" s="332" t="str">
        <f>VLOOKUP(A281,細目書内訳!$B$11:$M$103,7,FALSE)</f>
        <v>③</v>
      </c>
      <c r="H281" s="332"/>
      <c r="I281" s="333" t="e">
        <f>G281-H281</f>
        <v>#VALUE!</v>
      </c>
      <c r="J281" s="336"/>
      <c r="K281" s="337" t="e">
        <f>I281+J281</f>
        <v>#VALUE!</v>
      </c>
      <c r="L281" s="337" t="e">
        <f>F281-K281</f>
        <v>#VALUE!</v>
      </c>
      <c r="M281" s="338" t="s">
        <v>248</v>
      </c>
      <c r="N281" s="339">
        <f>N275+1</f>
        <v>48</v>
      </c>
    </row>
    <row r="282" spans="1:14" ht="36.6" customHeight="1"/>
    <row r="283" spans="1:14" ht="21.6" customHeight="1">
      <c r="A283" s="326" t="s">
        <v>231</v>
      </c>
      <c r="G283" s="558" t="s">
        <v>237</v>
      </c>
      <c r="H283" s="558"/>
      <c r="I283" s="558" t="str">
        <f>$I$1</f>
        <v>魚沼集落協定</v>
      </c>
      <c r="J283" s="558"/>
      <c r="K283" s="558"/>
      <c r="L283" s="558"/>
    </row>
    <row r="284" spans="1:14" ht="15.6" customHeight="1">
      <c r="L284" s="326">
        <f>N287</f>
        <v>49</v>
      </c>
    </row>
    <row r="285" spans="1:14">
      <c r="A285" s="327"/>
      <c r="B285" s="330" t="s">
        <v>72</v>
      </c>
      <c r="C285" s="330" t="s">
        <v>76</v>
      </c>
      <c r="D285" s="330" t="s">
        <v>77</v>
      </c>
      <c r="E285" s="330" t="s">
        <v>169</v>
      </c>
      <c r="F285" s="330" t="s">
        <v>10</v>
      </c>
      <c r="G285" s="330" t="s">
        <v>217</v>
      </c>
      <c r="H285" s="330" t="s">
        <v>238</v>
      </c>
      <c r="I285" s="330" t="s">
        <v>239</v>
      </c>
      <c r="J285" s="330" t="s">
        <v>103</v>
      </c>
      <c r="K285" s="330" t="s">
        <v>243</v>
      </c>
      <c r="L285" s="330" t="s">
        <v>244</v>
      </c>
    </row>
    <row r="286" spans="1:14" ht="39.6" customHeight="1">
      <c r="A286" s="328" t="s">
        <v>232</v>
      </c>
      <c r="B286" s="331" t="s">
        <v>233</v>
      </c>
      <c r="C286" s="331" t="s">
        <v>235</v>
      </c>
      <c r="D286" s="331" t="s">
        <v>26</v>
      </c>
      <c r="E286" s="331" t="s">
        <v>29</v>
      </c>
      <c r="F286" s="331" t="s">
        <v>236</v>
      </c>
      <c r="G286" s="334" t="s">
        <v>60</v>
      </c>
      <c r="H286" s="335" t="s">
        <v>16</v>
      </c>
      <c r="I286" s="331" t="s">
        <v>241</v>
      </c>
      <c r="J286" s="334" t="s">
        <v>242</v>
      </c>
      <c r="K286" s="331" t="s">
        <v>116</v>
      </c>
      <c r="L286" s="331" t="s">
        <v>246</v>
      </c>
    </row>
    <row r="287" spans="1:14" ht="42" customHeight="1">
      <c r="A287" s="329">
        <f>VLOOKUP(N287,$O$5:$P$93,2,FALSE)</f>
        <v>0</v>
      </c>
      <c r="B287" s="332">
        <f>VLOOKUP(A287,入力シート!$B$7:$P$101,2,FALSE)</f>
        <v>0</v>
      </c>
      <c r="C287" s="332" t="str">
        <f>VLOOKUP(A287,細目書内訳!$B$11:$M$103,4,FALSE)</f>
        <v>A</v>
      </c>
      <c r="D287" s="332">
        <f>VLOOKUP(A287,入力シート!$B$7:$Q$101,5,FALSE)</f>
        <v>0</v>
      </c>
      <c r="E287" s="332" t="str">
        <f>VLOOKUP(A287,細目書内訳!$B$11:$M$103,6,FALSE)</f>
        <v>C</v>
      </c>
      <c r="F287" s="333">
        <f>SUM(B287:E287)</f>
        <v>0</v>
      </c>
      <c r="G287" s="332" t="str">
        <f>VLOOKUP(A287,細目書内訳!$B$11:$M$103,7,FALSE)</f>
        <v>③</v>
      </c>
      <c r="H287" s="332"/>
      <c r="I287" s="333" t="e">
        <f>G287-H287</f>
        <v>#VALUE!</v>
      </c>
      <c r="J287" s="336"/>
      <c r="K287" s="337" t="e">
        <f>I287+J287</f>
        <v>#VALUE!</v>
      </c>
      <c r="L287" s="337" t="e">
        <f>F287-K287</f>
        <v>#VALUE!</v>
      </c>
      <c r="M287" s="338" t="s">
        <v>248</v>
      </c>
      <c r="N287" s="339">
        <f>N281+1</f>
        <v>49</v>
      </c>
    </row>
    <row r="288" spans="1:14" ht="21.6" customHeight="1">
      <c r="A288" s="326" t="s">
        <v>231</v>
      </c>
      <c r="G288" s="558" t="s">
        <v>237</v>
      </c>
      <c r="H288" s="558"/>
      <c r="I288" s="558" t="str">
        <f>$I$1</f>
        <v>魚沼集落協定</v>
      </c>
      <c r="J288" s="558"/>
      <c r="K288" s="558"/>
      <c r="L288" s="558"/>
    </row>
    <row r="289" spans="1:14" ht="15.6" customHeight="1">
      <c r="L289" s="326">
        <f>N292</f>
        <v>50</v>
      </c>
    </row>
    <row r="290" spans="1:14">
      <c r="A290" s="327"/>
      <c r="B290" s="330" t="s">
        <v>72</v>
      </c>
      <c r="C290" s="330" t="s">
        <v>76</v>
      </c>
      <c r="D290" s="330" t="s">
        <v>77</v>
      </c>
      <c r="E290" s="330" t="s">
        <v>169</v>
      </c>
      <c r="F290" s="330" t="s">
        <v>10</v>
      </c>
      <c r="G290" s="330" t="s">
        <v>217</v>
      </c>
      <c r="H290" s="330" t="s">
        <v>238</v>
      </c>
      <c r="I290" s="330" t="s">
        <v>239</v>
      </c>
      <c r="J290" s="330" t="s">
        <v>103</v>
      </c>
      <c r="K290" s="330" t="s">
        <v>243</v>
      </c>
      <c r="L290" s="330" t="s">
        <v>244</v>
      </c>
    </row>
    <row r="291" spans="1:14" ht="39.6" customHeight="1">
      <c r="A291" s="328" t="s">
        <v>232</v>
      </c>
      <c r="B291" s="331" t="s">
        <v>233</v>
      </c>
      <c r="C291" s="331" t="s">
        <v>235</v>
      </c>
      <c r="D291" s="331" t="s">
        <v>26</v>
      </c>
      <c r="E291" s="331" t="s">
        <v>29</v>
      </c>
      <c r="F291" s="331" t="s">
        <v>236</v>
      </c>
      <c r="G291" s="334" t="s">
        <v>60</v>
      </c>
      <c r="H291" s="335" t="s">
        <v>16</v>
      </c>
      <c r="I291" s="331" t="s">
        <v>241</v>
      </c>
      <c r="J291" s="334" t="s">
        <v>242</v>
      </c>
      <c r="K291" s="331" t="s">
        <v>116</v>
      </c>
      <c r="L291" s="331" t="s">
        <v>246</v>
      </c>
    </row>
    <row r="292" spans="1:14" ht="42" customHeight="1">
      <c r="A292" s="329">
        <f>VLOOKUP(N292,$O$5:$P$93,2,FALSE)</f>
        <v>0</v>
      </c>
      <c r="B292" s="332">
        <f>VLOOKUP(A292,入力シート!$B$7:$P$101,2,FALSE)</f>
        <v>0</v>
      </c>
      <c r="C292" s="332" t="str">
        <f>VLOOKUP(A292,細目書内訳!$B$11:$M$103,4,FALSE)</f>
        <v>A</v>
      </c>
      <c r="D292" s="332">
        <f>VLOOKUP(A292,入力シート!$B$7:$Q$101,5,FALSE)</f>
        <v>0</v>
      </c>
      <c r="E292" s="332" t="str">
        <f>VLOOKUP(A292,細目書内訳!$B$11:$M$103,6,FALSE)</f>
        <v>C</v>
      </c>
      <c r="F292" s="333">
        <f>SUM(B292:E292)</f>
        <v>0</v>
      </c>
      <c r="G292" s="332" t="str">
        <f>VLOOKUP(A292,細目書内訳!$B$11:$M$103,7,FALSE)</f>
        <v>③</v>
      </c>
      <c r="H292" s="332"/>
      <c r="I292" s="333" t="e">
        <f>G292-H292</f>
        <v>#VALUE!</v>
      </c>
      <c r="J292" s="336"/>
      <c r="K292" s="337" t="e">
        <f>I292+J292</f>
        <v>#VALUE!</v>
      </c>
      <c r="L292" s="337" t="e">
        <f>F292-K292</f>
        <v>#VALUE!</v>
      </c>
      <c r="M292" s="338" t="s">
        <v>248</v>
      </c>
      <c r="N292" s="339">
        <f>N287+1</f>
        <v>50</v>
      </c>
    </row>
    <row r="293" spans="1:14" ht="36.6" customHeight="1"/>
    <row r="294" spans="1:14" ht="21.6" customHeight="1">
      <c r="A294" s="326" t="s">
        <v>231</v>
      </c>
      <c r="G294" s="558" t="s">
        <v>237</v>
      </c>
      <c r="H294" s="558"/>
      <c r="I294" s="558" t="str">
        <f>$I$1</f>
        <v>魚沼集落協定</v>
      </c>
      <c r="J294" s="558"/>
      <c r="K294" s="558"/>
      <c r="L294" s="558"/>
    </row>
    <row r="295" spans="1:14" ht="15.6" customHeight="1">
      <c r="L295" s="326">
        <f>N298</f>
        <v>51</v>
      </c>
    </row>
    <row r="296" spans="1:14">
      <c r="A296" s="327"/>
      <c r="B296" s="330" t="s">
        <v>72</v>
      </c>
      <c r="C296" s="330" t="s">
        <v>76</v>
      </c>
      <c r="D296" s="330" t="s">
        <v>77</v>
      </c>
      <c r="E296" s="330" t="s">
        <v>169</v>
      </c>
      <c r="F296" s="330" t="s">
        <v>10</v>
      </c>
      <c r="G296" s="330" t="s">
        <v>217</v>
      </c>
      <c r="H296" s="330" t="s">
        <v>238</v>
      </c>
      <c r="I296" s="330" t="s">
        <v>239</v>
      </c>
      <c r="J296" s="330" t="s">
        <v>103</v>
      </c>
      <c r="K296" s="330" t="s">
        <v>243</v>
      </c>
      <c r="L296" s="330" t="s">
        <v>244</v>
      </c>
    </row>
    <row r="297" spans="1:14" ht="39.6" customHeight="1">
      <c r="A297" s="328" t="s">
        <v>232</v>
      </c>
      <c r="B297" s="331" t="s">
        <v>233</v>
      </c>
      <c r="C297" s="331" t="s">
        <v>235</v>
      </c>
      <c r="D297" s="331" t="s">
        <v>26</v>
      </c>
      <c r="E297" s="331" t="s">
        <v>29</v>
      </c>
      <c r="F297" s="331" t="s">
        <v>236</v>
      </c>
      <c r="G297" s="334" t="s">
        <v>60</v>
      </c>
      <c r="H297" s="335" t="s">
        <v>16</v>
      </c>
      <c r="I297" s="331" t="s">
        <v>241</v>
      </c>
      <c r="J297" s="334" t="s">
        <v>242</v>
      </c>
      <c r="K297" s="331" t="s">
        <v>116</v>
      </c>
      <c r="L297" s="331" t="s">
        <v>246</v>
      </c>
    </row>
    <row r="298" spans="1:14" ht="42" customHeight="1">
      <c r="A298" s="329">
        <f>VLOOKUP(N298,$O$5:$P$93,2,FALSE)</f>
        <v>0</v>
      </c>
      <c r="B298" s="332">
        <f>VLOOKUP(A298,入力シート!$B$7:$P$101,2,FALSE)</f>
        <v>0</v>
      </c>
      <c r="C298" s="332" t="str">
        <f>VLOOKUP(A298,細目書内訳!$B$11:$M$103,4,FALSE)</f>
        <v>A</v>
      </c>
      <c r="D298" s="332">
        <f>VLOOKUP(A298,入力シート!$B$7:$Q$101,5,FALSE)</f>
        <v>0</v>
      </c>
      <c r="E298" s="332" t="str">
        <f>VLOOKUP(A298,細目書内訳!$B$11:$M$103,6,FALSE)</f>
        <v>C</v>
      </c>
      <c r="F298" s="333">
        <f>SUM(B298:E298)</f>
        <v>0</v>
      </c>
      <c r="G298" s="332" t="str">
        <f>VLOOKUP(A298,細目書内訳!$B$11:$M$103,7,FALSE)</f>
        <v>③</v>
      </c>
      <c r="H298" s="332"/>
      <c r="I298" s="333" t="e">
        <f>G298-H298</f>
        <v>#VALUE!</v>
      </c>
      <c r="J298" s="336"/>
      <c r="K298" s="337" t="e">
        <f>I298+J298</f>
        <v>#VALUE!</v>
      </c>
      <c r="L298" s="337" t="e">
        <f>F298-K298</f>
        <v>#VALUE!</v>
      </c>
      <c r="M298" s="338" t="s">
        <v>248</v>
      </c>
      <c r="N298" s="339">
        <f>N292+1</f>
        <v>51</v>
      </c>
    </row>
    <row r="299" spans="1:14" ht="36.6" customHeight="1"/>
    <row r="300" spans="1:14" ht="21.6" customHeight="1">
      <c r="A300" s="326" t="s">
        <v>231</v>
      </c>
      <c r="G300" s="558" t="s">
        <v>237</v>
      </c>
      <c r="H300" s="558"/>
      <c r="I300" s="558" t="str">
        <f>$I$1</f>
        <v>魚沼集落協定</v>
      </c>
      <c r="J300" s="558"/>
      <c r="K300" s="558"/>
      <c r="L300" s="558"/>
    </row>
    <row r="301" spans="1:14" ht="15.6" customHeight="1">
      <c r="L301" s="326">
        <f>N304</f>
        <v>52</v>
      </c>
    </row>
    <row r="302" spans="1:14">
      <c r="A302" s="327"/>
      <c r="B302" s="330" t="s">
        <v>72</v>
      </c>
      <c r="C302" s="330" t="s">
        <v>76</v>
      </c>
      <c r="D302" s="330" t="s">
        <v>77</v>
      </c>
      <c r="E302" s="330" t="s">
        <v>169</v>
      </c>
      <c r="F302" s="330" t="s">
        <v>10</v>
      </c>
      <c r="G302" s="330" t="s">
        <v>217</v>
      </c>
      <c r="H302" s="330" t="s">
        <v>238</v>
      </c>
      <c r="I302" s="330" t="s">
        <v>239</v>
      </c>
      <c r="J302" s="330" t="s">
        <v>103</v>
      </c>
      <c r="K302" s="330" t="s">
        <v>243</v>
      </c>
      <c r="L302" s="330" t="s">
        <v>244</v>
      </c>
    </row>
    <row r="303" spans="1:14" ht="39.6" customHeight="1">
      <c r="A303" s="328" t="s">
        <v>232</v>
      </c>
      <c r="B303" s="331" t="s">
        <v>233</v>
      </c>
      <c r="C303" s="331" t="s">
        <v>235</v>
      </c>
      <c r="D303" s="331" t="s">
        <v>26</v>
      </c>
      <c r="E303" s="331" t="s">
        <v>29</v>
      </c>
      <c r="F303" s="331" t="s">
        <v>236</v>
      </c>
      <c r="G303" s="334" t="s">
        <v>60</v>
      </c>
      <c r="H303" s="335" t="s">
        <v>16</v>
      </c>
      <c r="I303" s="331" t="s">
        <v>241</v>
      </c>
      <c r="J303" s="334" t="s">
        <v>242</v>
      </c>
      <c r="K303" s="331" t="s">
        <v>116</v>
      </c>
      <c r="L303" s="331" t="s">
        <v>246</v>
      </c>
    </row>
    <row r="304" spans="1:14" ht="42" customHeight="1">
      <c r="A304" s="329">
        <f>VLOOKUP(N304,$O$5:$P$93,2,FALSE)</f>
        <v>0</v>
      </c>
      <c r="B304" s="332">
        <f>VLOOKUP(A304,入力シート!$B$7:$P$101,2,FALSE)</f>
        <v>0</v>
      </c>
      <c r="C304" s="332" t="str">
        <f>VLOOKUP(A304,細目書内訳!$B$11:$M$103,4,FALSE)</f>
        <v>A</v>
      </c>
      <c r="D304" s="332">
        <f>VLOOKUP(A304,入力シート!$B$7:$Q$101,5,FALSE)</f>
        <v>0</v>
      </c>
      <c r="E304" s="332" t="str">
        <f>VLOOKUP(A304,細目書内訳!$B$11:$M$103,6,FALSE)</f>
        <v>C</v>
      </c>
      <c r="F304" s="333">
        <f>SUM(B304:E304)</f>
        <v>0</v>
      </c>
      <c r="G304" s="332" t="str">
        <f>VLOOKUP(A304,細目書内訳!$B$11:$M$103,7,FALSE)</f>
        <v>③</v>
      </c>
      <c r="H304" s="332"/>
      <c r="I304" s="333" t="e">
        <f>G304-H304</f>
        <v>#VALUE!</v>
      </c>
      <c r="J304" s="336"/>
      <c r="K304" s="337" t="e">
        <f>I304+J304</f>
        <v>#VALUE!</v>
      </c>
      <c r="L304" s="337" t="e">
        <f>F304-K304</f>
        <v>#VALUE!</v>
      </c>
      <c r="M304" s="338" t="s">
        <v>248</v>
      </c>
      <c r="N304" s="339">
        <f>N298+1</f>
        <v>52</v>
      </c>
    </row>
    <row r="305" spans="1:14" ht="36.6" customHeight="1"/>
    <row r="306" spans="1:14" ht="21.6" customHeight="1">
      <c r="A306" s="326" t="s">
        <v>231</v>
      </c>
      <c r="G306" s="558" t="s">
        <v>237</v>
      </c>
      <c r="H306" s="558"/>
      <c r="I306" s="558" t="str">
        <f>$I$1</f>
        <v>魚沼集落協定</v>
      </c>
      <c r="J306" s="558"/>
      <c r="K306" s="558"/>
      <c r="L306" s="558"/>
    </row>
    <row r="307" spans="1:14" ht="15.6" customHeight="1">
      <c r="L307" s="326">
        <f>N310</f>
        <v>53</v>
      </c>
    </row>
    <row r="308" spans="1:14">
      <c r="A308" s="327"/>
      <c r="B308" s="330" t="s">
        <v>72</v>
      </c>
      <c r="C308" s="330" t="s">
        <v>76</v>
      </c>
      <c r="D308" s="330" t="s">
        <v>77</v>
      </c>
      <c r="E308" s="330" t="s">
        <v>169</v>
      </c>
      <c r="F308" s="330" t="s">
        <v>10</v>
      </c>
      <c r="G308" s="330" t="s">
        <v>217</v>
      </c>
      <c r="H308" s="330" t="s">
        <v>238</v>
      </c>
      <c r="I308" s="330" t="s">
        <v>239</v>
      </c>
      <c r="J308" s="330" t="s">
        <v>103</v>
      </c>
      <c r="K308" s="330" t="s">
        <v>243</v>
      </c>
      <c r="L308" s="330" t="s">
        <v>244</v>
      </c>
    </row>
    <row r="309" spans="1:14" ht="39.6" customHeight="1">
      <c r="A309" s="328" t="s">
        <v>232</v>
      </c>
      <c r="B309" s="331" t="s">
        <v>233</v>
      </c>
      <c r="C309" s="331" t="s">
        <v>235</v>
      </c>
      <c r="D309" s="331" t="s">
        <v>26</v>
      </c>
      <c r="E309" s="331" t="s">
        <v>29</v>
      </c>
      <c r="F309" s="331" t="s">
        <v>236</v>
      </c>
      <c r="G309" s="334" t="s">
        <v>60</v>
      </c>
      <c r="H309" s="335" t="s">
        <v>16</v>
      </c>
      <c r="I309" s="331" t="s">
        <v>241</v>
      </c>
      <c r="J309" s="334" t="s">
        <v>242</v>
      </c>
      <c r="K309" s="331" t="s">
        <v>116</v>
      </c>
      <c r="L309" s="331" t="s">
        <v>246</v>
      </c>
    </row>
    <row r="310" spans="1:14" ht="42" customHeight="1">
      <c r="A310" s="329">
        <f>VLOOKUP(N310,$O$5:$P$93,2,FALSE)</f>
        <v>0</v>
      </c>
      <c r="B310" s="332">
        <f>VLOOKUP(A310,入力シート!$B$7:$P$101,2,FALSE)</f>
        <v>0</v>
      </c>
      <c r="C310" s="332" t="str">
        <f>VLOOKUP(A310,細目書内訳!$B$11:$M$103,4,FALSE)</f>
        <v>A</v>
      </c>
      <c r="D310" s="332">
        <f>VLOOKUP(A310,入力シート!$B$7:$Q$101,5,FALSE)</f>
        <v>0</v>
      </c>
      <c r="E310" s="332" t="str">
        <f>VLOOKUP(A310,細目書内訳!$B$11:$M$103,6,FALSE)</f>
        <v>C</v>
      </c>
      <c r="F310" s="333">
        <f>SUM(B310:E310)</f>
        <v>0</v>
      </c>
      <c r="G310" s="332" t="str">
        <f>VLOOKUP(A310,細目書内訳!$B$11:$M$103,7,FALSE)</f>
        <v>③</v>
      </c>
      <c r="H310" s="332"/>
      <c r="I310" s="333" t="e">
        <f>G310-H310</f>
        <v>#VALUE!</v>
      </c>
      <c r="J310" s="336"/>
      <c r="K310" s="337" t="e">
        <f>I310+J310</f>
        <v>#VALUE!</v>
      </c>
      <c r="L310" s="337" t="e">
        <f>F310-K310</f>
        <v>#VALUE!</v>
      </c>
      <c r="M310" s="338" t="s">
        <v>248</v>
      </c>
      <c r="N310" s="339">
        <f>N304+1</f>
        <v>53</v>
      </c>
    </row>
    <row r="311" spans="1:14" ht="36.6" customHeight="1"/>
    <row r="312" spans="1:14" ht="21.6" customHeight="1">
      <c r="A312" s="326" t="s">
        <v>231</v>
      </c>
      <c r="G312" s="558" t="s">
        <v>237</v>
      </c>
      <c r="H312" s="558"/>
      <c r="I312" s="558" t="str">
        <f>$I$1</f>
        <v>魚沼集落協定</v>
      </c>
      <c r="J312" s="558"/>
      <c r="K312" s="558"/>
      <c r="L312" s="558"/>
    </row>
    <row r="313" spans="1:14" ht="15.6" customHeight="1">
      <c r="L313" s="326">
        <f>N316</f>
        <v>54</v>
      </c>
    </row>
    <row r="314" spans="1:14">
      <c r="A314" s="327"/>
      <c r="B314" s="330" t="s">
        <v>72</v>
      </c>
      <c r="C314" s="330" t="s">
        <v>76</v>
      </c>
      <c r="D314" s="330" t="s">
        <v>77</v>
      </c>
      <c r="E314" s="330" t="s">
        <v>169</v>
      </c>
      <c r="F314" s="330" t="s">
        <v>10</v>
      </c>
      <c r="G314" s="330" t="s">
        <v>217</v>
      </c>
      <c r="H314" s="330" t="s">
        <v>238</v>
      </c>
      <c r="I314" s="330" t="s">
        <v>239</v>
      </c>
      <c r="J314" s="330" t="s">
        <v>103</v>
      </c>
      <c r="K314" s="330" t="s">
        <v>243</v>
      </c>
      <c r="L314" s="330" t="s">
        <v>244</v>
      </c>
    </row>
    <row r="315" spans="1:14" ht="39.6" customHeight="1">
      <c r="A315" s="328" t="s">
        <v>232</v>
      </c>
      <c r="B315" s="331" t="s">
        <v>233</v>
      </c>
      <c r="C315" s="331" t="s">
        <v>235</v>
      </c>
      <c r="D315" s="331" t="s">
        <v>26</v>
      </c>
      <c r="E315" s="331" t="s">
        <v>29</v>
      </c>
      <c r="F315" s="331" t="s">
        <v>236</v>
      </c>
      <c r="G315" s="334" t="s">
        <v>60</v>
      </c>
      <c r="H315" s="335" t="s">
        <v>16</v>
      </c>
      <c r="I315" s="331" t="s">
        <v>241</v>
      </c>
      <c r="J315" s="334" t="s">
        <v>242</v>
      </c>
      <c r="K315" s="331" t="s">
        <v>116</v>
      </c>
      <c r="L315" s="331" t="s">
        <v>246</v>
      </c>
    </row>
    <row r="316" spans="1:14" ht="42" customHeight="1">
      <c r="A316" s="329">
        <f>VLOOKUP(N316,$O$5:$P$93,2,FALSE)</f>
        <v>0</v>
      </c>
      <c r="B316" s="332">
        <f>VLOOKUP(A316,入力シート!$B$7:$P$101,2,FALSE)</f>
        <v>0</v>
      </c>
      <c r="C316" s="332" t="str">
        <f>VLOOKUP(A316,細目書内訳!$B$11:$M$103,4,FALSE)</f>
        <v>A</v>
      </c>
      <c r="D316" s="332">
        <f>VLOOKUP(A316,入力シート!$B$7:$Q$101,5,FALSE)</f>
        <v>0</v>
      </c>
      <c r="E316" s="332" t="str">
        <f>VLOOKUP(A316,細目書内訳!$B$11:$M$103,6,FALSE)</f>
        <v>C</v>
      </c>
      <c r="F316" s="333">
        <f>SUM(B316:E316)</f>
        <v>0</v>
      </c>
      <c r="G316" s="332" t="str">
        <f>VLOOKUP(A316,細目書内訳!$B$11:$M$103,7,FALSE)</f>
        <v>③</v>
      </c>
      <c r="H316" s="332"/>
      <c r="I316" s="333" t="e">
        <f>G316-H316</f>
        <v>#VALUE!</v>
      </c>
      <c r="J316" s="336"/>
      <c r="K316" s="337" t="e">
        <f>I316+J316</f>
        <v>#VALUE!</v>
      </c>
      <c r="L316" s="337" t="e">
        <f>F316-K316</f>
        <v>#VALUE!</v>
      </c>
      <c r="M316" s="338" t="s">
        <v>248</v>
      </c>
      <c r="N316" s="339">
        <f>N310+1</f>
        <v>54</v>
      </c>
    </row>
    <row r="317" spans="1:14" ht="36.6" customHeight="1"/>
    <row r="318" spans="1:14" ht="21.6" customHeight="1">
      <c r="A318" s="326" t="s">
        <v>231</v>
      </c>
      <c r="G318" s="558" t="s">
        <v>237</v>
      </c>
      <c r="H318" s="558"/>
      <c r="I318" s="558" t="str">
        <f>$I$1</f>
        <v>魚沼集落協定</v>
      </c>
      <c r="J318" s="558"/>
      <c r="K318" s="558"/>
      <c r="L318" s="558"/>
    </row>
    <row r="319" spans="1:14" ht="15.6" customHeight="1">
      <c r="L319" s="326">
        <f>N322</f>
        <v>55</v>
      </c>
    </row>
    <row r="320" spans="1:14">
      <c r="A320" s="327"/>
      <c r="B320" s="330" t="s">
        <v>72</v>
      </c>
      <c r="C320" s="330" t="s">
        <v>76</v>
      </c>
      <c r="D320" s="330" t="s">
        <v>77</v>
      </c>
      <c r="E320" s="330" t="s">
        <v>169</v>
      </c>
      <c r="F320" s="330" t="s">
        <v>10</v>
      </c>
      <c r="G320" s="330" t="s">
        <v>217</v>
      </c>
      <c r="H320" s="330" t="s">
        <v>238</v>
      </c>
      <c r="I320" s="330" t="s">
        <v>239</v>
      </c>
      <c r="J320" s="330" t="s">
        <v>103</v>
      </c>
      <c r="K320" s="330" t="s">
        <v>243</v>
      </c>
      <c r="L320" s="330" t="s">
        <v>244</v>
      </c>
    </row>
    <row r="321" spans="1:14" ht="39.6" customHeight="1">
      <c r="A321" s="328" t="s">
        <v>232</v>
      </c>
      <c r="B321" s="331" t="s">
        <v>233</v>
      </c>
      <c r="C321" s="331" t="s">
        <v>235</v>
      </c>
      <c r="D321" s="331" t="s">
        <v>26</v>
      </c>
      <c r="E321" s="331" t="s">
        <v>29</v>
      </c>
      <c r="F321" s="331" t="s">
        <v>236</v>
      </c>
      <c r="G321" s="334" t="s">
        <v>60</v>
      </c>
      <c r="H321" s="335" t="s">
        <v>16</v>
      </c>
      <c r="I321" s="331" t="s">
        <v>241</v>
      </c>
      <c r="J321" s="334" t="s">
        <v>242</v>
      </c>
      <c r="K321" s="331" t="s">
        <v>116</v>
      </c>
      <c r="L321" s="331" t="s">
        <v>246</v>
      </c>
    </row>
    <row r="322" spans="1:14" ht="42" customHeight="1">
      <c r="A322" s="329">
        <f>VLOOKUP(N322,$O$5:$P$93,2,FALSE)</f>
        <v>0</v>
      </c>
      <c r="B322" s="332">
        <f>VLOOKUP(A322,入力シート!$B$7:$P$101,2,FALSE)</f>
        <v>0</v>
      </c>
      <c r="C322" s="332" t="str">
        <f>VLOOKUP(A322,細目書内訳!$B$11:$M$103,4,FALSE)</f>
        <v>A</v>
      </c>
      <c r="D322" s="332">
        <f>VLOOKUP(A322,入力シート!$B$7:$Q$101,5,FALSE)</f>
        <v>0</v>
      </c>
      <c r="E322" s="332" t="str">
        <f>VLOOKUP(A322,細目書内訳!$B$11:$M$103,6,FALSE)</f>
        <v>C</v>
      </c>
      <c r="F322" s="333">
        <f>SUM(B322:E322)</f>
        <v>0</v>
      </c>
      <c r="G322" s="332" t="str">
        <f>VLOOKUP(A322,細目書内訳!$B$11:$M$103,7,FALSE)</f>
        <v>③</v>
      </c>
      <c r="H322" s="332"/>
      <c r="I322" s="333" t="e">
        <f>G322-H322</f>
        <v>#VALUE!</v>
      </c>
      <c r="J322" s="336"/>
      <c r="K322" s="337" t="e">
        <f>I322+J322</f>
        <v>#VALUE!</v>
      </c>
      <c r="L322" s="337" t="e">
        <f>F322-K322</f>
        <v>#VALUE!</v>
      </c>
      <c r="M322" s="338" t="s">
        <v>248</v>
      </c>
      <c r="N322" s="339">
        <f>N316+1</f>
        <v>55</v>
      </c>
    </row>
    <row r="323" spans="1:14" ht="36.6" customHeight="1"/>
    <row r="324" spans="1:14" ht="21.6" customHeight="1">
      <c r="A324" s="326" t="s">
        <v>231</v>
      </c>
      <c r="G324" s="558" t="s">
        <v>237</v>
      </c>
      <c r="H324" s="558"/>
      <c r="I324" s="558" t="str">
        <f>$I$1</f>
        <v>魚沼集落協定</v>
      </c>
      <c r="J324" s="558"/>
      <c r="K324" s="558"/>
      <c r="L324" s="558"/>
    </row>
    <row r="325" spans="1:14" ht="15.6" customHeight="1">
      <c r="L325" s="326">
        <f>N328</f>
        <v>56</v>
      </c>
    </row>
    <row r="326" spans="1:14">
      <c r="A326" s="327"/>
      <c r="B326" s="330" t="s">
        <v>72</v>
      </c>
      <c r="C326" s="330" t="s">
        <v>76</v>
      </c>
      <c r="D326" s="330" t="s">
        <v>77</v>
      </c>
      <c r="E326" s="330" t="s">
        <v>169</v>
      </c>
      <c r="F326" s="330" t="s">
        <v>10</v>
      </c>
      <c r="G326" s="330" t="s">
        <v>217</v>
      </c>
      <c r="H326" s="330" t="s">
        <v>238</v>
      </c>
      <c r="I326" s="330" t="s">
        <v>239</v>
      </c>
      <c r="J326" s="330" t="s">
        <v>103</v>
      </c>
      <c r="K326" s="330" t="s">
        <v>243</v>
      </c>
      <c r="L326" s="330" t="s">
        <v>244</v>
      </c>
    </row>
    <row r="327" spans="1:14" ht="39.6" customHeight="1">
      <c r="A327" s="328" t="s">
        <v>232</v>
      </c>
      <c r="B327" s="331" t="s">
        <v>233</v>
      </c>
      <c r="C327" s="331" t="s">
        <v>235</v>
      </c>
      <c r="D327" s="331" t="s">
        <v>26</v>
      </c>
      <c r="E327" s="331" t="s">
        <v>29</v>
      </c>
      <c r="F327" s="331" t="s">
        <v>236</v>
      </c>
      <c r="G327" s="334" t="s">
        <v>60</v>
      </c>
      <c r="H327" s="335" t="s">
        <v>16</v>
      </c>
      <c r="I327" s="331" t="s">
        <v>241</v>
      </c>
      <c r="J327" s="334" t="s">
        <v>242</v>
      </c>
      <c r="K327" s="331" t="s">
        <v>116</v>
      </c>
      <c r="L327" s="331" t="s">
        <v>246</v>
      </c>
    </row>
    <row r="328" spans="1:14" ht="42" customHeight="1">
      <c r="A328" s="329">
        <f>VLOOKUP(N328,$O$5:$P$93,2,FALSE)</f>
        <v>0</v>
      </c>
      <c r="B328" s="332">
        <f>VLOOKUP(A328,入力シート!$B$7:$P$101,2,FALSE)</f>
        <v>0</v>
      </c>
      <c r="C328" s="332" t="str">
        <f>VLOOKUP(A328,細目書内訳!$B$11:$M$103,4,FALSE)</f>
        <v>A</v>
      </c>
      <c r="D328" s="332">
        <f>VLOOKUP(A328,入力シート!$B$7:$Q$101,5,FALSE)</f>
        <v>0</v>
      </c>
      <c r="E328" s="332" t="str">
        <f>VLOOKUP(A328,細目書内訳!$B$11:$M$103,6,FALSE)</f>
        <v>C</v>
      </c>
      <c r="F328" s="333">
        <f>SUM(B328:E328)</f>
        <v>0</v>
      </c>
      <c r="G328" s="332" t="str">
        <f>VLOOKUP(A328,細目書内訳!$B$11:$M$103,7,FALSE)</f>
        <v>③</v>
      </c>
      <c r="H328" s="332"/>
      <c r="I328" s="333" t="e">
        <f>G328-H328</f>
        <v>#VALUE!</v>
      </c>
      <c r="J328" s="336"/>
      <c r="K328" s="337" t="e">
        <f>I328+J328</f>
        <v>#VALUE!</v>
      </c>
      <c r="L328" s="337" t="e">
        <f>F328-K328</f>
        <v>#VALUE!</v>
      </c>
      <c r="M328" s="338" t="s">
        <v>248</v>
      </c>
      <c r="N328" s="339">
        <f>N322+1</f>
        <v>56</v>
      </c>
    </row>
    <row r="329" spans="1:14" ht="21.6" customHeight="1">
      <c r="A329" s="326" t="s">
        <v>231</v>
      </c>
      <c r="G329" s="558" t="s">
        <v>237</v>
      </c>
      <c r="H329" s="558"/>
      <c r="I329" s="558" t="str">
        <f>$I$1</f>
        <v>魚沼集落協定</v>
      </c>
      <c r="J329" s="558"/>
      <c r="K329" s="558"/>
      <c r="L329" s="558"/>
    </row>
    <row r="330" spans="1:14" ht="15.6" customHeight="1">
      <c r="L330" s="326">
        <f>N333</f>
        <v>57</v>
      </c>
    </row>
    <row r="331" spans="1:14">
      <c r="A331" s="327"/>
      <c r="B331" s="330" t="s">
        <v>72</v>
      </c>
      <c r="C331" s="330" t="s">
        <v>76</v>
      </c>
      <c r="D331" s="330" t="s">
        <v>77</v>
      </c>
      <c r="E331" s="330" t="s">
        <v>169</v>
      </c>
      <c r="F331" s="330" t="s">
        <v>10</v>
      </c>
      <c r="G331" s="330" t="s">
        <v>217</v>
      </c>
      <c r="H331" s="330" t="s">
        <v>238</v>
      </c>
      <c r="I331" s="330" t="s">
        <v>239</v>
      </c>
      <c r="J331" s="330" t="s">
        <v>103</v>
      </c>
      <c r="K331" s="330" t="s">
        <v>243</v>
      </c>
      <c r="L331" s="330" t="s">
        <v>244</v>
      </c>
    </row>
    <row r="332" spans="1:14" ht="39.6" customHeight="1">
      <c r="A332" s="328" t="s">
        <v>232</v>
      </c>
      <c r="B332" s="331" t="s">
        <v>233</v>
      </c>
      <c r="C332" s="331" t="s">
        <v>235</v>
      </c>
      <c r="D332" s="331" t="s">
        <v>26</v>
      </c>
      <c r="E332" s="331" t="s">
        <v>29</v>
      </c>
      <c r="F332" s="331" t="s">
        <v>236</v>
      </c>
      <c r="G332" s="334" t="s">
        <v>60</v>
      </c>
      <c r="H332" s="335" t="s">
        <v>16</v>
      </c>
      <c r="I332" s="331" t="s">
        <v>241</v>
      </c>
      <c r="J332" s="334" t="s">
        <v>242</v>
      </c>
      <c r="K332" s="331" t="s">
        <v>116</v>
      </c>
      <c r="L332" s="331" t="s">
        <v>246</v>
      </c>
    </row>
    <row r="333" spans="1:14" ht="42" customHeight="1">
      <c r="A333" s="329">
        <f>VLOOKUP(N333,$O$5:$P$93,2,FALSE)</f>
        <v>0</v>
      </c>
      <c r="B333" s="332">
        <f>VLOOKUP(A333,入力シート!$B$7:$P$101,2,FALSE)</f>
        <v>0</v>
      </c>
      <c r="C333" s="332" t="str">
        <f>VLOOKUP(A333,細目書内訳!$B$11:$M$103,4,FALSE)</f>
        <v>A</v>
      </c>
      <c r="D333" s="332">
        <f>VLOOKUP(A333,入力シート!$B$7:$Q$101,5,FALSE)</f>
        <v>0</v>
      </c>
      <c r="E333" s="332" t="str">
        <f>VLOOKUP(A333,細目書内訳!$B$11:$M$103,6,FALSE)</f>
        <v>C</v>
      </c>
      <c r="F333" s="333">
        <f>SUM(B333:E333)</f>
        <v>0</v>
      </c>
      <c r="G333" s="332" t="str">
        <f>VLOOKUP(A333,細目書内訳!$B$11:$M$103,7,FALSE)</f>
        <v>③</v>
      </c>
      <c r="H333" s="332"/>
      <c r="I333" s="333" t="e">
        <f>G333-H333</f>
        <v>#VALUE!</v>
      </c>
      <c r="J333" s="336"/>
      <c r="K333" s="337" t="e">
        <f>I333+J333</f>
        <v>#VALUE!</v>
      </c>
      <c r="L333" s="337" t="e">
        <f>F333-K333</f>
        <v>#VALUE!</v>
      </c>
      <c r="M333" s="338" t="s">
        <v>248</v>
      </c>
      <c r="N333" s="339">
        <f>N328+1</f>
        <v>57</v>
      </c>
    </row>
    <row r="334" spans="1:14" ht="36.6" customHeight="1"/>
    <row r="335" spans="1:14" ht="21.6" customHeight="1">
      <c r="A335" s="326" t="s">
        <v>231</v>
      </c>
      <c r="G335" s="558" t="s">
        <v>237</v>
      </c>
      <c r="H335" s="558"/>
      <c r="I335" s="558" t="str">
        <f>$I$1</f>
        <v>魚沼集落協定</v>
      </c>
      <c r="J335" s="558"/>
      <c r="K335" s="558"/>
      <c r="L335" s="558"/>
    </row>
    <row r="336" spans="1:14" ht="15.6" customHeight="1">
      <c r="L336" s="326">
        <f>N339</f>
        <v>58</v>
      </c>
    </row>
    <row r="337" spans="1:14">
      <c r="A337" s="327"/>
      <c r="B337" s="330" t="s">
        <v>72</v>
      </c>
      <c r="C337" s="330" t="s">
        <v>76</v>
      </c>
      <c r="D337" s="330" t="s">
        <v>77</v>
      </c>
      <c r="E337" s="330" t="s">
        <v>169</v>
      </c>
      <c r="F337" s="330" t="s">
        <v>10</v>
      </c>
      <c r="G337" s="330" t="s">
        <v>217</v>
      </c>
      <c r="H337" s="330" t="s">
        <v>238</v>
      </c>
      <c r="I337" s="330" t="s">
        <v>239</v>
      </c>
      <c r="J337" s="330" t="s">
        <v>103</v>
      </c>
      <c r="K337" s="330" t="s">
        <v>243</v>
      </c>
      <c r="L337" s="330" t="s">
        <v>244</v>
      </c>
    </row>
    <row r="338" spans="1:14" ht="39.6" customHeight="1">
      <c r="A338" s="328" t="s">
        <v>232</v>
      </c>
      <c r="B338" s="331" t="s">
        <v>233</v>
      </c>
      <c r="C338" s="331" t="s">
        <v>235</v>
      </c>
      <c r="D338" s="331" t="s">
        <v>26</v>
      </c>
      <c r="E338" s="331" t="s">
        <v>29</v>
      </c>
      <c r="F338" s="331" t="s">
        <v>236</v>
      </c>
      <c r="G338" s="334" t="s">
        <v>60</v>
      </c>
      <c r="H338" s="335" t="s">
        <v>16</v>
      </c>
      <c r="I338" s="331" t="s">
        <v>241</v>
      </c>
      <c r="J338" s="334" t="s">
        <v>242</v>
      </c>
      <c r="K338" s="331" t="s">
        <v>116</v>
      </c>
      <c r="L338" s="331" t="s">
        <v>246</v>
      </c>
    </row>
    <row r="339" spans="1:14" ht="42" customHeight="1">
      <c r="A339" s="329">
        <f>VLOOKUP(N339,$O$5:$P$93,2,FALSE)</f>
        <v>0</v>
      </c>
      <c r="B339" s="332">
        <f>VLOOKUP(A339,入力シート!$B$7:$P$101,2,FALSE)</f>
        <v>0</v>
      </c>
      <c r="C339" s="332" t="str">
        <f>VLOOKUP(A339,細目書内訳!$B$11:$M$103,4,FALSE)</f>
        <v>A</v>
      </c>
      <c r="D339" s="332">
        <f>VLOOKUP(A339,入力シート!$B$7:$Q$101,5,FALSE)</f>
        <v>0</v>
      </c>
      <c r="E339" s="332" t="str">
        <f>VLOOKUP(A339,細目書内訳!$B$11:$M$103,6,FALSE)</f>
        <v>C</v>
      </c>
      <c r="F339" s="333">
        <f>SUM(B339:E339)</f>
        <v>0</v>
      </c>
      <c r="G339" s="332" t="str">
        <f>VLOOKUP(A339,細目書内訳!$B$11:$M$103,7,FALSE)</f>
        <v>③</v>
      </c>
      <c r="H339" s="332"/>
      <c r="I339" s="333" t="e">
        <f>G339-H339</f>
        <v>#VALUE!</v>
      </c>
      <c r="J339" s="336"/>
      <c r="K339" s="337" t="e">
        <f>I339+J339</f>
        <v>#VALUE!</v>
      </c>
      <c r="L339" s="337" t="e">
        <f>F339-K339</f>
        <v>#VALUE!</v>
      </c>
      <c r="M339" s="338" t="s">
        <v>248</v>
      </c>
      <c r="N339" s="339">
        <f>N333+1</f>
        <v>58</v>
      </c>
    </row>
    <row r="340" spans="1:14" ht="36.6" customHeight="1"/>
    <row r="341" spans="1:14" ht="21.6" customHeight="1">
      <c r="A341" s="326" t="s">
        <v>231</v>
      </c>
      <c r="G341" s="558" t="s">
        <v>237</v>
      </c>
      <c r="H341" s="558"/>
      <c r="I341" s="558" t="str">
        <f>$I$1</f>
        <v>魚沼集落協定</v>
      </c>
      <c r="J341" s="558"/>
      <c r="K341" s="558"/>
      <c r="L341" s="558"/>
    </row>
    <row r="342" spans="1:14" ht="15.6" customHeight="1">
      <c r="L342" s="326">
        <f>N345</f>
        <v>59</v>
      </c>
    </row>
    <row r="343" spans="1:14">
      <c r="A343" s="327"/>
      <c r="B343" s="330" t="s">
        <v>72</v>
      </c>
      <c r="C343" s="330" t="s">
        <v>76</v>
      </c>
      <c r="D343" s="330" t="s">
        <v>77</v>
      </c>
      <c r="E343" s="330" t="s">
        <v>169</v>
      </c>
      <c r="F343" s="330" t="s">
        <v>10</v>
      </c>
      <c r="G343" s="330" t="s">
        <v>217</v>
      </c>
      <c r="H343" s="330" t="s">
        <v>238</v>
      </c>
      <c r="I343" s="330" t="s">
        <v>239</v>
      </c>
      <c r="J343" s="330" t="s">
        <v>103</v>
      </c>
      <c r="K343" s="330" t="s">
        <v>243</v>
      </c>
      <c r="L343" s="330" t="s">
        <v>244</v>
      </c>
    </row>
    <row r="344" spans="1:14" ht="39.6" customHeight="1">
      <c r="A344" s="328" t="s">
        <v>232</v>
      </c>
      <c r="B344" s="331" t="s">
        <v>233</v>
      </c>
      <c r="C344" s="331" t="s">
        <v>235</v>
      </c>
      <c r="D344" s="331" t="s">
        <v>26</v>
      </c>
      <c r="E344" s="331" t="s">
        <v>29</v>
      </c>
      <c r="F344" s="331" t="s">
        <v>236</v>
      </c>
      <c r="G344" s="334" t="s">
        <v>60</v>
      </c>
      <c r="H344" s="335" t="s">
        <v>16</v>
      </c>
      <c r="I344" s="331" t="s">
        <v>241</v>
      </c>
      <c r="J344" s="334" t="s">
        <v>242</v>
      </c>
      <c r="K344" s="331" t="s">
        <v>116</v>
      </c>
      <c r="L344" s="331" t="s">
        <v>246</v>
      </c>
    </row>
    <row r="345" spans="1:14" ht="42" customHeight="1">
      <c r="A345" s="329">
        <f>VLOOKUP(N345,$O$5:$P$93,2,FALSE)</f>
        <v>0</v>
      </c>
      <c r="B345" s="332">
        <f>VLOOKUP(A345,入力シート!$B$7:$P$101,2,FALSE)</f>
        <v>0</v>
      </c>
      <c r="C345" s="332" t="str">
        <f>VLOOKUP(A345,細目書内訳!$B$11:$M$103,4,FALSE)</f>
        <v>A</v>
      </c>
      <c r="D345" s="332">
        <f>VLOOKUP(A345,入力シート!$B$7:$Q$101,5,FALSE)</f>
        <v>0</v>
      </c>
      <c r="E345" s="332" t="str">
        <f>VLOOKUP(A345,細目書内訳!$B$11:$M$103,6,FALSE)</f>
        <v>C</v>
      </c>
      <c r="F345" s="333">
        <f>SUM(B345:E345)</f>
        <v>0</v>
      </c>
      <c r="G345" s="332" t="str">
        <f>VLOOKUP(A345,細目書内訳!$B$11:$M$103,7,FALSE)</f>
        <v>③</v>
      </c>
      <c r="H345" s="332"/>
      <c r="I345" s="333" t="e">
        <f>G345-H345</f>
        <v>#VALUE!</v>
      </c>
      <c r="J345" s="336"/>
      <c r="K345" s="337" t="e">
        <f>I345+J345</f>
        <v>#VALUE!</v>
      </c>
      <c r="L345" s="337" t="e">
        <f>F345-K345</f>
        <v>#VALUE!</v>
      </c>
      <c r="M345" s="338" t="s">
        <v>248</v>
      </c>
      <c r="N345" s="339">
        <f>N339+1</f>
        <v>59</v>
      </c>
    </row>
    <row r="346" spans="1:14" ht="36.6" customHeight="1"/>
    <row r="347" spans="1:14" ht="21.6" customHeight="1">
      <c r="A347" s="326" t="s">
        <v>231</v>
      </c>
      <c r="G347" s="558" t="s">
        <v>237</v>
      </c>
      <c r="H347" s="558"/>
      <c r="I347" s="558" t="str">
        <f>$I$1</f>
        <v>魚沼集落協定</v>
      </c>
      <c r="J347" s="558"/>
      <c r="K347" s="558"/>
      <c r="L347" s="558"/>
    </row>
    <row r="348" spans="1:14" ht="15.6" customHeight="1">
      <c r="L348" s="326">
        <f>N351</f>
        <v>60</v>
      </c>
    </row>
    <row r="349" spans="1:14">
      <c r="A349" s="327"/>
      <c r="B349" s="330" t="s">
        <v>72</v>
      </c>
      <c r="C349" s="330" t="s">
        <v>76</v>
      </c>
      <c r="D349" s="330" t="s">
        <v>77</v>
      </c>
      <c r="E349" s="330" t="s">
        <v>169</v>
      </c>
      <c r="F349" s="330" t="s">
        <v>10</v>
      </c>
      <c r="G349" s="330" t="s">
        <v>217</v>
      </c>
      <c r="H349" s="330" t="s">
        <v>238</v>
      </c>
      <c r="I349" s="330" t="s">
        <v>239</v>
      </c>
      <c r="J349" s="330" t="s">
        <v>103</v>
      </c>
      <c r="K349" s="330" t="s">
        <v>243</v>
      </c>
      <c r="L349" s="330" t="s">
        <v>244</v>
      </c>
    </row>
    <row r="350" spans="1:14" ht="39.6" customHeight="1">
      <c r="A350" s="328" t="s">
        <v>232</v>
      </c>
      <c r="B350" s="331" t="s">
        <v>233</v>
      </c>
      <c r="C350" s="331" t="s">
        <v>235</v>
      </c>
      <c r="D350" s="331" t="s">
        <v>26</v>
      </c>
      <c r="E350" s="331" t="s">
        <v>29</v>
      </c>
      <c r="F350" s="331" t="s">
        <v>236</v>
      </c>
      <c r="G350" s="334" t="s">
        <v>60</v>
      </c>
      <c r="H350" s="335" t="s">
        <v>16</v>
      </c>
      <c r="I350" s="331" t="s">
        <v>241</v>
      </c>
      <c r="J350" s="334" t="s">
        <v>242</v>
      </c>
      <c r="K350" s="331" t="s">
        <v>116</v>
      </c>
      <c r="L350" s="331" t="s">
        <v>246</v>
      </c>
    </row>
    <row r="351" spans="1:14" ht="42" customHeight="1">
      <c r="A351" s="329">
        <f>VLOOKUP(N351,$O$5:$P$93,2,FALSE)</f>
        <v>0</v>
      </c>
      <c r="B351" s="332">
        <f>VLOOKUP(A351,入力シート!$B$7:$P$101,2,FALSE)</f>
        <v>0</v>
      </c>
      <c r="C351" s="332" t="str">
        <f>VLOOKUP(A351,細目書内訳!$B$11:$M$103,4,FALSE)</f>
        <v>A</v>
      </c>
      <c r="D351" s="332">
        <f>VLOOKUP(A351,入力シート!$B$7:$Q$101,5,FALSE)</f>
        <v>0</v>
      </c>
      <c r="E351" s="332" t="str">
        <f>VLOOKUP(A351,細目書内訳!$B$11:$M$103,6,FALSE)</f>
        <v>C</v>
      </c>
      <c r="F351" s="333">
        <f>SUM(B351:E351)</f>
        <v>0</v>
      </c>
      <c r="G351" s="332" t="str">
        <f>VLOOKUP(A351,細目書内訳!$B$11:$M$103,7,FALSE)</f>
        <v>③</v>
      </c>
      <c r="H351" s="332"/>
      <c r="I351" s="333" t="e">
        <f>G351-H351</f>
        <v>#VALUE!</v>
      </c>
      <c r="J351" s="336"/>
      <c r="K351" s="337" t="e">
        <f>I351+J351</f>
        <v>#VALUE!</v>
      </c>
      <c r="L351" s="337" t="e">
        <f>F351-K351</f>
        <v>#VALUE!</v>
      </c>
      <c r="M351" s="338" t="s">
        <v>248</v>
      </c>
      <c r="N351" s="339">
        <f>N345+1</f>
        <v>60</v>
      </c>
    </row>
    <row r="352" spans="1:14" ht="36.6" customHeight="1"/>
    <row r="353" spans="1:14" ht="21.6" customHeight="1">
      <c r="A353" s="326" t="s">
        <v>231</v>
      </c>
      <c r="G353" s="558" t="s">
        <v>237</v>
      </c>
      <c r="H353" s="558"/>
      <c r="I353" s="558" t="str">
        <f>$I$1</f>
        <v>魚沼集落協定</v>
      </c>
      <c r="J353" s="558"/>
      <c r="K353" s="558"/>
      <c r="L353" s="558"/>
    </row>
    <row r="354" spans="1:14" ht="15.6" customHeight="1">
      <c r="L354" s="326">
        <f>N357</f>
        <v>61</v>
      </c>
    </row>
    <row r="355" spans="1:14">
      <c r="A355" s="327"/>
      <c r="B355" s="330" t="s">
        <v>72</v>
      </c>
      <c r="C355" s="330" t="s">
        <v>76</v>
      </c>
      <c r="D355" s="330" t="s">
        <v>77</v>
      </c>
      <c r="E355" s="330" t="s">
        <v>169</v>
      </c>
      <c r="F355" s="330" t="s">
        <v>10</v>
      </c>
      <c r="G355" s="330" t="s">
        <v>217</v>
      </c>
      <c r="H355" s="330" t="s">
        <v>238</v>
      </c>
      <c r="I355" s="330" t="s">
        <v>239</v>
      </c>
      <c r="J355" s="330" t="s">
        <v>103</v>
      </c>
      <c r="K355" s="330" t="s">
        <v>243</v>
      </c>
      <c r="L355" s="330" t="s">
        <v>244</v>
      </c>
    </row>
    <row r="356" spans="1:14" ht="39.6" customHeight="1">
      <c r="A356" s="328" t="s">
        <v>232</v>
      </c>
      <c r="B356" s="331" t="s">
        <v>233</v>
      </c>
      <c r="C356" s="331" t="s">
        <v>235</v>
      </c>
      <c r="D356" s="331" t="s">
        <v>26</v>
      </c>
      <c r="E356" s="331" t="s">
        <v>29</v>
      </c>
      <c r="F356" s="331" t="s">
        <v>236</v>
      </c>
      <c r="G356" s="334" t="s">
        <v>60</v>
      </c>
      <c r="H356" s="335" t="s">
        <v>16</v>
      </c>
      <c r="I356" s="331" t="s">
        <v>241</v>
      </c>
      <c r="J356" s="334" t="s">
        <v>242</v>
      </c>
      <c r="K356" s="331" t="s">
        <v>116</v>
      </c>
      <c r="L356" s="331" t="s">
        <v>246</v>
      </c>
    </row>
    <row r="357" spans="1:14" ht="42" customHeight="1">
      <c r="A357" s="329">
        <f>VLOOKUP(N357,$O$5:$P$93,2,FALSE)</f>
        <v>0</v>
      </c>
      <c r="B357" s="332">
        <f>VLOOKUP(A357,入力シート!$B$7:$P$101,2,FALSE)</f>
        <v>0</v>
      </c>
      <c r="C357" s="332" t="str">
        <f>VLOOKUP(A357,細目書内訳!$B$11:$M$103,4,FALSE)</f>
        <v>A</v>
      </c>
      <c r="D357" s="332">
        <f>VLOOKUP(A357,入力シート!$B$7:$Q$101,5,FALSE)</f>
        <v>0</v>
      </c>
      <c r="E357" s="332" t="str">
        <f>VLOOKUP(A357,細目書内訳!$B$11:$M$103,6,FALSE)</f>
        <v>C</v>
      </c>
      <c r="F357" s="333">
        <f>SUM(B357:E357)</f>
        <v>0</v>
      </c>
      <c r="G357" s="332" t="str">
        <f>VLOOKUP(A357,細目書内訳!$B$11:$M$103,7,FALSE)</f>
        <v>③</v>
      </c>
      <c r="H357" s="332"/>
      <c r="I357" s="333" t="e">
        <f>G357-H357</f>
        <v>#VALUE!</v>
      </c>
      <c r="J357" s="336"/>
      <c r="K357" s="337" t="e">
        <f>I357+J357</f>
        <v>#VALUE!</v>
      </c>
      <c r="L357" s="337" t="e">
        <f>F357-K357</f>
        <v>#VALUE!</v>
      </c>
      <c r="M357" s="338" t="s">
        <v>248</v>
      </c>
      <c r="N357" s="339">
        <f>N351+1</f>
        <v>61</v>
      </c>
    </row>
    <row r="358" spans="1:14" ht="36.6" customHeight="1"/>
    <row r="359" spans="1:14" ht="21.6" customHeight="1">
      <c r="A359" s="326" t="s">
        <v>231</v>
      </c>
      <c r="G359" s="558" t="s">
        <v>237</v>
      </c>
      <c r="H359" s="558"/>
      <c r="I359" s="558" t="str">
        <f>$I$1</f>
        <v>魚沼集落協定</v>
      </c>
      <c r="J359" s="558"/>
      <c r="K359" s="558"/>
      <c r="L359" s="558"/>
    </row>
    <row r="360" spans="1:14" ht="15.6" customHeight="1">
      <c r="L360" s="326">
        <f>N363</f>
        <v>62</v>
      </c>
    </row>
    <row r="361" spans="1:14">
      <c r="A361" s="327"/>
      <c r="B361" s="330" t="s">
        <v>72</v>
      </c>
      <c r="C361" s="330" t="s">
        <v>76</v>
      </c>
      <c r="D361" s="330" t="s">
        <v>77</v>
      </c>
      <c r="E361" s="330" t="s">
        <v>169</v>
      </c>
      <c r="F361" s="330" t="s">
        <v>10</v>
      </c>
      <c r="G361" s="330" t="s">
        <v>217</v>
      </c>
      <c r="H361" s="330" t="s">
        <v>238</v>
      </c>
      <c r="I361" s="330" t="s">
        <v>239</v>
      </c>
      <c r="J361" s="330" t="s">
        <v>103</v>
      </c>
      <c r="K361" s="330" t="s">
        <v>243</v>
      </c>
      <c r="L361" s="330" t="s">
        <v>244</v>
      </c>
    </row>
    <row r="362" spans="1:14" ht="39.6" customHeight="1">
      <c r="A362" s="328" t="s">
        <v>232</v>
      </c>
      <c r="B362" s="331" t="s">
        <v>233</v>
      </c>
      <c r="C362" s="331" t="s">
        <v>235</v>
      </c>
      <c r="D362" s="331" t="s">
        <v>26</v>
      </c>
      <c r="E362" s="331" t="s">
        <v>29</v>
      </c>
      <c r="F362" s="331" t="s">
        <v>236</v>
      </c>
      <c r="G362" s="334" t="s">
        <v>60</v>
      </c>
      <c r="H362" s="335" t="s">
        <v>16</v>
      </c>
      <c r="I362" s="331" t="s">
        <v>241</v>
      </c>
      <c r="J362" s="334" t="s">
        <v>242</v>
      </c>
      <c r="K362" s="331" t="s">
        <v>116</v>
      </c>
      <c r="L362" s="331" t="s">
        <v>246</v>
      </c>
    </row>
    <row r="363" spans="1:14" ht="42" customHeight="1">
      <c r="A363" s="329">
        <f>VLOOKUP(N363,$O$5:$P$93,2,FALSE)</f>
        <v>0</v>
      </c>
      <c r="B363" s="332">
        <f>VLOOKUP(A363,入力シート!$B$7:$P$101,2,FALSE)</f>
        <v>0</v>
      </c>
      <c r="C363" s="332" t="str">
        <f>VLOOKUP(A363,細目書内訳!$B$11:$M$103,4,FALSE)</f>
        <v>A</v>
      </c>
      <c r="D363" s="332">
        <f>VLOOKUP(A363,入力シート!$B$7:$Q$101,5,FALSE)</f>
        <v>0</v>
      </c>
      <c r="E363" s="332" t="str">
        <f>VLOOKUP(A363,細目書内訳!$B$11:$M$103,6,FALSE)</f>
        <v>C</v>
      </c>
      <c r="F363" s="333">
        <f>SUM(B363:E363)</f>
        <v>0</v>
      </c>
      <c r="G363" s="332" t="str">
        <f>VLOOKUP(A363,細目書内訳!$B$11:$M$103,7,FALSE)</f>
        <v>③</v>
      </c>
      <c r="H363" s="332"/>
      <c r="I363" s="333" t="e">
        <f>G363-H363</f>
        <v>#VALUE!</v>
      </c>
      <c r="J363" s="336"/>
      <c r="K363" s="337" t="e">
        <f>I363+J363</f>
        <v>#VALUE!</v>
      </c>
      <c r="L363" s="337" t="e">
        <f>F363-K363</f>
        <v>#VALUE!</v>
      </c>
      <c r="M363" s="338" t="s">
        <v>248</v>
      </c>
      <c r="N363" s="339">
        <f>N357+1</f>
        <v>62</v>
      </c>
    </row>
    <row r="364" spans="1:14" ht="36.6" customHeight="1"/>
    <row r="365" spans="1:14" ht="21.6" customHeight="1">
      <c r="A365" s="326" t="s">
        <v>231</v>
      </c>
      <c r="G365" s="558" t="s">
        <v>237</v>
      </c>
      <c r="H365" s="558"/>
      <c r="I365" s="558" t="str">
        <f>$I$1</f>
        <v>魚沼集落協定</v>
      </c>
      <c r="J365" s="558"/>
      <c r="K365" s="558"/>
      <c r="L365" s="558"/>
    </row>
    <row r="366" spans="1:14" ht="15.6" customHeight="1">
      <c r="L366" s="326">
        <f>N369</f>
        <v>63</v>
      </c>
    </row>
    <row r="367" spans="1:14">
      <c r="A367" s="327"/>
      <c r="B367" s="330" t="s">
        <v>72</v>
      </c>
      <c r="C367" s="330" t="s">
        <v>76</v>
      </c>
      <c r="D367" s="330" t="s">
        <v>77</v>
      </c>
      <c r="E367" s="330" t="s">
        <v>169</v>
      </c>
      <c r="F367" s="330" t="s">
        <v>10</v>
      </c>
      <c r="G367" s="330" t="s">
        <v>217</v>
      </c>
      <c r="H367" s="330" t="s">
        <v>238</v>
      </c>
      <c r="I367" s="330" t="s">
        <v>239</v>
      </c>
      <c r="J367" s="330" t="s">
        <v>103</v>
      </c>
      <c r="K367" s="330" t="s">
        <v>243</v>
      </c>
      <c r="L367" s="330" t="s">
        <v>244</v>
      </c>
    </row>
    <row r="368" spans="1:14" ht="39.6" customHeight="1">
      <c r="A368" s="328" t="s">
        <v>232</v>
      </c>
      <c r="B368" s="331" t="s">
        <v>233</v>
      </c>
      <c r="C368" s="331" t="s">
        <v>235</v>
      </c>
      <c r="D368" s="331" t="s">
        <v>26</v>
      </c>
      <c r="E368" s="331" t="s">
        <v>29</v>
      </c>
      <c r="F368" s="331" t="s">
        <v>236</v>
      </c>
      <c r="G368" s="334" t="s">
        <v>60</v>
      </c>
      <c r="H368" s="335" t="s">
        <v>16</v>
      </c>
      <c r="I368" s="331" t="s">
        <v>241</v>
      </c>
      <c r="J368" s="334" t="s">
        <v>242</v>
      </c>
      <c r="K368" s="331" t="s">
        <v>116</v>
      </c>
      <c r="L368" s="331" t="s">
        <v>246</v>
      </c>
    </row>
    <row r="369" spans="1:14" ht="42" customHeight="1">
      <c r="A369" s="329">
        <f>VLOOKUP(N369,$O$5:$P$93,2,FALSE)</f>
        <v>0</v>
      </c>
      <c r="B369" s="332">
        <f>VLOOKUP(A369,入力シート!$B$7:$P$101,2,FALSE)</f>
        <v>0</v>
      </c>
      <c r="C369" s="332" t="str">
        <f>VLOOKUP(A369,細目書内訳!$B$11:$M$103,4,FALSE)</f>
        <v>A</v>
      </c>
      <c r="D369" s="332">
        <f>VLOOKUP(A369,入力シート!$B$7:$Q$101,5,FALSE)</f>
        <v>0</v>
      </c>
      <c r="E369" s="332" t="str">
        <f>VLOOKUP(A369,細目書内訳!$B$11:$M$103,6,FALSE)</f>
        <v>C</v>
      </c>
      <c r="F369" s="333">
        <f>SUM(B369:E369)</f>
        <v>0</v>
      </c>
      <c r="G369" s="332" t="str">
        <f>VLOOKUP(A369,細目書内訳!$B$11:$M$103,7,FALSE)</f>
        <v>③</v>
      </c>
      <c r="H369" s="332"/>
      <c r="I369" s="333" t="e">
        <f>G369-H369</f>
        <v>#VALUE!</v>
      </c>
      <c r="J369" s="336"/>
      <c r="K369" s="337" t="e">
        <f>I369+J369</f>
        <v>#VALUE!</v>
      </c>
      <c r="L369" s="337" t="e">
        <f>F369-K369</f>
        <v>#VALUE!</v>
      </c>
      <c r="M369" s="338" t="s">
        <v>248</v>
      </c>
      <c r="N369" s="339">
        <f>N363+1</f>
        <v>63</v>
      </c>
    </row>
    <row r="370" spans="1:14" ht="21.6" customHeight="1">
      <c r="A370" s="326" t="s">
        <v>231</v>
      </c>
      <c r="G370" s="558" t="s">
        <v>237</v>
      </c>
      <c r="H370" s="558"/>
      <c r="I370" s="558" t="str">
        <f>$I$1</f>
        <v>魚沼集落協定</v>
      </c>
      <c r="J370" s="558"/>
      <c r="K370" s="558"/>
      <c r="L370" s="558"/>
    </row>
    <row r="371" spans="1:14" ht="15.6" customHeight="1">
      <c r="L371" s="326">
        <f>N374</f>
        <v>64</v>
      </c>
    </row>
    <row r="372" spans="1:14">
      <c r="A372" s="327"/>
      <c r="B372" s="330" t="s">
        <v>72</v>
      </c>
      <c r="C372" s="330" t="s">
        <v>76</v>
      </c>
      <c r="D372" s="330" t="s">
        <v>77</v>
      </c>
      <c r="E372" s="330" t="s">
        <v>169</v>
      </c>
      <c r="F372" s="330" t="s">
        <v>10</v>
      </c>
      <c r="G372" s="330" t="s">
        <v>217</v>
      </c>
      <c r="H372" s="330" t="s">
        <v>238</v>
      </c>
      <c r="I372" s="330" t="s">
        <v>239</v>
      </c>
      <c r="J372" s="330" t="s">
        <v>103</v>
      </c>
      <c r="K372" s="330" t="s">
        <v>243</v>
      </c>
      <c r="L372" s="330" t="s">
        <v>244</v>
      </c>
    </row>
    <row r="373" spans="1:14" ht="39.6" customHeight="1">
      <c r="A373" s="328" t="s">
        <v>232</v>
      </c>
      <c r="B373" s="331" t="s">
        <v>233</v>
      </c>
      <c r="C373" s="331" t="s">
        <v>235</v>
      </c>
      <c r="D373" s="331" t="s">
        <v>26</v>
      </c>
      <c r="E373" s="331" t="s">
        <v>29</v>
      </c>
      <c r="F373" s="331" t="s">
        <v>236</v>
      </c>
      <c r="G373" s="334" t="s">
        <v>60</v>
      </c>
      <c r="H373" s="335" t="s">
        <v>16</v>
      </c>
      <c r="I373" s="331" t="s">
        <v>241</v>
      </c>
      <c r="J373" s="334" t="s">
        <v>242</v>
      </c>
      <c r="K373" s="331" t="s">
        <v>116</v>
      </c>
      <c r="L373" s="331" t="s">
        <v>246</v>
      </c>
    </row>
    <row r="374" spans="1:14" ht="42" customHeight="1">
      <c r="A374" s="329">
        <f>VLOOKUP(N374,$O$5:$P$93,2,FALSE)</f>
        <v>0</v>
      </c>
      <c r="B374" s="332">
        <f>VLOOKUP(A374,入力シート!$B$7:$P$101,2,FALSE)</f>
        <v>0</v>
      </c>
      <c r="C374" s="332" t="str">
        <f>VLOOKUP(A374,細目書内訳!$B$11:$M$103,4,FALSE)</f>
        <v>A</v>
      </c>
      <c r="D374" s="332">
        <f>VLOOKUP(A374,入力シート!$B$7:$Q$101,5,FALSE)</f>
        <v>0</v>
      </c>
      <c r="E374" s="332" t="str">
        <f>VLOOKUP(A374,細目書内訳!$B$11:$M$103,6,FALSE)</f>
        <v>C</v>
      </c>
      <c r="F374" s="333">
        <f>SUM(B374:E374)</f>
        <v>0</v>
      </c>
      <c r="G374" s="332" t="str">
        <f>VLOOKUP(A374,細目書内訳!$B$11:$M$103,7,FALSE)</f>
        <v>③</v>
      </c>
      <c r="H374" s="332"/>
      <c r="I374" s="333" t="e">
        <f>G374-H374</f>
        <v>#VALUE!</v>
      </c>
      <c r="J374" s="336"/>
      <c r="K374" s="337" t="e">
        <f>I374+J374</f>
        <v>#VALUE!</v>
      </c>
      <c r="L374" s="337" t="e">
        <f>F374-K374</f>
        <v>#VALUE!</v>
      </c>
      <c r="M374" s="338" t="s">
        <v>248</v>
      </c>
      <c r="N374" s="339">
        <f>N369+1</f>
        <v>64</v>
      </c>
    </row>
    <row r="375" spans="1:14" ht="36.6" customHeight="1"/>
    <row r="376" spans="1:14" ht="21.6" customHeight="1">
      <c r="A376" s="326" t="s">
        <v>231</v>
      </c>
      <c r="G376" s="558" t="s">
        <v>237</v>
      </c>
      <c r="H376" s="558"/>
      <c r="I376" s="558" t="str">
        <f>$I$1</f>
        <v>魚沼集落協定</v>
      </c>
      <c r="J376" s="558"/>
      <c r="K376" s="558"/>
      <c r="L376" s="558"/>
    </row>
    <row r="377" spans="1:14" ht="15.6" customHeight="1">
      <c r="L377" s="326">
        <f>N380</f>
        <v>65</v>
      </c>
    </row>
    <row r="378" spans="1:14">
      <c r="A378" s="327"/>
      <c r="B378" s="330" t="s">
        <v>72</v>
      </c>
      <c r="C378" s="330" t="s">
        <v>76</v>
      </c>
      <c r="D378" s="330" t="s">
        <v>77</v>
      </c>
      <c r="E378" s="330" t="s">
        <v>169</v>
      </c>
      <c r="F378" s="330" t="s">
        <v>10</v>
      </c>
      <c r="G378" s="330" t="s">
        <v>217</v>
      </c>
      <c r="H378" s="330" t="s">
        <v>238</v>
      </c>
      <c r="I378" s="330" t="s">
        <v>239</v>
      </c>
      <c r="J378" s="330" t="s">
        <v>103</v>
      </c>
      <c r="K378" s="330" t="s">
        <v>243</v>
      </c>
      <c r="L378" s="330" t="s">
        <v>244</v>
      </c>
    </row>
    <row r="379" spans="1:14" ht="39.6" customHeight="1">
      <c r="A379" s="328" t="s">
        <v>232</v>
      </c>
      <c r="B379" s="331" t="s">
        <v>233</v>
      </c>
      <c r="C379" s="331" t="s">
        <v>235</v>
      </c>
      <c r="D379" s="331" t="s">
        <v>26</v>
      </c>
      <c r="E379" s="331" t="s">
        <v>29</v>
      </c>
      <c r="F379" s="331" t="s">
        <v>236</v>
      </c>
      <c r="G379" s="334" t="s">
        <v>60</v>
      </c>
      <c r="H379" s="335" t="s">
        <v>16</v>
      </c>
      <c r="I379" s="331" t="s">
        <v>241</v>
      </c>
      <c r="J379" s="334" t="s">
        <v>242</v>
      </c>
      <c r="K379" s="331" t="s">
        <v>116</v>
      </c>
      <c r="L379" s="331" t="s">
        <v>246</v>
      </c>
    </row>
    <row r="380" spans="1:14" ht="42" customHeight="1">
      <c r="A380" s="329">
        <f>VLOOKUP(N380,$O$5:$P$93,2,FALSE)</f>
        <v>0</v>
      </c>
      <c r="B380" s="332">
        <f>VLOOKUP(A380,入力シート!$B$7:$P$101,2,FALSE)</f>
        <v>0</v>
      </c>
      <c r="C380" s="332" t="str">
        <f>VLOOKUP(A380,細目書内訳!$B$11:$M$103,4,FALSE)</f>
        <v>A</v>
      </c>
      <c r="D380" s="332">
        <f>VLOOKUP(A380,入力シート!$B$7:$Q$101,5,FALSE)</f>
        <v>0</v>
      </c>
      <c r="E380" s="332" t="str">
        <f>VLOOKUP(A380,細目書内訳!$B$11:$M$103,6,FALSE)</f>
        <v>C</v>
      </c>
      <c r="F380" s="333">
        <f>SUM(B380:E380)</f>
        <v>0</v>
      </c>
      <c r="G380" s="332" t="str">
        <f>VLOOKUP(A380,細目書内訳!$B$11:$M$103,7,FALSE)</f>
        <v>③</v>
      </c>
      <c r="H380" s="332"/>
      <c r="I380" s="333" t="e">
        <f>G380-H380</f>
        <v>#VALUE!</v>
      </c>
      <c r="J380" s="336"/>
      <c r="K380" s="337" t="e">
        <f>I380+J380</f>
        <v>#VALUE!</v>
      </c>
      <c r="L380" s="337" t="e">
        <f>F380-K380</f>
        <v>#VALUE!</v>
      </c>
      <c r="M380" s="338" t="s">
        <v>248</v>
      </c>
      <c r="N380" s="339">
        <f>N374+1</f>
        <v>65</v>
      </c>
    </row>
    <row r="381" spans="1:14" ht="36.6" customHeight="1"/>
    <row r="382" spans="1:14" ht="21.6" customHeight="1">
      <c r="A382" s="326" t="s">
        <v>231</v>
      </c>
      <c r="G382" s="558" t="s">
        <v>237</v>
      </c>
      <c r="H382" s="558"/>
      <c r="I382" s="558" t="str">
        <f>$I$1</f>
        <v>魚沼集落協定</v>
      </c>
      <c r="J382" s="558"/>
      <c r="K382" s="558"/>
      <c r="L382" s="558"/>
    </row>
    <row r="383" spans="1:14" ht="15.6" customHeight="1">
      <c r="L383" s="326">
        <f>N386</f>
        <v>66</v>
      </c>
    </row>
    <row r="384" spans="1:14">
      <c r="A384" s="327"/>
      <c r="B384" s="330" t="s">
        <v>72</v>
      </c>
      <c r="C384" s="330" t="s">
        <v>76</v>
      </c>
      <c r="D384" s="330" t="s">
        <v>77</v>
      </c>
      <c r="E384" s="330" t="s">
        <v>169</v>
      </c>
      <c r="F384" s="330" t="s">
        <v>10</v>
      </c>
      <c r="G384" s="330" t="s">
        <v>217</v>
      </c>
      <c r="H384" s="330" t="s">
        <v>238</v>
      </c>
      <c r="I384" s="330" t="s">
        <v>239</v>
      </c>
      <c r="J384" s="330" t="s">
        <v>103</v>
      </c>
      <c r="K384" s="330" t="s">
        <v>243</v>
      </c>
      <c r="L384" s="330" t="s">
        <v>244</v>
      </c>
    </row>
    <row r="385" spans="1:14" ht="39.6" customHeight="1">
      <c r="A385" s="328" t="s">
        <v>232</v>
      </c>
      <c r="B385" s="331" t="s">
        <v>233</v>
      </c>
      <c r="C385" s="331" t="s">
        <v>235</v>
      </c>
      <c r="D385" s="331" t="s">
        <v>26</v>
      </c>
      <c r="E385" s="331" t="s">
        <v>29</v>
      </c>
      <c r="F385" s="331" t="s">
        <v>236</v>
      </c>
      <c r="G385" s="334" t="s">
        <v>60</v>
      </c>
      <c r="H385" s="335" t="s">
        <v>16</v>
      </c>
      <c r="I385" s="331" t="s">
        <v>241</v>
      </c>
      <c r="J385" s="334" t="s">
        <v>242</v>
      </c>
      <c r="K385" s="331" t="s">
        <v>116</v>
      </c>
      <c r="L385" s="331" t="s">
        <v>246</v>
      </c>
    </row>
    <row r="386" spans="1:14" ht="42" customHeight="1">
      <c r="A386" s="329">
        <f>VLOOKUP(N386,$O$5:$P$93,2,FALSE)</f>
        <v>0</v>
      </c>
      <c r="B386" s="332">
        <f>VLOOKUP(A386,入力シート!$B$7:$P$101,2,FALSE)</f>
        <v>0</v>
      </c>
      <c r="C386" s="332" t="str">
        <f>VLOOKUP(A386,細目書内訳!$B$11:$M$103,4,FALSE)</f>
        <v>A</v>
      </c>
      <c r="D386" s="332">
        <f>VLOOKUP(A386,入力シート!$B$7:$Q$101,5,FALSE)</f>
        <v>0</v>
      </c>
      <c r="E386" s="332" t="str">
        <f>VLOOKUP(A386,細目書内訳!$B$11:$M$103,6,FALSE)</f>
        <v>C</v>
      </c>
      <c r="F386" s="333">
        <f>SUM(B386:E386)</f>
        <v>0</v>
      </c>
      <c r="G386" s="332" t="str">
        <f>VLOOKUP(A386,細目書内訳!$B$11:$M$103,7,FALSE)</f>
        <v>③</v>
      </c>
      <c r="H386" s="332"/>
      <c r="I386" s="333" t="e">
        <f>G386-H386</f>
        <v>#VALUE!</v>
      </c>
      <c r="J386" s="336"/>
      <c r="K386" s="337" t="e">
        <f>I386+J386</f>
        <v>#VALUE!</v>
      </c>
      <c r="L386" s="337" t="e">
        <f>F386-K386</f>
        <v>#VALUE!</v>
      </c>
      <c r="M386" s="338" t="s">
        <v>248</v>
      </c>
      <c r="N386" s="339">
        <f>N380+1</f>
        <v>66</v>
      </c>
    </row>
    <row r="387" spans="1:14" ht="36.6" customHeight="1"/>
    <row r="388" spans="1:14" ht="21.6" customHeight="1">
      <c r="A388" s="326" t="s">
        <v>231</v>
      </c>
      <c r="G388" s="558" t="s">
        <v>237</v>
      </c>
      <c r="H388" s="558"/>
      <c r="I388" s="558" t="str">
        <f>$I$1</f>
        <v>魚沼集落協定</v>
      </c>
      <c r="J388" s="558"/>
      <c r="K388" s="558"/>
      <c r="L388" s="558"/>
    </row>
    <row r="389" spans="1:14" ht="15.6" customHeight="1">
      <c r="L389" s="326">
        <f>N392</f>
        <v>67</v>
      </c>
    </row>
    <row r="390" spans="1:14">
      <c r="A390" s="327"/>
      <c r="B390" s="330" t="s">
        <v>72</v>
      </c>
      <c r="C390" s="330" t="s">
        <v>76</v>
      </c>
      <c r="D390" s="330" t="s">
        <v>77</v>
      </c>
      <c r="E390" s="330" t="s">
        <v>169</v>
      </c>
      <c r="F390" s="330" t="s">
        <v>10</v>
      </c>
      <c r="G390" s="330" t="s">
        <v>217</v>
      </c>
      <c r="H390" s="330" t="s">
        <v>238</v>
      </c>
      <c r="I390" s="330" t="s">
        <v>239</v>
      </c>
      <c r="J390" s="330" t="s">
        <v>103</v>
      </c>
      <c r="K390" s="330" t="s">
        <v>243</v>
      </c>
      <c r="L390" s="330" t="s">
        <v>244</v>
      </c>
    </row>
    <row r="391" spans="1:14" ht="39.6" customHeight="1">
      <c r="A391" s="328" t="s">
        <v>232</v>
      </c>
      <c r="B391" s="331" t="s">
        <v>233</v>
      </c>
      <c r="C391" s="331" t="s">
        <v>235</v>
      </c>
      <c r="D391" s="331" t="s">
        <v>26</v>
      </c>
      <c r="E391" s="331" t="s">
        <v>29</v>
      </c>
      <c r="F391" s="331" t="s">
        <v>236</v>
      </c>
      <c r="G391" s="334" t="s">
        <v>60</v>
      </c>
      <c r="H391" s="335" t="s">
        <v>16</v>
      </c>
      <c r="I391" s="331" t="s">
        <v>241</v>
      </c>
      <c r="J391" s="334" t="s">
        <v>242</v>
      </c>
      <c r="K391" s="331" t="s">
        <v>116</v>
      </c>
      <c r="L391" s="331" t="s">
        <v>246</v>
      </c>
    </row>
    <row r="392" spans="1:14" ht="42" customHeight="1">
      <c r="A392" s="329">
        <f>VLOOKUP(N392,$O$5:$P$93,2,FALSE)</f>
        <v>0</v>
      </c>
      <c r="B392" s="332">
        <f>VLOOKUP(A392,入力シート!$B$7:$P$101,2,FALSE)</f>
        <v>0</v>
      </c>
      <c r="C392" s="332" t="str">
        <f>VLOOKUP(A392,細目書内訳!$B$11:$M$103,4,FALSE)</f>
        <v>A</v>
      </c>
      <c r="D392" s="332">
        <f>VLOOKUP(A392,入力シート!$B$7:$Q$101,5,FALSE)</f>
        <v>0</v>
      </c>
      <c r="E392" s="332" t="str">
        <f>VLOOKUP(A392,細目書内訳!$B$11:$M$103,6,FALSE)</f>
        <v>C</v>
      </c>
      <c r="F392" s="333">
        <f>SUM(B392:E392)</f>
        <v>0</v>
      </c>
      <c r="G392" s="332" t="str">
        <f>VLOOKUP(A392,細目書内訳!$B$11:$M$103,7,FALSE)</f>
        <v>③</v>
      </c>
      <c r="H392" s="332"/>
      <c r="I392" s="333" t="e">
        <f>G392-H392</f>
        <v>#VALUE!</v>
      </c>
      <c r="J392" s="336"/>
      <c r="K392" s="337" t="e">
        <f>I392+J392</f>
        <v>#VALUE!</v>
      </c>
      <c r="L392" s="337" t="e">
        <f>F392-K392</f>
        <v>#VALUE!</v>
      </c>
      <c r="M392" s="338" t="s">
        <v>248</v>
      </c>
      <c r="N392" s="339">
        <f>N386+1</f>
        <v>67</v>
      </c>
    </row>
    <row r="393" spans="1:14" ht="36.6" customHeight="1"/>
    <row r="394" spans="1:14" ht="21.6" customHeight="1">
      <c r="A394" s="326" t="s">
        <v>231</v>
      </c>
      <c r="G394" s="558" t="s">
        <v>237</v>
      </c>
      <c r="H394" s="558"/>
      <c r="I394" s="558" t="str">
        <f>$I$1</f>
        <v>魚沼集落協定</v>
      </c>
      <c r="J394" s="558"/>
      <c r="K394" s="558"/>
      <c r="L394" s="558"/>
    </row>
    <row r="395" spans="1:14" ht="15.6" customHeight="1">
      <c r="L395" s="326">
        <f>N398</f>
        <v>68</v>
      </c>
    </row>
    <row r="396" spans="1:14">
      <c r="A396" s="327"/>
      <c r="B396" s="330" t="s">
        <v>72</v>
      </c>
      <c r="C396" s="330" t="s">
        <v>76</v>
      </c>
      <c r="D396" s="330" t="s">
        <v>77</v>
      </c>
      <c r="E396" s="330" t="s">
        <v>169</v>
      </c>
      <c r="F396" s="330" t="s">
        <v>10</v>
      </c>
      <c r="G396" s="330" t="s">
        <v>217</v>
      </c>
      <c r="H396" s="330" t="s">
        <v>238</v>
      </c>
      <c r="I396" s="330" t="s">
        <v>239</v>
      </c>
      <c r="J396" s="330" t="s">
        <v>103</v>
      </c>
      <c r="K396" s="330" t="s">
        <v>243</v>
      </c>
      <c r="L396" s="330" t="s">
        <v>244</v>
      </c>
    </row>
    <row r="397" spans="1:14" ht="39.6" customHeight="1">
      <c r="A397" s="328" t="s">
        <v>232</v>
      </c>
      <c r="B397" s="331" t="s">
        <v>233</v>
      </c>
      <c r="C397" s="331" t="s">
        <v>235</v>
      </c>
      <c r="D397" s="331" t="s">
        <v>26</v>
      </c>
      <c r="E397" s="331" t="s">
        <v>29</v>
      </c>
      <c r="F397" s="331" t="s">
        <v>236</v>
      </c>
      <c r="G397" s="334" t="s">
        <v>60</v>
      </c>
      <c r="H397" s="335" t="s">
        <v>16</v>
      </c>
      <c r="I397" s="331" t="s">
        <v>241</v>
      </c>
      <c r="J397" s="334" t="s">
        <v>242</v>
      </c>
      <c r="K397" s="331" t="s">
        <v>116</v>
      </c>
      <c r="L397" s="331" t="s">
        <v>246</v>
      </c>
    </row>
    <row r="398" spans="1:14" ht="42" customHeight="1">
      <c r="A398" s="329">
        <f>VLOOKUP(N398,$O$5:$P$93,2,FALSE)</f>
        <v>0</v>
      </c>
      <c r="B398" s="332">
        <f>VLOOKUP(A398,入力シート!$B$7:$P$101,2,FALSE)</f>
        <v>0</v>
      </c>
      <c r="C398" s="332" t="str">
        <f>VLOOKUP(A398,細目書内訳!$B$11:$M$103,4,FALSE)</f>
        <v>A</v>
      </c>
      <c r="D398" s="332">
        <f>VLOOKUP(A398,入力シート!$B$7:$Q$101,5,FALSE)</f>
        <v>0</v>
      </c>
      <c r="E398" s="332" t="str">
        <f>VLOOKUP(A398,細目書内訳!$B$11:$M$103,6,FALSE)</f>
        <v>C</v>
      </c>
      <c r="F398" s="333">
        <f>SUM(B398:E398)</f>
        <v>0</v>
      </c>
      <c r="G398" s="332" t="str">
        <f>VLOOKUP(A398,細目書内訳!$B$11:$M$103,7,FALSE)</f>
        <v>③</v>
      </c>
      <c r="H398" s="332"/>
      <c r="I398" s="333" t="e">
        <f>G398-H398</f>
        <v>#VALUE!</v>
      </c>
      <c r="J398" s="336"/>
      <c r="K398" s="337" t="e">
        <f>I398+J398</f>
        <v>#VALUE!</v>
      </c>
      <c r="L398" s="337" t="e">
        <f>F398-K398</f>
        <v>#VALUE!</v>
      </c>
      <c r="M398" s="338" t="s">
        <v>248</v>
      </c>
      <c r="N398" s="339">
        <f>N392+1</f>
        <v>68</v>
      </c>
    </row>
    <row r="399" spans="1:14" ht="36.6" customHeight="1"/>
    <row r="400" spans="1:14" ht="21.6" customHeight="1">
      <c r="A400" s="326" t="s">
        <v>231</v>
      </c>
      <c r="G400" s="558" t="s">
        <v>237</v>
      </c>
      <c r="H400" s="558"/>
      <c r="I400" s="558" t="str">
        <f>$I$1</f>
        <v>魚沼集落協定</v>
      </c>
      <c r="J400" s="558"/>
      <c r="K400" s="558"/>
      <c r="L400" s="558"/>
    </row>
    <row r="401" spans="1:14" ht="15.6" customHeight="1">
      <c r="L401" s="326">
        <f>N404</f>
        <v>69</v>
      </c>
    </row>
    <row r="402" spans="1:14">
      <c r="A402" s="327"/>
      <c r="B402" s="330" t="s">
        <v>72</v>
      </c>
      <c r="C402" s="330" t="s">
        <v>76</v>
      </c>
      <c r="D402" s="330" t="s">
        <v>77</v>
      </c>
      <c r="E402" s="330" t="s">
        <v>169</v>
      </c>
      <c r="F402" s="330" t="s">
        <v>10</v>
      </c>
      <c r="G402" s="330" t="s">
        <v>217</v>
      </c>
      <c r="H402" s="330" t="s">
        <v>238</v>
      </c>
      <c r="I402" s="330" t="s">
        <v>239</v>
      </c>
      <c r="J402" s="330" t="s">
        <v>103</v>
      </c>
      <c r="K402" s="330" t="s">
        <v>243</v>
      </c>
      <c r="L402" s="330" t="s">
        <v>244</v>
      </c>
    </row>
    <row r="403" spans="1:14" ht="39.6" customHeight="1">
      <c r="A403" s="328" t="s">
        <v>232</v>
      </c>
      <c r="B403" s="331" t="s">
        <v>233</v>
      </c>
      <c r="C403" s="331" t="s">
        <v>235</v>
      </c>
      <c r="D403" s="331" t="s">
        <v>26</v>
      </c>
      <c r="E403" s="331" t="s">
        <v>29</v>
      </c>
      <c r="F403" s="331" t="s">
        <v>236</v>
      </c>
      <c r="G403" s="334" t="s">
        <v>60</v>
      </c>
      <c r="H403" s="335" t="s">
        <v>16</v>
      </c>
      <c r="I403" s="331" t="s">
        <v>241</v>
      </c>
      <c r="J403" s="334" t="s">
        <v>242</v>
      </c>
      <c r="K403" s="331" t="s">
        <v>116</v>
      </c>
      <c r="L403" s="331" t="s">
        <v>246</v>
      </c>
    </row>
    <row r="404" spans="1:14" ht="42" customHeight="1">
      <c r="A404" s="329">
        <f>VLOOKUP(N404,$O$5:$P$93,2,FALSE)</f>
        <v>0</v>
      </c>
      <c r="B404" s="332">
        <f>VLOOKUP(A404,入力シート!$B$7:$P$101,2,FALSE)</f>
        <v>0</v>
      </c>
      <c r="C404" s="332" t="str">
        <f>VLOOKUP(A404,細目書内訳!$B$11:$M$103,4,FALSE)</f>
        <v>A</v>
      </c>
      <c r="D404" s="332">
        <f>VLOOKUP(A404,入力シート!$B$7:$Q$101,5,FALSE)</f>
        <v>0</v>
      </c>
      <c r="E404" s="332" t="str">
        <f>VLOOKUP(A404,細目書内訳!$B$11:$M$103,6,FALSE)</f>
        <v>C</v>
      </c>
      <c r="F404" s="333">
        <f>SUM(B404:E404)</f>
        <v>0</v>
      </c>
      <c r="G404" s="332" t="str">
        <f>VLOOKUP(A404,細目書内訳!$B$11:$M$103,7,FALSE)</f>
        <v>③</v>
      </c>
      <c r="H404" s="332"/>
      <c r="I404" s="333" t="e">
        <f>G404-H404</f>
        <v>#VALUE!</v>
      </c>
      <c r="J404" s="336"/>
      <c r="K404" s="337" t="e">
        <f>I404+J404</f>
        <v>#VALUE!</v>
      </c>
      <c r="L404" s="337" t="e">
        <f>F404-K404</f>
        <v>#VALUE!</v>
      </c>
      <c r="M404" s="338" t="s">
        <v>248</v>
      </c>
      <c r="N404" s="339">
        <f>N398+1</f>
        <v>69</v>
      </c>
    </row>
    <row r="405" spans="1:14" ht="36.6" customHeight="1"/>
    <row r="406" spans="1:14" ht="21.6" customHeight="1">
      <c r="A406" s="326" t="s">
        <v>231</v>
      </c>
      <c r="G406" s="558" t="s">
        <v>237</v>
      </c>
      <c r="H406" s="558"/>
      <c r="I406" s="558" t="str">
        <f>$I$1</f>
        <v>魚沼集落協定</v>
      </c>
      <c r="J406" s="558"/>
      <c r="K406" s="558"/>
      <c r="L406" s="558"/>
    </row>
    <row r="407" spans="1:14" ht="15.6" customHeight="1">
      <c r="L407" s="326">
        <f>N410</f>
        <v>70</v>
      </c>
    </row>
    <row r="408" spans="1:14">
      <c r="A408" s="327"/>
      <c r="B408" s="330" t="s">
        <v>72</v>
      </c>
      <c r="C408" s="330" t="s">
        <v>76</v>
      </c>
      <c r="D408" s="330" t="s">
        <v>77</v>
      </c>
      <c r="E408" s="330" t="s">
        <v>169</v>
      </c>
      <c r="F408" s="330" t="s">
        <v>10</v>
      </c>
      <c r="G408" s="330" t="s">
        <v>217</v>
      </c>
      <c r="H408" s="330" t="s">
        <v>238</v>
      </c>
      <c r="I408" s="330" t="s">
        <v>239</v>
      </c>
      <c r="J408" s="330" t="s">
        <v>103</v>
      </c>
      <c r="K408" s="330" t="s">
        <v>243</v>
      </c>
      <c r="L408" s="330" t="s">
        <v>244</v>
      </c>
    </row>
    <row r="409" spans="1:14" ht="39.6" customHeight="1">
      <c r="A409" s="328" t="s">
        <v>232</v>
      </c>
      <c r="B409" s="331" t="s">
        <v>233</v>
      </c>
      <c r="C409" s="331" t="s">
        <v>235</v>
      </c>
      <c r="D409" s="331" t="s">
        <v>26</v>
      </c>
      <c r="E409" s="331" t="s">
        <v>29</v>
      </c>
      <c r="F409" s="331" t="s">
        <v>236</v>
      </c>
      <c r="G409" s="334" t="s">
        <v>60</v>
      </c>
      <c r="H409" s="335" t="s">
        <v>16</v>
      </c>
      <c r="I409" s="331" t="s">
        <v>241</v>
      </c>
      <c r="J409" s="334" t="s">
        <v>242</v>
      </c>
      <c r="K409" s="331" t="s">
        <v>116</v>
      </c>
      <c r="L409" s="331" t="s">
        <v>246</v>
      </c>
    </row>
    <row r="410" spans="1:14" ht="42" customHeight="1">
      <c r="A410" s="329">
        <f>VLOOKUP(N410,$O$5:$P$93,2,FALSE)</f>
        <v>0</v>
      </c>
      <c r="B410" s="332">
        <f>VLOOKUP(A410,入力シート!$B$7:$P$101,2,FALSE)</f>
        <v>0</v>
      </c>
      <c r="C410" s="332" t="str">
        <f>VLOOKUP(A410,細目書内訳!$B$11:$M$103,4,FALSE)</f>
        <v>A</v>
      </c>
      <c r="D410" s="332">
        <f>VLOOKUP(A410,入力シート!$B$7:$Q$101,5,FALSE)</f>
        <v>0</v>
      </c>
      <c r="E410" s="332" t="str">
        <f>VLOOKUP(A410,細目書内訳!$B$11:$M$103,6,FALSE)</f>
        <v>C</v>
      </c>
      <c r="F410" s="333">
        <f>SUM(B410:E410)</f>
        <v>0</v>
      </c>
      <c r="G410" s="332" t="str">
        <f>VLOOKUP(A410,細目書内訳!$B$11:$M$103,7,FALSE)</f>
        <v>③</v>
      </c>
      <c r="H410" s="332"/>
      <c r="I410" s="333" t="e">
        <f>G410-H410</f>
        <v>#VALUE!</v>
      </c>
      <c r="J410" s="336"/>
      <c r="K410" s="337" t="e">
        <f>I410+J410</f>
        <v>#VALUE!</v>
      </c>
      <c r="L410" s="337" t="e">
        <f>F410-K410</f>
        <v>#VALUE!</v>
      </c>
      <c r="M410" s="338" t="s">
        <v>248</v>
      </c>
      <c r="N410" s="339">
        <f>N404+1</f>
        <v>70</v>
      </c>
    </row>
    <row r="411" spans="1:14" ht="21.6" customHeight="1">
      <c r="A411" s="326" t="s">
        <v>231</v>
      </c>
      <c r="G411" s="558" t="s">
        <v>237</v>
      </c>
      <c r="H411" s="558"/>
      <c r="I411" s="558" t="str">
        <f>$I$1</f>
        <v>魚沼集落協定</v>
      </c>
      <c r="J411" s="558"/>
      <c r="K411" s="558"/>
      <c r="L411" s="558"/>
    </row>
    <row r="412" spans="1:14" ht="15.6" customHeight="1">
      <c r="L412" s="326">
        <f>N415</f>
        <v>71</v>
      </c>
    </row>
    <row r="413" spans="1:14">
      <c r="A413" s="327"/>
      <c r="B413" s="330" t="s">
        <v>72</v>
      </c>
      <c r="C413" s="330" t="s">
        <v>76</v>
      </c>
      <c r="D413" s="330" t="s">
        <v>77</v>
      </c>
      <c r="E413" s="330" t="s">
        <v>169</v>
      </c>
      <c r="F413" s="330" t="s">
        <v>10</v>
      </c>
      <c r="G413" s="330" t="s">
        <v>217</v>
      </c>
      <c r="H413" s="330" t="s">
        <v>238</v>
      </c>
      <c r="I413" s="330" t="s">
        <v>239</v>
      </c>
      <c r="J413" s="330" t="s">
        <v>103</v>
      </c>
      <c r="K413" s="330" t="s">
        <v>243</v>
      </c>
      <c r="L413" s="330" t="s">
        <v>244</v>
      </c>
    </row>
    <row r="414" spans="1:14" ht="39.6" customHeight="1">
      <c r="A414" s="328" t="s">
        <v>232</v>
      </c>
      <c r="B414" s="331" t="s">
        <v>233</v>
      </c>
      <c r="C414" s="331" t="s">
        <v>235</v>
      </c>
      <c r="D414" s="331" t="s">
        <v>26</v>
      </c>
      <c r="E414" s="331" t="s">
        <v>29</v>
      </c>
      <c r="F414" s="331" t="s">
        <v>236</v>
      </c>
      <c r="G414" s="334" t="s">
        <v>60</v>
      </c>
      <c r="H414" s="335" t="s">
        <v>16</v>
      </c>
      <c r="I414" s="331" t="s">
        <v>241</v>
      </c>
      <c r="J414" s="334" t="s">
        <v>242</v>
      </c>
      <c r="K414" s="331" t="s">
        <v>116</v>
      </c>
      <c r="L414" s="331" t="s">
        <v>246</v>
      </c>
    </row>
    <row r="415" spans="1:14" ht="42" customHeight="1">
      <c r="A415" s="329">
        <f>VLOOKUP(N415,$O$5:$P$93,2,FALSE)</f>
        <v>0</v>
      </c>
      <c r="B415" s="332">
        <f>VLOOKUP(A415,入力シート!$B$7:$P$101,2,FALSE)</f>
        <v>0</v>
      </c>
      <c r="C415" s="332" t="str">
        <f>VLOOKUP(A415,細目書内訳!$B$11:$M$103,4,FALSE)</f>
        <v>A</v>
      </c>
      <c r="D415" s="332">
        <f>VLOOKUP(A415,入力シート!$B$7:$Q$101,5,FALSE)</f>
        <v>0</v>
      </c>
      <c r="E415" s="332" t="str">
        <f>VLOOKUP(A415,細目書内訳!$B$11:$M$103,6,FALSE)</f>
        <v>C</v>
      </c>
      <c r="F415" s="333">
        <f>SUM(B415:E415)</f>
        <v>0</v>
      </c>
      <c r="G415" s="332" t="str">
        <f>VLOOKUP(A415,細目書内訳!$B$11:$M$103,7,FALSE)</f>
        <v>③</v>
      </c>
      <c r="H415" s="332"/>
      <c r="I415" s="333" t="e">
        <f>G415-H415</f>
        <v>#VALUE!</v>
      </c>
      <c r="J415" s="336"/>
      <c r="K415" s="337" t="e">
        <f>I415+J415</f>
        <v>#VALUE!</v>
      </c>
      <c r="L415" s="337" t="e">
        <f>F415-K415</f>
        <v>#VALUE!</v>
      </c>
      <c r="M415" s="338" t="s">
        <v>248</v>
      </c>
      <c r="N415" s="339">
        <f>N410+1</f>
        <v>71</v>
      </c>
    </row>
    <row r="416" spans="1:14" ht="36.6" customHeight="1"/>
    <row r="417" spans="1:14" ht="21.6" customHeight="1">
      <c r="A417" s="326" t="s">
        <v>231</v>
      </c>
      <c r="G417" s="558" t="s">
        <v>237</v>
      </c>
      <c r="H417" s="558"/>
      <c r="I417" s="558" t="str">
        <f>$I$1</f>
        <v>魚沼集落協定</v>
      </c>
      <c r="J417" s="558"/>
      <c r="K417" s="558"/>
      <c r="L417" s="558"/>
    </row>
    <row r="418" spans="1:14" ht="15.6" customHeight="1">
      <c r="L418" s="326">
        <f>N421</f>
        <v>72</v>
      </c>
    </row>
    <row r="419" spans="1:14">
      <c r="A419" s="327"/>
      <c r="B419" s="330" t="s">
        <v>72</v>
      </c>
      <c r="C419" s="330" t="s">
        <v>76</v>
      </c>
      <c r="D419" s="330" t="s">
        <v>77</v>
      </c>
      <c r="E419" s="330" t="s">
        <v>169</v>
      </c>
      <c r="F419" s="330" t="s">
        <v>10</v>
      </c>
      <c r="G419" s="330" t="s">
        <v>217</v>
      </c>
      <c r="H419" s="330" t="s">
        <v>238</v>
      </c>
      <c r="I419" s="330" t="s">
        <v>239</v>
      </c>
      <c r="J419" s="330" t="s">
        <v>103</v>
      </c>
      <c r="K419" s="330" t="s">
        <v>243</v>
      </c>
      <c r="L419" s="330" t="s">
        <v>244</v>
      </c>
    </row>
    <row r="420" spans="1:14" ht="39.6" customHeight="1">
      <c r="A420" s="328" t="s">
        <v>232</v>
      </c>
      <c r="B420" s="331" t="s">
        <v>233</v>
      </c>
      <c r="C420" s="331" t="s">
        <v>235</v>
      </c>
      <c r="D420" s="331" t="s">
        <v>26</v>
      </c>
      <c r="E420" s="331" t="s">
        <v>29</v>
      </c>
      <c r="F420" s="331" t="s">
        <v>236</v>
      </c>
      <c r="G420" s="334" t="s">
        <v>60</v>
      </c>
      <c r="H420" s="335" t="s">
        <v>16</v>
      </c>
      <c r="I420" s="331" t="s">
        <v>241</v>
      </c>
      <c r="J420" s="334" t="s">
        <v>242</v>
      </c>
      <c r="K420" s="331" t="s">
        <v>116</v>
      </c>
      <c r="L420" s="331" t="s">
        <v>246</v>
      </c>
    </row>
    <row r="421" spans="1:14" ht="42" customHeight="1">
      <c r="A421" s="329">
        <f>VLOOKUP(N421,$O$5:$P$93,2,FALSE)</f>
        <v>0</v>
      </c>
      <c r="B421" s="332">
        <f>VLOOKUP(A421,入力シート!$B$7:$P$101,2,FALSE)</f>
        <v>0</v>
      </c>
      <c r="C421" s="332" t="str">
        <f>VLOOKUP(A421,細目書内訳!$B$11:$M$103,4,FALSE)</f>
        <v>A</v>
      </c>
      <c r="D421" s="332">
        <f>VLOOKUP(A421,入力シート!$B$7:$Q$101,5,FALSE)</f>
        <v>0</v>
      </c>
      <c r="E421" s="332" t="str">
        <f>VLOOKUP(A421,細目書内訳!$B$11:$M$103,6,FALSE)</f>
        <v>C</v>
      </c>
      <c r="F421" s="333">
        <f>SUM(B421:E421)</f>
        <v>0</v>
      </c>
      <c r="G421" s="332" t="str">
        <f>VLOOKUP(A421,細目書内訳!$B$11:$M$103,7,FALSE)</f>
        <v>③</v>
      </c>
      <c r="H421" s="332"/>
      <c r="I421" s="333" t="e">
        <f>G421-H421</f>
        <v>#VALUE!</v>
      </c>
      <c r="J421" s="336"/>
      <c r="K421" s="337" t="e">
        <f>I421+J421</f>
        <v>#VALUE!</v>
      </c>
      <c r="L421" s="337" t="e">
        <f>F421-K421</f>
        <v>#VALUE!</v>
      </c>
      <c r="M421" s="338" t="s">
        <v>248</v>
      </c>
      <c r="N421" s="339">
        <f>N415+1</f>
        <v>72</v>
      </c>
    </row>
    <row r="422" spans="1:14" ht="36.6" customHeight="1"/>
    <row r="423" spans="1:14" ht="21.6" customHeight="1">
      <c r="A423" s="326" t="s">
        <v>231</v>
      </c>
      <c r="G423" s="558" t="s">
        <v>237</v>
      </c>
      <c r="H423" s="558"/>
      <c r="I423" s="558" t="str">
        <f>$I$1</f>
        <v>魚沼集落協定</v>
      </c>
      <c r="J423" s="558"/>
      <c r="K423" s="558"/>
      <c r="L423" s="558"/>
    </row>
    <row r="424" spans="1:14" ht="15.6" customHeight="1">
      <c r="L424" s="326">
        <f>N427</f>
        <v>73</v>
      </c>
    </row>
    <row r="425" spans="1:14">
      <c r="A425" s="327"/>
      <c r="B425" s="330" t="s">
        <v>72</v>
      </c>
      <c r="C425" s="330" t="s">
        <v>76</v>
      </c>
      <c r="D425" s="330" t="s">
        <v>77</v>
      </c>
      <c r="E425" s="330" t="s">
        <v>169</v>
      </c>
      <c r="F425" s="330" t="s">
        <v>10</v>
      </c>
      <c r="G425" s="330" t="s">
        <v>217</v>
      </c>
      <c r="H425" s="330" t="s">
        <v>238</v>
      </c>
      <c r="I425" s="330" t="s">
        <v>239</v>
      </c>
      <c r="J425" s="330" t="s">
        <v>103</v>
      </c>
      <c r="K425" s="330" t="s">
        <v>243</v>
      </c>
      <c r="L425" s="330" t="s">
        <v>244</v>
      </c>
    </row>
    <row r="426" spans="1:14" ht="39.6" customHeight="1">
      <c r="A426" s="328" t="s">
        <v>232</v>
      </c>
      <c r="B426" s="331" t="s">
        <v>233</v>
      </c>
      <c r="C426" s="331" t="s">
        <v>235</v>
      </c>
      <c r="D426" s="331" t="s">
        <v>26</v>
      </c>
      <c r="E426" s="331" t="s">
        <v>29</v>
      </c>
      <c r="F426" s="331" t="s">
        <v>236</v>
      </c>
      <c r="G426" s="334" t="s">
        <v>60</v>
      </c>
      <c r="H426" s="335" t="s">
        <v>16</v>
      </c>
      <c r="I426" s="331" t="s">
        <v>241</v>
      </c>
      <c r="J426" s="334" t="s">
        <v>242</v>
      </c>
      <c r="K426" s="331" t="s">
        <v>116</v>
      </c>
      <c r="L426" s="331" t="s">
        <v>246</v>
      </c>
    </row>
    <row r="427" spans="1:14" ht="42" customHeight="1">
      <c r="A427" s="329">
        <f>VLOOKUP(N427,$O$5:$P$93,2,FALSE)</f>
        <v>0</v>
      </c>
      <c r="B427" s="332">
        <f>VLOOKUP(A427,入力シート!$B$7:$P$101,2,FALSE)</f>
        <v>0</v>
      </c>
      <c r="C427" s="332" t="str">
        <f>VLOOKUP(A427,細目書内訳!$B$11:$M$103,4,FALSE)</f>
        <v>A</v>
      </c>
      <c r="D427" s="332">
        <f>VLOOKUP(A427,入力シート!$B$7:$Q$101,5,FALSE)</f>
        <v>0</v>
      </c>
      <c r="E427" s="332" t="str">
        <f>VLOOKUP(A427,細目書内訳!$B$11:$M$103,6,FALSE)</f>
        <v>C</v>
      </c>
      <c r="F427" s="333">
        <f>SUM(B427:E427)</f>
        <v>0</v>
      </c>
      <c r="G427" s="332" t="str">
        <f>VLOOKUP(A427,細目書内訳!$B$11:$M$103,7,FALSE)</f>
        <v>③</v>
      </c>
      <c r="H427" s="332"/>
      <c r="I427" s="333" t="e">
        <f>G427-H427</f>
        <v>#VALUE!</v>
      </c>
      <c r="J427" s="336"/>
      <c r="K427" s="337" t="e">
        <f>I427+J427</f>
        <v>#VALUE!</v>
      </c>
      <c r="L427" s="337" t="e">
        <f>F427-K427</f>
        <v>#VALUE!</v>
      </c>
      <c r="M427" s="338" t="s">
        <v>248</v>
      </c>
      <c r="N427" s="339">
        <f>N421+1</f>
        <v>73</v>
      </c>
    </row>
    <row r="428" spans="1:14" ht="36.6" customHeight="1"/>
    <row r="429" spans="1:14" ht="21.6" customHeight="1">
      <c r="A429" s="326" t="s">
        <v>231</v>
      </c>
      <c r="G429" s="558" t="s">
        <v>237</v>
      </c>
      <c r="H429" s="558"/>
      <c r="I429" s="558" t="str">
        <f>$I$1</f>
        <v>魚沼集落協定</v>
      </c>
      <c r="J429" s="558"/>
      <c r="K429" s="558"/>
      <c r="L429" s="558"/>
    </row>
    <row r="430" spans="1:14" ht="15.6" customHeight="1">
      <c r="L430" s="326">
        <f>N433</f>
        <v>74</v>
      </c>
    </row>
    <row r="431" spans="1:14">
      <c r="A431" s="327"/>
      <c r="B431" s="330" t="s">
        <v>72</v>
      </c>
      <c r="C431" s="330" t="s">
        <v>76</v>
      </c>
      <c r="D431" s="330" t="s">
        <v>77</v>
      </c>
      <c r="E431" s="330" t="s">
        <v>169</v>
      </c>
      <c r="F431" s="330" t="s">
        <v>10</v>
      </c>
      <c r="G431" s="330" t="s">
        <v>217</v>
      </c>
      <c r="H431" s="330" t="s">
        <v>238</v>
      </c>
      <c r="I431" s="330" t="s">
        <v>239</v>
      </c>
      <c r="J431" s="330" t="s">
        <v>103</v>
      </c>
      <c r="K431" s="330" t="s">
        <v>243</v>
      </c>
      <c r="L431" s="330" t="s">
        <v>244</v>
      </c>
    </row>
    <row r="432" spans="1:14" ht="39.6" customHeight="1">
      <c r="A432" s="328" t="s">
        <v>232</v>
      </c>
      <c r="B432" s="331" t="s">
        <v>233</v>
      </c>
      <c r="C432" s="331" t="s">
        <v>235</v>
      </c>
      <c r="D432" s="331" t="s">
        <v>26</v>
      </c>
      <c r="E432" s="331" t="s">
        <v>29</v>
      </c>
      <c r="F432" s="331" t="s">
        <v>236</v>
      </c>
      <c r="G432" s="334" t="s">
        <v>60</v>
      </c>
      <c r="H432" s="335" t="s">
        <v>16</v>
      </c>
      <c r="I432" s="331" t="s">
        <v>241</v>
      </c>
      <c r="J432" s="334" t="s">
        <v>242</v>
      </c>
      <c r="K432" s="331" t="s">
        <v>116</v>
      </c>
      <c r="L432" s="331" t="s">
        <v>246</v>
      </c>
    </row>
    <row r="433" spans="1:14" ht="42" customHeight="1">
      <c r="A433" s="329">
        <f>VLOOKUP(N433,$O$5:$P$93,2,FALSE)</f>
        <v>0</v>
      </c>
      <c r="B433" s="332">
        <f>VLOOKUP(A433,入力シート!$B$7:$P$101,2,FALSE)</f>
        <v>0</v>
      </c>
      <c r="C433" s="332" t="str">
        <f>VLOOKUP(A433,細目書内訳!$B$11:$M$103,4,FALSE)</f>
        <v>A</v>
      </c>
      <c r="D433" s="332">
        <f>VLOOKUP(A433,入力シート!$B$7:$Q$101,5,FALSE)</f>
        <v>0</v>
      </c>
      <c r="E433" s="332" t="str">
        <f>VLOOKUP(A433,細目書内訳!$B$11:$M$103,6,FALSE)</f>
        <v>C</v>
      </c>
      <c r="F433" s="333">
        <f>SUM(B433:E433)</f>
        <v>0</v>
      </c>
      <c r="G433" s="332" t="str">
        <f>VLOOKUP(A433,細目書内訳!$B$11:$M$103,7,FALSE)</f>
        <v>③</v>
      </c>
      <c r="H433" s="332"/>
      <c r="I433" s="333" t="e">
        <f>G433-H433</f>
        <v>#VALUE!</v>
      </c>
      <c r="J433" s="336"/>
      <c r="K433" s="337" t="e">
        <f>I433+J433</f>
        <v>#VALUE!</v>
      </c>
      <c r="L433" s="337" t="e">
        <f>F433-K433</f>
        <v>#VALUE!</v>
      </c>
      <c r="M433" s="338" t="s">
        <v>248</v>
      </c>
      <c r="N433" s="339">
        <f>N427+1</f>
        <v>74</v>
      </c>
    </row>
    <row r="434" spans="1:14" ht="36.6" customHeight="1"/>
    <row r="435" spans="1:14" ht="21.6" customHeight="1">
      <c r="A435" s="326" t="s">
        <v>231</v>
      </c>
      <c r="G435" s="558" t="s">
        <v>237</v>
      </c>
      <c r="H435" s="558"/>
      <c r="I435" s="558" t="str">
        <f>$I$1</f>
        <v>魚沼集落協定</v>
      </c>
      <c r="J435" s="558"/>
      <c r="K435" s="558"/>
      <c r="L435" s="558"/>
    </row>
    <row r="436" spans="1:14" ht="15.6" customHeight="1">
      <c r="L436" s="326">
        <f>N439</f>
        <v>75</v>
      </c>
    </row>
    <row r="437" spans="1:14">
      <c r="A437" s="327"/>
      <c r="B437" s="330" t="s">
        <v>72</v>
      </c>
      <c r="C437" s="330" t="s">
        <v>76</v>
      </c>
      <c r="D437" s="330" t="s">
        <v>77</v>
      </c>
      <c r="E437" s="330" t="s">
        <v>169</v>
      </c>
      <c r="F437" s="330" t="s">
        <v>10</v>
      </c>
      <c r="G437" s="330" t="s">
        <v>217</v>
      </c>
      <c r="H437" s="330" t="s">
        <v>238</v>
      </c>
      <c r="I437" s="330" t="s">
        <v>239</v>
      </c>
      <c r="J437" s="330" t="s">
        <v>103</v>
      </c>
      <c r="K437" s="330" t="s">
        <v>243</v>
      </c>
      <c r="L437" s="330" t="s">
        <v>244</v>
      </c>
    </row>
    <row r="438" spans="1:14" ht="39.6" customHeight="1">
      <c r="A438" s="328" t="s">
        <v>232</v>
      </c>
      <c r="B438" s="331" t="s">
        <v>233</v>
      </c>
      <c r="C438" s="331" t="s">
        <v>235</v>
      </c>
      <c r="D438" s="331" t="s">
        <v>26</v>
      </c>
      <c r="E438" s="331" t="s">
        <v>29</v>
      </c>
      <c r="F438" s="331" t="s">
        <v>236</v>
      </c>
      <c r="G438" s="334" t="s">
        <v>60</v>
      </c>
      <c r="H438" s="335" t="s">
        <v>16</v>
      </c>
      <c r="I438" s="331" t="s">
        <v>241</v>
      </c>
      <c r="J438" s="334" t="s">
        <v>242</v>
      </c>
      <c r="K438" s="331" t="s">
        <v>116</v>
      </c>
      <c r="L438" s="331" t="s">
        <v>246</v>
      </c>
    </row>
    <row r="439" spans="1:14" ht="42" customHeight="1">
      <c r="A439" s="329">
        <f>VLOOKUP(N439,$O$5:$P$93,2,FALSE)</f>
        <v>0</v>
      </c>
      <c r="B439" s="332">
        <f>VLOOKUP(A439,入力シート!$B$7:$P$101,2,FALSE)</f>
        <v>0</v>
      </c>
      <c r="C439" s="332" t="str">
        <f>VLOOKUP(A439,細目書内訳!$B$11:$M$103,4,FALSE)</f>
        <v>A</v>
      </c>
      <c r="D439" s="332">
        <f>VLOOKUP(A439,入力シート!$B$7:$Q$101,5,FALSE)</f>
        <v>0</v>
      </c>
      <c r="E439" s="332" t="str">
        <f>VLOOKUP(A439,細目書内訳!$B$11:$M$103,6,FALSE)</f>
        <v>C</v>
      </c>
      <c r="F439" s="333">
        <f>SUM(B439:E439)</f>
        <v>0</v>
      </c>
      <c r="G439" s="332" t="str">
        <f>VLOOKUP(A439,細目書内訳!$B$11:$M$103,7,FALSE)</f>
        <v>③</v>
      </c>
      <c r="H439" s="332"/>
      <c r="I439" s="333" t="e">
        <f>G439-H439</f>
        <v>#VALUE!</v>
      </c>
      <c r="J439" s="336"/>
      <c r="K439" s="337" t="e">
        <f>I439+J439</f>
        <v>#VALUE!</v>
      </c>
      <c r="L439" s="337" t="e">
        <f>F439-K439</f>
        <v>#VALUE!</v>
      </c>
      <c r="M439" s="338" t="s">
        <v>248</v>
      </c>
      <c r="N439" s="339">
        <f>N433+1</f>
        <v>75</v>
      </c>
    </row>
    <row r="440" spans="1:14" ht="36.6" customHeight="1"/>
    <row r="441" spans="1:14" ht="21.6" customHeight="1">
      <c r="A441" s="326" t="s">
        <v>231</v>
      </c>
      <c r="G441" s="558" t="s">
        <v>237</v>
      </c>
      <c r="H441" s="558"/>
      <c r="I441" s="558" t="str">
        <f>$I$1</f>
        <v>魚沼集落協定</v>
      </c>
      <c r="J441" s="558"/>
      <c r="K441" s="558"/>
      <c r="L441" s="558"/>
    </row>
    <row r="442" spans="1:14" ht="15.6" customHeight="1">
      <c r="L442" s="326">
        <f>N445</f>
        <v>76</v>
      </c>
    </row>
    <row r="443" spans="1:14">
      <c r="A443" s="327"/>
      <c r="B443" s="330" t="s">
        <v>72</v>
      </c>
      <c r="C443" s="330" t="s">
        <v>76</v>
      </c>
      <c r="D443" s="330" t="s">
        <v>77</v>
      </c>
      <c r="E443" s="330" t="s">
        <v>169</v>
      </c>
      <c r="F443" s="330" t="s">
        <v>10</v>
      </c>
      <c r="G443" s="330" t="s">
        <v>217</v>
      </c>
      <c r="H443" s="330" t="s">
        <v>238</v>
      </c>
      <c r="I443" s="330" t="s">
        <v>239</v>
      </c>
      <c r="J443" s="330" t="s">
        <v>103</v>
      </c>
      <c r="K443" s="330" t="s">
        <v>243</v>
      </c>
      <c r="L443" s="330" t="s">
        <v>244</v>
      </c>
    </row>
    <row r="444" spans="1:14" ht="39.6" customHeight="1">
      <c r="A444" s="328" t="s">
        <v>232</v>
      </c>
      <c r="B444" s="331" t="s">
        <v>233</v>
      </c>
      <c r="C444" s="331" t="s">
        <v>235</v>
      </c>
      <c r="D444" s="331" t="s">
        <v>26</v>
      </c>
      <c r="E444" s="331" t="s">
        <v>29</v>
      </c>
      <c r="F444" s="331" t="s">
        <v>236</v>
      </c>
      <c r="G444" s="334" t="s">
        <v>60</v>
      </c>
      <c r="H444" s="335" t="s">
        <v>16</v>
      </c>
      <c r="I444" s="331" t="s">
        <v>241</v>
      </c>
      <c r="J444" s="334" t="s">
        <v>242</v>
      </c>
      <c r="K444" s="331" t="s">
        <v>116</v>
      </c>
      <c r="L444" s="331" t="s">
        <v>246</v>
      </c>
    </row>
    <row r="445" spans="1:14" ht="42" customHeight="1">
      <c r="A445" s="329">
        <f>VLOOKUP(N445,$O$5:$P$93,2,FALSE)</f>
        <v>0</v>
      </c>
      <c r="B445" s="332">
        <f>VLOOKUP(A445,入力シート!$B$7:$P$101,2,FALSE)</f>
        <v>0</v>
      </c>
      <c r="C445" s="332" t="str">
        <f>VLOOKUP(A445,細目書内訳!$B$11:$M$103,4,FALSE)</f>
        <v>A</v>
      </c>
      <c r="D445" s="332">
        <f>VLOOKUP(A445,入力シート!$B$7:$Q$101,5,FALSE)</f>
        <v>0</v>
      </c>
      <c r="E445" s="332" t="str">
        <f>VLOOKUP(A445,細目書内訳!$B$11:$M$103,6,FALSE)</f>
        <v>C</v>
      </c>
      <c r="F445" s="333">
        <f>SUM(B445:E445)</f>
        <v>0</v>
      </c>
      <c r="G445" s="332" t="str">
        <f>VLOOKUP(A445,細目書内訳!$B$11:$M$103,7,FALSE)</f>
        <v>③</v>
      </c>
      <c r="H445" s="332"/>
      <c r="I445" s="333" t="e">
        <f>G445-H445</f>
        <v>#VALUE!</v>
      </c>
      <c r="J445" s="336"/>
      <c r="K445" s="337" t="e">
        <f>I445+J445</f>
        <v>#VALUE!</v>
      </c>
      <c r="L445" s="337" t="e">
        <f>F445-K445</f>
        <v>#VALUE!</v>
      </c>
      <c r="M445" s="338" t="s">
        <v>248</v>
      </c>
      <c r="N445" s="339">
        <f>N439+1</f>
        <v>76</v>
      </c>
    </row>
    <row r="446" spans="1:14" ht="36.6" customHeight="1"/>
    <row r="447" spans="1:14" ht="21.6" customHeight="1">
      <c r="A447" s="326" t="s">
        <v>231</v>
      </c>
      <c r="G447" s="558" t="s">
        <v>237</v>
      </c>
      <c r="H447" s="558"/>
      <c r="I447" s="558" t="str">
        <f>$I$1</f>
        <v>魚沼集落協定</v>
      </c>
      <c r="J447" s="558"/>
      <c r="K447" s="558"/>
      <c r="L447" s="558"/>
    </row>
    <row r="448" spans="1:14" ht="15.6" customHeight="1">
      <c r="L448" s="326">
        <f>N451</f>
        <v>77</v>
      </c>
    </row>
    <row r="449" spans="1:14">
      <c r="A449" s="327"/>
      <c r="B449" s="330" t="s">
        <v>72</v>
      </c>
      <c r="C449" s="330" t="s">
        <v>76</v>
      </c>
      <c r="D449" s="330" t="s">
        <v>77</v>
      </c>
      <c r="E449" s="330" t="s">
        <v>169</v>
      </c>
      <c r="F449" s="330" t="s">
        <v>10</v>
      </c>
      <c r="G449" s="330" t="s">
        <v>217</v>
      </c>
      <c r="H449" s="330" t="s">
        <v>238</v>
      </c>
      <c r="I449" s="330" t="s">
        <v>239</v>
      </c>
      <c r="J449" s="330" t="s">
        <v>103</v>
      </c>
      <c r="K449" s="330" t="s">
        <v>243</v>
      </c>
      <c r="L449" s="330" t="s">
        <v>244</v>
      </c>
    </row>
    <row r="450" spans="1:14" ht="39.6" customHeight="1">
      <c r="A450" s="328" t="s">
        <v>232</v>
      </c>
      <c r="B450" s="331" t="s">
        <v>233</v>
      </c>
      <c r="C450" s="331" t="s">
        <v>235</v>
      </c>
      <c r="D450" s="331" t="s">
        <v>26</v>
      </c>
      <c r="E450" s="331" t="s">
        <v>29</v>
      </c>
      <c r="F450" s="331" t="s">
        <v>236</v>
      </c>
      <c r="G450" s="334" t="s">
        <v>60</v>
      </c>
      <c r="H450" s="335" t="s">
        <v>16</v>
      </c>
      <c r="I450" s="331" t="s">
        <v>241</v>
      </c>
      <c r="J450" s="334" t="s">
        <v>242</v>
      </c>
      <c r="K450" s="331" t="s">
        <v>116</v>
      </c>
      <c r="L450" s="331" t="s">
        <v>246</v>
      </c>
    </row>
    <row r="451" spans="1:14" ht="42" customHeight="1">
      <c r="A451" s="329">
        <f>VLOOKUP(N451,$O$5:$P$93,2,FALSE)</f>
        <v>0</v>
      </c>
      <c r="B451" s="332">
        <f>VLOOKUP(A451,入力シート!$B$7:$P$101,2,FALSE)</f>
        <v>0</v>
      </c>
      <c r="C451" s="332" t="str">
        <f>VLOOKUP(A451,細目書内訳!$B$11:$M$103,4,FALSE)</f>
        <v>A</v>
      </c>
      <c r="D451" s="332">
        <f>VLOOKUP(A451,入力シート!$B$7:$Q$101,5,FALSE)</f>
        <v>0</v>
      </c>
      <c r="E451" s="332" t="str">
        <f>VLOOKUP(A451,細目書内訳!$B$11:$M$103,6,FALSE)</f>
        <v>C</v>
      </c>
      <c r="F451" s="333">
        <f>SUM(B451:E451)</f>
        <v>0</v>
      </c>
      <c r="G451" s="332" t="str">
        <f>VLOOKUP(A451,細目書内訳!$B$11:$M$103,7,FALSE)</f>
        <v>③</v>
      </c>
      <c r="H451" s="332"/>
      <c r="I451" s="333" t="e">
        <f>G451-H451</f>
        <v>#VALUE!</v>
      </c>
      <c r="J451" s="336"/>
      <c r="K451" s="337" t="e">
        <f>I451+J451</f>
        <v>#VALUE!</v>
      </c>
      <c r="L451" s="337" t="e">
        <f>F451-K451</f>
        <v>#VALUE!</v>
      </c>
      <c r="M451" s="338" t="s">
        <v>248</v>
      </c>
      <c r="N451" s="339">
        <f>N445+1</f>
        <v>77</v>
      </c>
    </row>
    <row r="452" spans="1:14" ht="21.6" customHeight="1">
      <c r="A452" s="326" t="s">
        <v>231</v>
      </c>
      <c r="G452" s="558" t="s">
        <v>237</v>
      </c>
      <c r="H452" s="558"/>
      <c r="I452" s="558" t="str">
        <f>$I$1</f>
        <v>魚沼集落協定</v>
      </c>
      <c r="J452" s="558"/>
      <c r="K452" s="558"/>
      <c r="L452" s="558"/>
    </row>
    <row r="453" spans="1:14" ht="15.6" customHeight="1">
      <c r="L453" s="326">
        <f>N456</f>
        <v>78</v>
      </c>
    </row>
    <row r="454" spans="1:14">
      <c r="A454" s="327"/>
      <c r="B454" s="330" t="s">
        <v>72</v>
      </c>
      <c r="C454" s="330" t="s">
        <v>76</v>
      </c>
      <c r="D454" s="330" t="s">
        <v>77</v>
      </c>
      <c r="E454" s="330" t="s">
        <v>169</v>
      </c>
      <c r="F454" s="330" t="s">
        <v>10</v>
      </c>
      <c r="G454" s="330" t="s">
        <v>217</v>
      </c>
      <c r="H454" s="330" t="s">
        <v>238</v>
      </c>
      <c r="I454" s="330" t="s">
        <v>239</v>
      </c>
      <c r="J454" s="330" t="s">
        <v>103</v>
      </c>
      <c r="K454" s="330" t="s">
        <v>243</v>
      </c>
      <c r="L454" s="330" t="s">
        <v>244</v>
      </c>
    </row>
    <row r="455" spans="1:14" ht="39.6" customHeight="1">
      <c r="A455" s="328" t="s">
        <v>232</v>
      </c>
      <c r="B455" s="331" t="s">
        <v>233</v>
      </c>
      <c r="C455" s="331" t="s">
        <v>235</v>
      </c>
      <c r="D455" s="331" t="s">
        <v>26</v>
      </c>
      <c r="E455" s="331" t="s">
        <v>29</v>
      </c>
      <c r="F455" s="331" t="s">
        <v>236</v>
      </c>
      <c r="G455" s="334" t="s">
        <v>60</v>
      </c>
      <c r="H455" s="335" t="s">
        <v>16</v>
      </c>
      <c r="I455" s="331" t="s">
        <v>241</v>
      </c>
      <c r="J455" s="334" t="s">
        <v>242</v>
      </c>
      <c r="K455" s="331" t="s">
        <v>116</v>
      </c>
      <c r="L455" s="331" t="s">
        <v>246</v>
      </c>
    </row>
    <row r="456" spans="1:14" ht="42" customHeight="1">
      <c r="A456" s="329">
        <f>VLOOKUP(N456,$O$5:$P$93,2,FALSE)</f>
        <v>0</v>
      </c>
      <c r="B456" s="332">
        <f>VLOOKUP(A456,入力シート!$B$7:$P$101,2,FALSE)</f>
        <v>0</v>
      </c>
      <c r="C456" s="332" t="str">
        <f>VLOOKUP(A456,細目書内訳!$B$11:$M$103,4,FALSE)</f>
        <v>A</v>
      </c>
      <c r="D456" s="332">
        <f>VLOOKUP(A456,入力シート!$B$7:$Q$101,5,FALSE)</f>
        <v>0</v>
      </c>
      <c r="E456" s="332" t="str">
        <f>VLOOKUP(A456,細目書内訳!$B$11:$M$103,6,FALSE)</f>
        <v>C</v>
      </c>
      <c r="F456" s="333">
        <f>SUM(B456:E456)</f>
        <v>0</v>
      </c>
      <c r="G456" s="332" t="str">
        <f>VLOOKUP(A456,細目書内訳!$B$11:$M$103,7,FALSE)</f>
        <v>③</v>
      </c>
      <c r="H456" s="332"/>
      <c r="I456" s="333" t="e">
        <f>G456-H456</f>
        <v>#VALUE!</v>
      </c>
      <c r="J456" s="336"/>
      <c r="K456" s="337" t="e">
        <f>I456+J456</f>
        <v>#VALUE!</v>
      </c>
      <c r="L456" s="337" t="e">
        <f>F456-K456</f>
        <v>#VALUE!</v>
      </c>
      <c r="M456" s="338" t="s">
        <v>248</v>
      </c>
      <c r="N456" s="339">
        <f>N451+1</f>
        <v>78</v>
      </c>
    </row>
    <row r="457" spans="1:14" ht="36.6" customHeight="1"/>
    <row r="458" spans="1:14" ht="21.6" customHeight="1">
      <c r="A458" s="326" t="s">
        <v>231</v>
      </c>
      <c r="G458" s="558" t="s">
        <v>237</v>
      </c>
      <c r="H458" s="558"/>
      <c r="I458" s="558" t="str">
        <f>$I$1</f>
        <v>魚沼集落協定</v>
      </c>
      <c r="J458" s="558"/>
      <c r="K458" s="558"/>
      <c r="L458" s="558"/>
    </row>
    <row r="459" spans="1:14" ht="15.6" customHeight="1">
      <c r="L459" s="326">
        <f>N462</f>
        <v>79</v>
      </c>
    </row>
    <row r="460" spans="1:14">
      <c r="A460" s="327"/>
      <c r="B460" s="330" t="s">
        <v>72</v>
      </c>
      <c r="C460" s="330" t="s">
        <v>76</v>
      </c>
      <c r="D460" s="330" t="s">
        <v>77</v>
      </c>
      <c r="E460" s="330" t="s">
        <v>169</v>
      </c>
      <c r="F460" s="330" t="s">
        <v>10</v>
      </c>
      <c r="G460" s="330" t="s">
        <v>217</v>
      </c>
      <c r="H460" s="330" t="s">
        <v>238</v>
      </c>
      <c r="I460" s="330" t="s">
        <v>239</v>
      </c>
      <c r="J460" s="330" t="s">
        <v>103</v>
      </c>
      <c r="K460" s="330" t="s">
        <v>243</v>
      </c>
      <c r="L460" s="330" t="s">
        <v>244</v>
      </c>
    </row>
    <row r="461" spans="1:14" ht="39.6" customHeight="1">
      <c r="A461" s="328" t="s">
        <v>232</v>
      </c>
      <c r="B461" s="331" t="s">
        <v>233</v>
      </c>
      <c r="C461" s="331" t="s">
        <v>235</v>
      </c>
      <c r="D461" s="331" t="s">
        <v>26</v>
      </c>
      <c r="E461" s="331" t="s">
        <v>29</v>
      </c>
      <c r="F461" s="331" t="s">
        <v>236</v>
      </c>
      <c r="G461" s="334" t="s">
        <v>60</v>
      </c>
      <c r="H461" s="335" t="s">
        <v>16</v>
      </c>
      <c r="I461" s="331" t="s">
        <v>241</v>
      </c>
      <c r="J461" s="334" t="s">
        <v>242</v>
      </c>
      <c r="K461" s="331" t="s">
        <v>116</v>
      </c>
      <c r="L461" s="331" t="s">
        <v>246</v>
      </c>
    </row>
    <row r="462" spans="1:14" ht="42" customHeight="1">
      <c r="A462" s="329">
        <f>VLOOKUP(N462,$O$5:$P$93,2,FALSE)</f>
        <v>0</v>
      </c>
      <c r="B462" s="332">
        <f>VLOOKUP(A462,入力シート!$B$7:$P$101,2,FALSE)</f>
        <v>0</v>
      </c>
      <c r="C462" s="332" t="str">
        <f>VLOOKUP(A462,細目書内訳!$B$11:$M$103,4,FALSE)</f>
        <v>A</v>
      </c>
      <c r="D462" s="332">
        <f>VLOOKUP(A462,入力シート!$B$7:$Q$101,5,FALSE)</f>
        <v>0</v>
      </c>
      <c r="E462" s="332" t="str">
        <f>VLOOKUP(A462,細目書内訳!$B$11:$M$103,6,FALSE)</f>
        <v>C</v>
      </c>
      <c r="F462" s="333">
        <f>SUM(B462:E462)</f>
        <v>0</v>
      </c>
      <c r="G462" s="332" t="str">
        <f>VLOOKUP(A462,細目書内訳!$B$11:$M$103,7,FALSE)</f>
        <v>③</v>
      </c>
      <c r="H462" s="332"/>
      <c r="I462" s="333" t="e">
        <f>G462-H462</f>
        <v>#VALUE!</v>
      </c>
      <c r="J462" s="336"/>
      <c r="K462" s="337" t="e">
        <f>I462+J462</f>
        <v>#VALUE!</v>
      </c>
      <c r="L462" s="337" t="e">
        <f>F462-K462</f>
        <v>#VALUE!</v>
      </c>
      <c r="M462" s="338" t="s">
        <v>248</v>
      </c>
      <c r="N462" s="339">
        <f>N456+1</f>
        <v>79</v>
      </c>
    </row>
    <row r="463" spans="1:14" ht="36.6" customHeight="1"/>
    <row r="464" spans="1:14" ht="21.6" customHeight="1">
      <c r="A464" s="326" t="s">
        <v>231</v>
      </c>
      <c r="G464" s="558" t="s">
        <v>237</v>
      </c>
      <c r="H464" s="558"/>
      <c r="I464" s="558" t="str">
        <f>$I$1</f>
        <v>魚沼集落協定</v>
      </c>
      <c r="J464" s="558"/>
      <c r="K464" s="558"/>
      <c r="L464" s="558"/>
    </row>
    <row r="465" spans="1:14" ht="15.6" customHeight="1">
      <c r="L465" s="326">
        <f>N468</f>
        <v>80</v>
      </c>
    </row>
    <row r="466" spans="1:14">
      <c r="A466" s="327"/>
      <c r="B466" s="330" t="s">
        <v>72</v>
      </c>
      <c r="C466" s="330" t="s">
        <v>76</v>
      </c>
      <c r="D466" s="330" t="s">
        <v>77</v>
      </c>
      <c r="E466" s="330" t="s">
        <v>169</v>
      </c>
      <c r="F466" s="330" t="s">
        <v>10</v>
      </c>
      <c r="G466" s="330" t="s">
        <v>217</v>
      </c>
      <c r="H466" s="330" t="s">
        <v>238</v>
      </c>
      <c r="I466" s="330" t="s">
        <v>239</v>
      </c>
      <c r="J466" s="330" t="s">
        <v>103</v>
      </c>
      <c r="K466" s="330" t="s">
        <v>243</v>
      </c>
      <c r="L466" s="330" t="s">
        <v>244</v>
      </c>
    </row>
    <row r="467" spans="1:14" ht="39.6" customHeight="1">
      <c r="A467" s="328" t="s">
        <v>232</v>
      </c>
      <c r="B467" s="331" t="s">
        <v>233</v>
      </c>
      <c r="C467" s="331" t="s">
        <v>235</v>
      </c>
      <c r="D467" s="331" t="s">
        <v>26</v>
      </c>
      <c r="E467" s="331" t="s">
        <v>29</v>
      </c>
      <c r="F467" s="331" t="s">
        <v>236</v>
      </c>
      <c r="G467" s="334" t="s">
        <v>60</v>
      </c>
      <c r="H467" s="335" t="s">
        <v>16</v>
      </c>
      <c r="I467" s="331" t="s">
        <v>241</v>
      </c>
      <c r="J467" s="334" t="s">
        <v>242</v>
      </c>
      <c r="K467" s="331" t="s">
        <v>116</v>
      </c>
      <c r="L467" s="331" t="s">
        <v>246</v>
      </c>
    </row>
    <row r="468" spans="1:14" ht="42" customHeight="1">
      <c r="A468" s="329">
        <f>VLOOKUP(N468,$O$5:$P$93,2,FALSE)</f>
        <v>0</v>
      </c>
      <c r="B468" s="332">
        <f>VLOOKUP(A468,入力シート!$B$7:$P$101,2,FALSE)</f>
        <v>0</v>
      </c>
      <c r="C468" s="332" t="str">
        <f>VLOOKUP(A468,細目書内訳!$B$11:$M$103,4,FALSE)</f>
        <v>A</v>
      </c>
      <c r="D468" s="332">
        <f>VLOOKUP(A468,入力シート!$B$7:$Q$101,5,FALSE)</f>
        <v>0</v>
      </c>
      <c r="E468" s="332" t="str">
        <f>VLOOKUP(A468,細目書内訳!$B$11:$M$103,6,FALSE)</f>
        <v>C</v>
      </c>
      <c r="F468" s="333">
        <f>SUM(B468:E468)</f>
        <v>0</v>
      </c>
      <c r="G468" s="332" t="str">
        <f>VLOOKUP(A468,細目書内訳!$B$11:$M$103,7,FALSE)</f>
        <v>③</v>
      </c>
      <c r="H468" s="332"/>
      <c r="I468" s="333" t="e">
        <f>G468-H468</f>
        <v>#VALUE!</v>
      </c>
      <c r="J468" s="336"/>
      <c r="K468" s="337" t="e">
        <f>I468+J468</f>
        <v>#VALUE!</v>
      </c>
      <c r="L468" s="337" t="e">
        <f>F468-K468</f>
        <v>#VALUE!</v>
      </c>
      <c r="M468" s="338" t="s">
        <v>248</v>
      </c>
      <c r="N468" s="339">
        <f>N462+1</f>
        <v>80</v>
      </c>
    </row>
    <row r="469" spans="1:14" ht="36.6" customHeight="1"/>
    <row r="470" spans="1:14" ht="21.6" customHeight="1">
      <c r="A470" s="326" t="s">
        <v>231</v>
      </c>
      <c r="G470" s="558" t="s">
        <v>237</v>
      </c>
      <c r="H470" s="558"/>
      <c r="I470" s="558" t="str">
        <f>$I$1</f>
        <v>魚沼集落協定</v>
      </c>
      <c r="J470" s="558"/>
      <c r="K470" s="558"/>
      <c r="L470" s="558"/>
    </row>
    <row r="471" spans="1:14" ht="15.6" customHeight="1">
      <c r="L471" s="326">
        <f>N474</f>
        <v>81</v>
      </c>
    </row>
    <row r="472" spans="1:14">
      <c r="A472" s="327"/>
      <c r="B472" s="330" t="s">
        <v>72</v>
      </c>
      <c r="C472" s="330" t="s">
        <v>76</v>
      </c>
      <c r="D472" s="330" t="s">
        <v>77</v>
      </c>
      <c r="E472" s="330" t="s">
        <v>169</v>
      </c>
      <c r="F472" s="330" t="s">
        <v>10</v>
      </c>
      <c r="G472" s="330" t="s">
        <v>217</v>
      </c>
      <c r="H472" s="330" t="s">
        <v>238</v>
      </c>
      <c r="I472" s="330" t="s">
        <v>239</v>
      </c>
      <c r="J472" s="330" t="s">
        <v>103</v>
      </c>
      <c r="K472" s="330" t="s">
        <v>243</v>
      </c>
      <c r="L472" s="330" t="s">
        <v>244</v>
      </c>
    </row>
    <row r="473" spans="1:14" ht="39.6" customHeight="1">
      <c r="A473" s="328" t="s">
        <v>232</v>
      </c>
      <c r="B473" s="331" t="s">
        <v>233</v>
      </c>
      <c r="C473" s="331" t="s">
        <v>235</v>
      </c>
      <c r="D473" s="331" t="s">
        <v>26</v>
      </c>
      <c r="E473" s="331" t="s">
        <v>29</v>
      </c>
      <c r="F473" s="331" t="s">
        <v>236</v>
      </c>
      <c r="G473" s="334" t="s">
        <v>60</v>
      </c>
      <c r="H473" s="335" t="s">
        <v>16</v>
      </c>
      <c r="I473" s="331" t="s">
        <v>241</v>
      </c>
      <c r="J473" s="334" t="s">
        <v>242</v>
      </c>
      <c r="K473" s="331" t="s">
        <v>116</v>
      </c>
      <c r="L473" s="331" t="s">
        <v>246</v>
      </c>
    </row>
    <row r="474" spans="1:14" ht="42" customHeight="1">
      <c r="A474" s="329">
        <f>VLOOKUP(N474,$O$5:$P$93,2,FALSE)</f>
        <v>0</v>
      </c>
      <c r="B474" s="332">
        <f>VLOOKUP(A474,入力シート!$B$7:$P$101,2,FALSE)</f>
        <v>0</v>
      </c>
      <c r="C474" s="332" t="str">
        <f>VLOOKUP(A474,細目書内訳!$B$11:$M$103,4,FALSE)</f>
        <v>A</v>
      </c>
      <c r="D474" s="332">
        <f>VLOOKUP(A474,入力シート!$B$7:$Q$101,5,FALSE)</f>
        <v>0</v>
      </c>
      <c r="E474" s="332" t="str">
        <f>VLOOKUP(A474,細目書内訳!$B$11:$M$103,6,FALSE)</f>
        <v>C</v>
      </c>
      <c r="F474" s="333">
        <f>SUM(B474:E474)</f>
        <v>0</v>
      </c>
      <c r="G474" s="332" t="str">
        <f>VLOOKUP(A474,細目書内訳!$B$11:$M$103,7,FALSE)</f>
        <v>③</v>
      </c>
      <c r="H474" s="332"/>
      <c r="I474" s="333" t="e">
        <f>G474-H474</f>
        <v>#VALUE!</v>
      </c>
      <c r="J474" s="336"/>
      <c r="K474" s="337" t="e">
        <f>I474+J474</f>
        <v>#VALUE!</v>
      </c>
      <c r="L474" s="337" t="e">
        <f>F474-K474</f>
        <v>#VALUE!</v>
      </c>
      <c r="M474" s="338" t="s">
        <v>248</v>
      </c>
      <c r="N474" s="339">
        <f>N468+1</f>
        <v>81</v>
      </c>
    </row>
    <row r="475" spans="1:14" ht="36.6" customHeight="1"/>
    <row r="476" spans="1:14" ht="21.6" customHeight="1">
      <c r="A476" s="326" t="s">
        <v>231</v>
      </c>
      <c r="G476" s="558" t="s">
        <v>237</v>
      </c>
      <c r="H476" s="558"/>
      <c r="I476" s="558" t="str">
        <f>$I$1</f>
        <v>魚沼集落協定</v>
      </c>
      <c r="J476" s="558"/>
      <c r="K476" s="558"/>
      <c r="L476" s="558"/>
    </row>
    <row r="477" spans="1:14" ht="15.6" customHeight="1">
      <c r="L477" s="326">
        <f>N480</f>
        <v>82</v>
      </c>
    </row>
    <row r="478" spans="1:14">
      <c r="A478" s="327"/>
      <c r="B478" s="330" t="s">
        <v>72</v>
      </c>
      <c r="C478" s="330" t="s">
        <v>76</v>
      </c>
      <c r="D478" s="330" t="s">
        <v>77</v>
      </c>
      <c r="E478" s="330" t="s">
        <v>169</v>
      </c>
      <c r="F478" s="330" t="s">
        <v>10</v>
      </c>
      <c r="G478" s="330" t="s">
        <v>217</v>
      </c>
      <c r="H478" s="330" t="s">
        <v>238</v>
      </c>
      <c r="I478" s="330" t="s">
        <v>239</v>
      </c>
      <c r="J478" s="330" t="s">
        <v>103</v>
      </c>
      <c r="K478" s="330" t="s">
        <v>243</v>
      </c>
      <c r="L478" s="330" t="s">
        <v>244</v>
      </c>
    </row>
    <row r="479" spans="1:14" ht="39.6" customHeight="1">
      <c r="A479" s="328" t="s">
        <v>232</v>
      </c>
      <c r="B479" s="331" t="s">
        <v>233</v>
      </c>
      <c r="C479" s="331" t="s">
        <v>235</v>
      </c>
      <c r="D479" s="331" t="s">
        <v>26</v>
      </c>
      <c r="E479" s="331" t="s">
        <v>29</v>
      </c>
      <c r="F479" s="331" t="s">
        <v>236</v>
      </c>
      <c r="G479" s="334" t="s">
        <v>60</v>
      </c>
      <c r="H479" s="335" t="s">
        <v>16</v>
      </c>
      <c r="I479" s="331" t="s">
        <v>241</v>
      </c>
      <c r="J479" s="334" t="s">
        <v>242</v>
      </c>
      <c r="K479" s="331" t="s">
        <v>116</v>
      </c>
      <c r="L479" s="331" t="s">
        <v>246</v>
      </c>
    </row>
    <row r="480" spans="1:14" ht="42" customHeight="1">
      <c r="A480" s="329">
        <f>VLOOKUP(N480,$O$5:$P$93,2,FALSE)</f>
        <v>0</v>
      </c>
      <c r="B480" s="332">
        <f>VLOOKUP(A480,入力シート!$B$7:$P$101,2,FALSE)</f>
        <v>0</v>
      </c>
      <c r="C480" s="332" t="str">
        <f>VLOOKUP(A480,細目書内訳!$B$11:$M$103,4,FALSE)</f>
        <v>A</v>
      </c>
      <c r="D480" s="332">
        <f>VLOOKUP(A480,入力シート!$B$7:$Q$101,5,FALSE)</f>
        <v>0</v>
      </c>
      <c r="E480" s="332" t="str">
        <f>VLOOKUP(A480,細目書内訳!$B$11:$M$103,6,FALSE)</f>
        <v>C</v>
      </c>
      <c r="F480" s="333">
        <f>SUM(B480:E480)</f>
        <v>0</v>
      </c>
      <c r="G480" s="332" t="str">
        <f>VLOOKUP(A480,細目書内訳!$B$11:$M$103,7,FALSE)</f>
        <v>③</v>
      </c>
      <c r="H480" s="332"/>
      <c r="I480" s="333" t="e">
        <f>G480-H480</f>
        <v>#VALUE!</v>
      </c>
      <c r="J480" s="336"/>
      <c r="K480" s="337" t="e">
        <f>I480+J480</f>
        <v>#VALUE!</v>
      </c>
      <c r="L480" s="337" t="e">
        <f>F480-K480</f>
        <v>#VALUE!</v>
      </c>
      <c r="M480" s="338" t="s">
        <v>248</v>
      </c>
      <c r="N480" s="339">
        <f>N474+1</f>
        <v>82</v>
      </c>
    </row>
    <row r="481" spans="1:14" ht="36.6" customHeight="1"/>
    <row r="482" spans="1:14" ht="21.6" customHeight="1">
      <c r="A482" s="326" t="s">
        <v>231</v>
      </c>
      <c r="G482" s="558" t="s">
        <v>237</v>
      </c>
      <c r="H482" s="558"/>
      <c r="I482" s="558" t="str">
        <f>$I$1</f>
        <v>魚沼集落協定</v>
      </c>
      <c r="J482" s="558"/>
      <c r="K482" s="558"/>
      <c r="L482" s="558"/>
    </row>
    <row r="483" spans="1:14" ht="15.6" customHeight="1">
      <c r="L483" s="326">
        <f>N486</f>
        <v>83</v>
      </c>
    </row>
    <row r="484" spans="1:14">
      <c r="A484" s="327"/>
      <c r="B484" s="330" t="s">
        <v>72</v>
      </c>
      <c r="C484" s="330" t="s">
        <v>76</v>
      </c>
      <c r="D484" s="330" t="s">
        <v>77</v>
      </c>
      <c r="E484" s="330" t="s">
        <v>169</v>
      </c>
      <c r="F484" s="330" t="s">
        <v>10</v>
      </c>
      <c r="G484" s="330" t="s">
        <v>217</v>
      </c>
      <c r="H484" s="330" t="s">
        <v>238</v>
      </c>
      <c r="I484" s="330" t="s">
        <v>239</v>
      </c>
      <c r="J484" s="330" t="s">
        <v>103</v>
      </c>
      <c r="K484" s="330" t="s">
        <v>243</v>
      </c>
      <c r="L484" s="330" t="s">
        <v>244</v>
      </c>
    </row>
    <row r="485" spans="1:14" ht="39.6" customHeight="1">
      <c r="A485" s="328" t="s">
        <v>232</v>
      </c>
      <c r="B485" s="331" t="s">
        <v>233</v>
      </c>
      <c r="C485" s="331" t="s">
        <v>235</v>
      </c>
      <c r="D485" s="331" t="s">
        <v>26</v>
      </c>
      <c r="E485" s="331" t="s">
        <v>29</v>
      </c>
      <c r="F485" s="331" t="s">
        <v>236</v>
      </c>
      <c r="G485" s="334" t="s">
        <v>60</v>
      </c>
      <c r="H485" s="335" t="s">
        <v>16</v>
      </c>
      <c r="I485" s="331" t="s">
        <v>241</v>
      </c>
      <c r="J485" s="334" t="s">
        <v>242</v>
      </c>
      <c r="K485" s="331" t="s">
        <v>116</v>
      </c>
      <c r="L485" s="331" t="s">
        <v>246</v>
      </c>
    </row>
    <row r="486" spans="1:14" ht="42" customHeight="1">
      <c r="A486" s="329">
        <f>VLOOKUP(N486,$O$5:$P$93,2,FALSE)</f>
        <v>0</v>
      </c>
      <c r="B486" s="332">
        <f>VLOOKUP(A486,入力シート!$B$7:$P$101,2,FALSE)</f>
        <v>0</v>
      </c>
      <c r="C486" s="332" t="str">
        <f>VLOOKUP(A486,細目書内訳!$B$11:$M$103,4,FALSE)</f>
        <v>A</v>
      </c>
      <c r="D486" s="332">
        <f>VLOOKUP(A486,入力シート!$B$7:$Q$101,5,FALSE)</f>
        <v>0</v>
      </c>
      <c r="E486" s="332" t="str">
        <f>VLOOKUP(A486,細目書内訳!$B$11:$M$103,6,FALSE)</f>
        <v>C</v>
      </c>
      <c r="F486" s="333">
        <f>SUM(B486:E486)</f>
        <v>0</v>
      </c>
      <c r="G486" s="332" t="str">
        <f>VLOOKUP(A486,細目書内訳!$B$11:$M$103,7,FALSE)</f>
        <v>③</v>
      </c>
      <c r="H486" s="332"/>
      <c r="I486" s="333" t="e">
        <f>G486-H486</f>
        <v>#VALUE!</v>
      </c>
      <c r="J486" s="336"/>
      <c r="K486" s="337" t="e">
        <f>I486+J486</f>
        <v>#VALUE!</v>
      </c>
      <c r="L486" s="337" t="e">
        <f>F486-K486</f>
        <v>#VALUE!</v>
      </c>
      <c r="M486" s="338" t="s">
        <v>248</v>
      </c>
      <c r="N486" s="339">
        <f>N480+1</f>
        <v>83</v>
      </c>
    </row>
    <row r="487" spans="1:14" ht="36.6" customHeight="1"/>
    <row r="488" spans="1:14" ht="21.6" customHeight="1">
      <c r="A488" s="326" t="s">
        <v>231</v>
      </c>
      <c r="G488" s="558" t="s">
        <v>237</v>
      </c>
      <c r="H488" s="558"/>
      <c r="I488" s="558" t="str">
        <f>$I$1</f>
        <v>魚沼集落協定</v>
      </c>
      <c r="J488" s="558"/>
      <c r="K488" s="558"/>
      <c r="L488" s="558"/>
    </row>
    <row r="489" spans="1:14" ht="15.6" customHeight="1">
      <c r="L489" s="326">
        <f>N492</f>
        <v>84</v>
      </c>
    </row>
    <row r="490" spans="1:14">
      <c r="A490" s="327"/>
      <c r="B490" s="330" t="s">
        <v>72</v>
      </c>
      <c r="C490" s="330" t="s">
        <v>76</v>
      </c>
      <c r="D490" s="330" t="s">
        <v>77</v>
      </c>
      <c r="E490" s="330" t="s">
        <v>169</v>
      </c>
      <c r="F490" s="330" t="s">
        <v>10</v>
      </c>
      <c r="G490" s="330" t="s">
        <v>217</v>
      </c>
      <c r="H490" s="330" t="s">
        <v>238</v>
      </c>
      <c r="I490" s="330" t="s">
        <v>239</v>
      </c>
      <c r="J490" s="330" t="s">
        <v>103</v>
      </c>
      <c r="K490" s="330" t="s">
        <v>243</v>
      </c>
      <c r="L490" s="330" t="s">
        <v>244</v>
      </c>
    </row>
    <row r="491" spans="1:14" ht="39.6" customHeight="1">
      <c r="A491" s="328" t="s">
        <v>232</v>
      </c>
      <c r="B491" s="331" t="s">
        <v>233</v>
      </c>
      <c r="C491" s="331" t="s">
        <v>235</v>
      </c>
      <c r="D491" s="331" t="s">
        <v>26</v>
      </c>
      <c r="E491" s="331" t="s">
        <v>29</v>
      </c>
      <c r="F491" s="331" t="s">
        <v>236</v>
      </c>
      <c r="G491" s="334" t="s">
        <v>60</v>
      </c>
      <c r="H491" s="335" t="s">
        <v>16</v>
      </c>
      <c r="I491" s="331" t="s">
        <v>241</v>
      </c>
      <c r="J491" s="334" t="s">
        <v>242</v>
      </c>
      <c r="K491" s="331" t="s">
        <v>116</v>
      </c>
      <c r="L491" s="331" t="s">
        <v>246</v>
      </c>
    </row>
    <row r="492" spans="1:14" ht="42" customHeight="1">
      <c r="A492" s="329">
        <f>VLOOKUP(N492,$O$5:$P$93,2,FALSE)</f>
        <v>0</v>
      </c>
      <c r="B492" s="332">
        <f>VLOOKUP(A492,入力シート!$B$7:$P$101,2,FALSE)</f>
        <v>0</v>
      </c>
      <c r="C492" s="332" t="str">
        <f>VLOOKUP(A492,細目書内訳!$B$11:$M$103,4,FALSE)</f>
        <v>A</v>
      </c>
      <c r="D492" s="332">
        <f>VLOOKUP(A492,入力シート!$B$7:$Q$101,5,FALSE)</f>
        <v>0</v>
      </c>
      <c r="E492" s="332" t="str">
        <f>VLOOKUP(A492,細目書内訳!$B$11:$M$103,6,FALSE)</f>
        <v>C</v>
      </c>
      <c r="F492" s="333">
        <f>SUM(B492:E492)</f>
        <v>0</v>
      </c>
      <c r="G492" s="332" t="str">
        <f>VLOOKUP(A492,細目書内訳!$B$11:$M$103,7,FALSE)</f>
        <v>③</v>
      </c>
      <c r="H492" s="332"/>
      <c r="I492" s="333" t="e">
        <f>G492-H492</f>
        <v>#VALUE!</v>
      </c>
      <c r="J492" s="336"/>
      <c r="K492" s="337" t="e">
        <f>I492+J492</f>
        <v>#VALUE!</v>
      </c>
      <c r="L492" s="337" t="e">
        <f>F492-K492</f>
        <v>#VALUE!</v>
      </c>
      <c r="M492" s="338" t="s">
        <v>248</v>
      </c>
      <c r="N492" s="339">
        <f>N486+1</f>
        <v>84</v>
      </c>
    </row>
    <row r="493" spans="1:14" ht="21.6" customHeight="1">
      <c r="A493" s="326" t="s">
        <v>231</v>
      </c>
      <c r="G493" s="558" t="s">
        <v>237</v>
      </c>
      <c r="H493" s="558"/>
      <c r="I493" s="558" t="str">
        <f>$I$1</f>
        <v>魚沼集落協定</v>
      </c>
      <c r="J493" s="558"/>
      <c r="K493" s="558"/>
      <c r="L493" s="558"/>
    </row>
    <row r="494" spans="1:14" ht="15.6" customHeight="1">
      <c r="L494" s="326">
        <f>N497</f>
        <v>85</v>
      </c>
    </row>
    <row r="495" spans="1:14">
      <c r="A495" s="327"/>
      <c r="B495" s="330" t="s">
        <v>72</v>
      </c>
      <c r="C495" s="330" t="s">
        <v>76</v>
      </c>
      <c r="D495" s="330" t="s">
        <v>77</v>
      </c>
      <c r="E495" s="330" t="s">
        <v>169</v>
      </c>
      <c r="F495" s="330" t="s">
        <v>10</v>
      </c>
      <c r="G495" s="330" t="s">
        <v>217</v>
      </c>
      <c r="H495" s="330" t="s">
        <v>238</v>
      </c>
      <c r="I495" s="330" t="s">
        <v>239</v>
      </c>
      <c r="J495" s="330" t="s">
        <v>103</v>
      </c>
      <c r="K495" s="330" t="s">
        <v>243</v>
      </c>
      <c r="L495" s="330" t="s">
        <v>244</v>
      </c>
    </row>
    <row r="496" spans="1:14" ht="39.6" customHeight="1">
      <c r="A496" s="328" t="s">
        <v>232</v>
      </c>
      <c r="B496" s="331" t="s">
        <v>233</v>
      </c>
      <c r="C496" s="331" t="s">
        <v>235</v>
      </c>
      <c r="D496" s="331" t="s">
        <v>26</v>
      </c>
      <c r="E496" s="331" t="s">
        <v>29</v>
      </c>
      <c r="F496" s="331" t="s">
        <v>236</v>
      </c>
      <c r="G496" s="334" t="s">
        <v>60</v>
      </c>
      <c r="H496" s="335" t="s">
        <v>16</v>
      </c>
      <c r="I496" s="331" t="s">
        <v>241</v>
      </c>
      <c r="J496" s="334" t="s">
        <v>242</v>
      </c>
      <c r="K496" s="331" t="s">
        <v>116</v>
      </c>
      <c r="L496" s="331" t="s">
        <v>246</v>
      </c>
    </row>
    <row r="497" spans="1:14" ht="42" customHeight="1">
      <c r="A497" s="329">
        <f>VLOOKUP(N497,$O$5:$P$93,2,FALSE)</f>
        <v>0</v>
      </c>
      <c r="B497" s="332">
        <f>VLOOKUP(A497,入力シート!$B$7:$P$101,2,FALSE)</f>
        <v>0</v>
      </c>
      <c r="C497" s="332" t="str">
        <f>VLOOKUP(A497,細目書内訳!$B$11:$M$103,4,FALSE)</f>
        <v>A</v>
      </c>
      <c r="D497" s="332">
        <f>VLOOKUP(A497,入力シート!$B$7:$Q$101,5,FALSE)</f>
        <v>0</v>
      </c>
      <c r="E497" s="332" t="str">
        <f>VLOOKUP(A497,細目書内訳!$B$11:$M$103,6,FALSE)</f>
        <v>C</v>
      </c>
      <c r="F497" s="333">
        <f>SUM(B497:E497)</f>
        <v>0</v>
      </c>
      <c r="G497" s="332" t="str">
        <f>VLOOKUP(A497,細目書内訳!$B$11:$M$103,7,FALSE)</f>
        <v>③</v>
      </c>
      <c r="H497" s="332"/>
      <c r="I497" s="333" t="e">
        <f>G497-H497</f>
        <v>#VALUE!</v>
      </c>
      <c r="J497" s="336"/>
      <c r="K497" s="337" t="e">
        <f>I497+J497</f>
        <v>#VALUE!</v>
      </c>
      <c r="L497" s="337" t="e">
        <f>F497-K497</f>
        <v>#VALUE!</v>
      </c>
      <c r="M497" s="338" t="s">
        <v>248</v>
      </c>
      <c r="N497" s="339">
        <f>N492+1</f>
        <v>85</v>
      </c>
    </row>
    <row r="498" spans="1:14" ht="36.6" customHeight="1"/>
    <row r="499" spans="1:14" ht="21.6" customHeight="1">
      <c r="A499" s="326" t="s">
        <v>231</v>
      </c>
      <c r="G499" s="558" t="s">
        <v>237</v>
      </c>
      <c r="H499" s="558"/>
      <c r="I499" s="558" t="str">
        <f>$I$1</f>
        <v>魚沼集落協定</v>
      </c>
      <c r="J499" s="558"/>
      <c r="K499" s="558"/>
      <c r="L499" s="558"/>
    </row>
    <row r="500" spans="1:14" ht="15.6" customHeight="1">
      <c r="L500" s="326">
        <f>N503</f>
        <v>86</v>
      </c>
    </row>
    <row r="501" spans="1:14">
      <c r="A501" s="327"/>
      <c r="B501" s="330" t="s">
        <v>72</v>
      </c>
      <c r="C501" s="330" t="s">
        <v>76</v>
      </c>
      <c r="D501" s="330" t="s">
        <v>77</v>
      </c>
      <c r="E501" s="330" t="s">
        <v>169</v>
      </c>
      <c r="F501" s="330" t="s">
        <v>10</v>
      </c>
      <c r="G501" s="330" t="s">
        <v>217</v>
      </c>
      <c r="H501" s="330" t="s">
        <v>238</v>
      </c>
      <c r="I501" s="330" t="s">
        <v>239</v>
      </c>
      <c r="J501" s="330" t="s">
        <v>103</v>
      </c>
      <c r="K501" s="330" t="s">
        <v>243</v>
      </c>
      <c r="L501" s="330" t="s">
        <v>244</v>
      </c>
    </row>
    <row r="502" spans="1:14" ht="39.6" customHeight="1">
      <c r="A502" s="328" t="s">
        <v>232</v>
      </c>
      <c r="B502" s="331" t="s">
        <v>233</v>
      </c>
      <c r="C502" s="331" t="s">
        <v>235</v>
      </c>
      <c r="D502" s="331" t="s">
        <v>26</v>
      </c>
      <c r="E502" s="331" t="s">
        <v>29</v>
      </c>
      <c r="F502" s="331" t="s">
        <v>236</v>
      </c>
      <c r="G502" s="334" t="s">
        <v>60</v>
      </c>
      <c r="H502" s="335" t="s">
        <v>16</v>
      </c>
      <c r="I502" s="331" t="s">
        <v>241</v>
      </c>
      <c r="J502" s="334" t="s">
        <v>242</v>
      </c>
      <c r="K502" s="331" t="s">
        <v>116</v>
      </c>
      <c r="L502" s="331" t="s">
        <v>246</v>
      </c>
    </row>
    <row r="503" spans="1:14" ht="42" customHeight="1">
      <c r="A503" s="329">
        <f>VLOOKUP(N503,$O$5:$P$93,2,FALSE)</f>
        <v>0</v>
      </c>
      <c r="B503" s="332">
        <f>VLOOKUP(A503,入力シート!$B$7:$P$101,2,FALSE)</f>
        <v>0</v>
      </c>
      <c r="C503" s="332" t="str">
        <f>VLOOKUP(A503,細目書内訳!$B$11:$M$103,4,FALSE)</f>
        <v>A</v>
      </c>
      <c r="D503" s="332">
        <f>VLOOKUP(A503,入力シート!$B$7:$Q$101,5,FALSE)</f>
        <v>0</v>
      </c>
      <c r="E503" s="332" t="str">
        <f>VLOOKUP(A503,細目書内訳!$B$11:$M$103,6,FALSE)</f>
        <v>C</v>
      </c>
      <c r="F503" s="333">
        <f>SUM(B503:E503)</f>
        <v>0</v>
      </c>
      <c r="G503" s="332" t="str">
        <f>VLOOKUP(A503,細目書内訳!$B$11:$M$103,7,FALSE)</f>
        <v>③</v>
      </c>
      <c r="H503" s="332"/>
      <c r="I503" s="333" t="e">
        <f>G503-H503</f>
        <v>#VALUE!</v>
      </c>
      <c r="J503" s="336"/>
      <c r="K503" s="337" t="e">
        <f>I503+J503</f>
        <v>#VALUE!</v>
      </c>
      <c r="L503" s="337" t="e">
        <f>F503-K503</f>
        <v>#VALUE!</v>
      </c>
      <c r="M503" s="338" t="s">
        <v>248</v>
      </c>
      <c r="N503" s="339">
        <f>N497+1</f>
        <v>86</v>
      </c>
    </row>
    <row r="504" spans="1:14" ht="36.6" customHeight="1"/>
    <row r="505" spans="1:14" ht="21.6" customHeight="1">
      <c r="A505" s="326" t="s">
        <v>231</v>
      </c>
      <c r="G505" s="558" t="s">
        <v>237</v>
      </c>
      <c r="H505" s="558"/>
      <c r="I505" s="558" t="str">
        <f>$I$1</f>
        <v>魚沼集落協定</v>
      </c>
      <c r="J505" s="558"/>
      <c r="K505" s="558"/>
      <c r="L505" s="558"/>
    </row>
    <row r="506" spans="1:14" ht="15.6" customHeight="1">
      <c r="L506" s="326">
        <f>N509</f>
        <v>87</v>
      </c>
    </row>
    <row r="507" spans="1:14">
      <c r="A507" s="327"/>
      <c r="B507" s="330" t="s">
        <v>72</v>
      </c>
      <c r="C507" s="330" t="s">
        <v>76</v>
      </c>
      <c r="D507" s="330" t="s">
        <v>77</v>
      </c>
      <c r="E507" s="330" t="s">
        <v>169</v>
      </c>
      <c r="F507" s="330" t="s">
        <v>10</v>
      </c>
      <c r="G507" s="330" t="s">
        <v>217</v>
      </c>
      <c r="H507" s="330" t="s">
        <v>238</v>
      </c>
      <c r="I507" s="330" t="s">
        <v>239</v>
      </c>
      <c r="J507" s="330" t="s">
        <v>103</v>
      </c>
      <c r="K507" s="330" t="s">
        <v>243</v>
      </c>
      <c r="L507" s="330" t="s">
        <v>244</v>
      </c>
    </row>
    <row r="508" spans="1:14" ht="39.6" customHeight="1">
      <c r="A508" s="328" t="s">
        <v>232</v>
      </c>
      <c r="B508" s="331" t="s">
        <v>233</v>
      </c>
      <c r="C508" s="331" t="s">
        <v>235</v>
      </c>
      <c r="D508" s="331" t="s">
        <v>26</v>
      </c>
      <c r="E508" s="331" t="s">
        <v>29</v>
      </c>
      <c r="F508" s="331" t="s">
        <v>236</v>
      </c>
      <c r="G508" s="334" t="s">
        <v>60</v>
      </c>
      <c r="H508" s="335" t="s">
        <v>16</v>
      </c>
      <c r="I508" s="331" t="s">
        <v>241</v>
      </c>
      <c r="J508" s="334" t="s">
        <v>242</v>
      </c>
      <c r="K508" s="331" t="s">
        <v>116</v>
      </c>
      <c r="L508" s="331" t="s">
        <v>246</v>
      </c>
    </row>
    <row r="509" spans="1:14" ht="42" customHeight="1">
      <c r="A509" s="329">
        <f>VLOOKUP(N509,$O$5:$P$93,2,FALSE)</f>
        <v>0</v>
      </c>
      <c r="B509" s="332">
        <f>VLOOKUP(A509,入力シート!$B$7:$P$101,2,FALSE)</f>
        <v>0</v>
      </c>
      <c r="C509" s="332" t="str">
        <f>VLOOKUP(A509,細目書内訳!$B$11:$M$103,4,FALSE)</f>
        <v>A</v>
      </c>
      <c r="D509" s="332">
        <f>VLOOKUP(A509,入力シート!$B$7:$Q$101,5,FALSE)</f>
        <v>0</v>
      </c>
      <c r="E509" s="332" t="str">
        <f>VLOOKUP(A509,細目書内訳!$B$11:$M$103,6,FALSE)</f>
        <v>C</v>
      </c>
      <c r="F509" s="333">
        <f>SUM(B509:E509)</f>
        <v>0</v>
      </c>
      <c r="G509" s="332" t="str">
        <f>VLOOKUP(A509,細目書内訳!$B$11:$M$103,7,FALSE)</f>
        <v>③</v>
      </c>
      <c r="H509" s="332"/>
      <c r="I509" s="333" t="e">
        <f>G509-H509</f>
        <v>#VALUE!</v>
      </c>
      <c r="J509" s="336"/>
      <c r="K509" s="337" t="e">
        <f>I509+J509</f>
        <v>#VALUE!</v>
      </c>
      <c r="L509" s="337" t="e">
        <f>F509-K509</f>
        <v>#VALUE!</v>
      </c>
      <c r="M509" s="338" t="s">
        <v>248</v>
      </c>
      <c r="N509" s="339">
        <f>N503+1</f>
        <v>87</v>
      </c>
    </row>
    <row r="510" spans="1:14" ht="36.6" customHeight="1"/>
    <row r="511" spans="1:14" ht="21.6" customHeight="1">
      <c r="A511" s="326" t="s">
        <v>231</v>
      </c>
      <c r="G511" s="558" t="s">
        <v>237</v>
      </c>
      <c r="H511" s="558"/>
      <c r="I511" s="558" t="str">
        <f>$I$1</f>
        <v>魚沼集落協定</v>
      </c>
      <c r="J511" s="558"/>
      <c r="K511" s="558"/>
      <c r="L511" s="558"/>
    </row>
    <row r="512" spans="1:14" ht="15.6" customHeight="1">
      <c r="L512" s="326">
        <f>N515</f>
        <v>88</v>
      </c>
    </row>
    <row r="513" spans="1:14">
      <c r="A513" s="327"/>
      <c r="B513" s="330" t="s">
        <v>72</v>
      </c>
      <c r="C513" s="330" t="s">
        <v>76</v>
      </c>
      <c r="D513" s="330" t="s">
        <v>77</v>
      </c>
      <c r="E513" s="330" t="s">
        <v>169</v>
      </c>
      <c r="F513" s="330" t="s">
        <v>10</v>
      </c>
      <c r="G513" s="330" t="s">
        <v>217</v>
      </c>
      <c r="H513" s="330" t="s">
        <v>238</v>
      </c>
      <c r="I513" s="330" t="s">
        <v>239</v>
      </c>
      <c r="J513" s="330" t="s">
        <v>103</v>
      </c>
      <c r="K513" s="330" t="s">
        <v>243</v>
      </c>
      <c r="L513" s="330" t="s">
        <v>244</v>
      </c>
    </row>
    <row r="514" spans="1:14" ht="39.6" customHeight="1">
      <c r="A514" s="328" t="s">
        <v>232</v>
      </c>
      <c r="B514" s="331" t="s">
        <v>233</v>
      </c>
      <c r="C514" s="331" t="s">
        <v>235</v>
      </c>
      <c r="D514" s="331" t="s">
        <v>26</v>
      </c>
      <c r="E514" s="331" t="s">
        <v>29</v>
      </c>
      <c r="F514" s="331" t="s">
        <v>236</v>
      </c>
      <c r="G514" s="334" t="s">
        <v>60</v>
      </c>
      <c r="H514" s="335" t="s">
        <v>16</v>
      </c>
      <c r="I514" s="331" t="s">
        <v>241</v>
      </c>
      <c r="J514" s="334" t="s">
        <v>242</v>
      </c>
      <c r="K514" s="331" t="s">
        <v>116</v>
      </c>
      <c r="L514" s="331" t="s">
        <v>246</v>
      </c>
    </row>
    <row r="515" spans="1:14" ht="42" customHeight="1">
      <c r="A515" s="329">
        <f>VLOOKUP(N515,$O$5:$P$93,2,FALSE)</f>
        <v>0</v>
      </c>
      <c r="B515" s="332">
        <f>VLOOKUP(A515,入力シート!$B$7:$P$101,2,FALSE)</f>
        <v>0</v>
      </c>
      <c r="C515" s="332" t="str">
        <f>VLOOKUP(A515,細目書内訳!$B$11:$M$103,4,FALSE)</f>
        <v>A</v>
      </c>
      <c r="D515" s="332">
        <f>VLOOKUP(A515,入力シート!$B$7:$Q$101,5,FALSE)</f>
        <v>0</v>
      </c>
      <c r="E515" s="332" t="str">
        <f>VLOOKUP(A515,細目書内訳!$B$11:$M$103,6,FALSE)</f>
        <v>C</v>
      </c>
      <c r="F515" s="333">
        <f>SUM(B515:E515)</f>
        <v>0</v>
      </c>
      <c r="G515" s="332" t="str">
        <f>VLOOKUP(A515,細目書内訳!$B$11:$M$103,7,FALSE)</f>
        <v>③</v>
      </c>
      <c r="H515" s="332"/>
      <c r="I515" s="333" t="e">
        <f>G515-H515</f>
        <v>#VALUE!</v>
      </c>
      <c r="J515" s="336"/>
      <c r="K515" s="337" t="e">
        <f>I515+J515</f>
        <v>#VALUE!</v>
      </c>
      <c r="L515" s="337" t="e">
        <f>F515-K515</f>
        <v>#VALUE!</v>
      </c>
      <c r="M515" s="338" t="s">
        <v>248</v>
      </c>
      <c r="N515" s="339">
        <f>N509+1</f>
        <v>88</v>
      </c>
    </row>
    <row r="516" spans="1:14" ht="36.6" customHeight="1"/>
    <row r="517" spans="1:14" ht="21.6" customHeight="1">
      <c r="A517" s="326" t="s">
        <v>231</v>
      </c>
      <c r="G517" s="558" t="s">
        <v>237</v>
      </c>
      <c r="H517" s="558"/>
      <c r="I517" s="558" t="str">
        <f>$I$1</f>
        <v>魚沼集落協定</v>
      </c>
      <c r="J517" s="558"/>
      <c r="K517" s="558"/>
      <c r="L517" s="558"/>
    </row>
    <row r="518" spans="1:14" ht="15.6" customHeight="1">
      <c r="L518" s="326">
        <f>N521</f>
        <v>89</v>
      </c>
    </row>
    <row r="519" spans="1:14">
      <c r="A519" s="327"/>
      <c r="B519" s="330" t="s">
        <v>72</v>
      </c>
      <c r="C519" s="330" t="s">
        <v>76</v>
      </c>
      <c r="D519" s="330" t="s">
        <v>77</v>
      </c>
      <c r="E519" s="330" t="s">
        <v>169</v>
      </c>
      <c r="F519" s="330" t="s">
        <v>10</v>
      </c>
      <c r="G519" s="330" t="s">
        <v>217</v>
      </c>
      <c r="H519" s="330" t="s">
        <v>238</v>
      </c>
      <c r="I519" s="330" t="s">
        <v>239</v>
      </c>
      <c r="J519" s="330" t="s">
        <v>103</v>
      </c>
      <c r="K519" s="330" t="s">
        <v>243</v>
      </c>
      <c r="L519" s="330" t="s">
        <v>244</v>
      </c>
    </row>
    <row r="520" spans="1:14" ht="39.6" customHeight="1">
      <c r="A520" s="328" t="s">
        <v>232</v>
      </c>
      <c r="B520" s="331" t="s">
        <v>233</v>
      </c>
      <c r="C520" s="331" t="s">
        <v>235</v>
      </c>
      <c r="D520" s="331" t="s">
        <v>26</v>
      </c>
      <c r="E520" s="331" t="s">
        <v>29</v>
      </c>
      <c r="F520" s="331" t="s">
        <v>236</v>
      </c>
      <c r="G520" s="334" t="s">
        <v>60</v>
      </c>
      <c r="H520" s="335" t="s">
        <v>16</v>
      </c>
      <c r="I520" s="331" t="s">
        <v>241</v>
      </c>
      <c r="J520" s="334" t="s">
        <v>242</v>
      </c>
      <c r="K520" s="331" t="s">
        <v>116</v>
      </c>
      <c r="L520" s="331" t="s">
        <v>246</v>
      </c>
    </row>
    <row r="521" spans="1:14" ht="42" customHeight="1">
      <c r="A521" s="329">
        <f>VLOOKUP(N521,$O$5:$P$93,2,FALSE)</f>
        <v>0</v>
      </c>
      <c r="B521" s="332">
        <f>VLOOKUP(A521,入力シート!$B$7:$P$101,2,FALSE)</f>
        <v>0</v>
      </c>
      <c r="C521" s="332" t="str">
        <f>VLOOKUP(A521,細目書内訳!$B$11:$M$103,4,FALSE)</f>
        <v>A</v>
      </c>
      <c r="D521" s="332">
        <f>VLOOKUP(A521,入力シート!$B$7:$Q$101,5,FALSE)</f>
        <v>0</v>
      </c>
      <c r="E521" s="332" t="str">
        <f>VLOOKUP(A521,細目書内訳!$B$11:$M$103,6,FALSE)</f>
        <v>C</v>
      </c>
      <c r="F521" s="333">
        <f>SUM(B521:E521)</f>
        <v>0</v>
      </c>
      <c r="G521" s="332" t="str">
        <f>VLOOKUP(A521,細目書内訳!$B$11:$M$103,7,FALSE)</f>
        <v>③</v>
      </c>
      <c r="H521" s="332"/>
      <c r="I521" s="333" t="e">
        <f>G521-H521</f>
        <v>#VALUE!</v>
      </c>
      <c r="J521" s="336"/>
      <c r="K521" s="337" t="e">
        <f>I521+J521</f>
        <v>#VALUE!</v>
      </c>
      <c r="L521" s="337" t="e">
        <f>F521-K521</f>
        <v>#VALUE!</v>
      </c>
      <c r="M521" s="338" t="s">
        <v>248</v>
      </c>
      <c r="N521" s="339">
        <f>N515+1</f>
        <v>89</v>
      </c>
    </row>
    <row r="522" spans="1:14" ht="36.6" customHeight="1"/>
    <row r="523" spans="1:14" ht="21.6" customHeight="1">
      <c r="A523" s="326" t="s">
        <v>231</v>
      </c>
      <c r="G523" s="558" t="s">
        <v>237</v>
      </c>
      <c r="H523" s="558"/>
      <c r="I523" s="558" t="str">
        <f>$I$1</f>
        <v>魚沼集落協定</v>
      </c>
      <c r="J523" s="558"/>
      <c r="K523" s="558"/>
      <c r="L523" s="558"/>
    </row>
    <row r="524" spans="1:14" ht="15.6" customHeight="1">
      <c r="L524" s="326">
        <f>N527</f>
        <v>90</v>
      </c>
    </row>
    <row r="525" spans="1:14">
      <c r="A525" s="327"/>
      <c r="B525" s="330" t="s">
        <v>72</v>
      </c>
      <c r="C525" s="330" t="s">
        <v>76</v>
      </c>
      <c r="D525" s="330" t="s">
        <v>77</v>
      </c>
      <c r="E525" s="330" t="s">
        <v>169</v>
      </c>
      <c r="F525" s="330" t="s">
        <v>10</v>
      </c>
      <c r="G525" s="330" t="s">
        <v>217</v>
      </c>
      <c r="H525" s="330" t="s">
        <v>238</v>
      </c>
      <c r="I525" s="330" t="s">
        <v>239</v>
      </c>
      <c r="J525" s="330" t="s">
        <v>103</v>
      </c>
      <c r="K525" s="330" t="s">
        <v>243</v>
      </c>
      <c r="L525" s="330" t="s">
        <v>244</v>
      </c>
    </row>
    <row r="526" spans="1:14" ht="39.6" customHeight="1">
      <c r="A526" s="328" t="s">
        <v>232</v>
      </c>
      <c r="B526" s="331" t="s">
        <v>233</v>
      </c>
      <c r="C526" s="331" t="s">
        <v>235</v>
      </c>
      <c r="D526" s="331" t="s">
        <v>26</v>
      </c>
      <c r="E526" s="331" t="s">
        <v>29</v>
      </c>
      <c r="F526" s="331" t="s">
        <v>236</v>
      </c>
      <c r="G526" s="334" t="s">
        <v>60</v>
      </c>
      <c r="H526" s="335" t="s">
        <v>16</v>
      </c>
      <c r="I526" s="331" t="s">
        <v>241</v>
      </c>
      <c r="J526" s="334" t="s">
        <v>242</v>
      </c>
      <c r="K526" s="331" t="s">
        <v>116</v>
      </c>
      <c r="L526" s="331" t="s">
        <v>246</v>
      </c>
    </row>
    <row r="527" spans="1:14" ht="42" customHeight="1">
      <c r="A527" s="329" t="e">
        <f>VLOOKUP(N527,$O$5:$P$93,2,FALSE)</f>
        <v>#N/A</v>
      </c>
      <c r="B527" s="332" t="e">
        <f>VLOOKUP(A527,入力シート!$B$7:$P$101,2,FALSE)</f>
        <v>#N/A</v>
      </c>
      <c r="C527" s="332" t="e">
        <f>VLOOKUP(A527,細目書内訳!$B$11:$M$103,4,FALSE)</f>
        <v>#N/A</v>
      </c>
      <c r="D527" s="332" t="e">
        <f>VLOOKUP(A527,入力シート!$B$7:$Q$101,5,FALSE)</f>
        <v>#N/A</v>
      </c>
      <c r="E527" s="332" t="e">
        <f>VLOOKUP(A527,細目書内訳!$B$11:$M$103,6,FALSE)</f>
        <v>#N/A</v>
      </c>
      <c r="F527" s="333" t="e">
        <f>SUM(B527:E527)</f>
        <v>#N/A</v>
      </c>
      <c r="G527" s="332" t="e">
        <f>VLOOKUP(A527,細目書内訳!$B$11:$M$103,7,FALSE)</f>
        <v>#N/A</v>
      </c>
      <c r="H527" s="332"/>
      <c r="I527" s="333" t="e">
        <f>G527-H527</f>
        <v>#N/A</v>
      </c>
      <c r="J527" s="336"/>
      <c r="K527" s="337" t="e">
        <f>I527+J527</f>
        <v>#N/A</v>
      </c>
      <c r="L527" s="337" t="e">
        <f>F527-K527</f>
        <v>#N/A</v>
      </c>
      <c r="M527" s="338" t="s">
        <v>248</v>
      </c>
      <c r="N527" s="339">
        <f>N521+1</f>
        <v>90</v>
      </c>
    </row>
    <row r="528" spans="1:14" ht="36.6" customHeight="1"/>
    <row r="529" spans="1:14" ht="21.6" customHeight="1">
      <c r="A529" s="326" t="s">
        <v>231</v>
      </c>
      <c r="G529" s="558" t="s">
        <v>237</v>
      </c>
      <c r="H529" s="558"/>
      <c r="I529" s="558" t="str">
        <f>$I$1</f>
        <v>魚沼集落協定</v>
      </c>
      <c r="J529" s="558"/>
      <c r="K529" s="558"/>
      <c r="L529" s="558"/>
    </row>
    <row r="530" spans="1:14" ht="15.6" customHeight="1">
      <c r="L530" s="326">
        <f>N533</f>
        <v>91</v>
      </c>
    </row>
    <row r="531" spans="1:14">
      <c r="A531" s="327"/>
      <c r="B531" s="330" t="s">
        <v>72</v>
      </c>
      <c r="C531" s="330" t="s">
        <v>76</v>
      </c>
      <c r="D531" s="330" t="s">
        <v>77</v>
      </c>
      <c r="E531" s="330" t="s">
        <v>169</v>
      </c>
      <c r="F531" s="330" t="s">
        <v>10</v>
      </c>
      <c r="G531" s="330" t="s">
        <v>217</v>
      </c>
      <c r="H531" s="330" t="s">
        <v>238</v>
      </c>
      <c r="I531" s="330" t="s">
        <v>239</v>
      </c>
      <c r="J531" s="330" t="s">
        <v>103</v>
      </c>
      <c r="K531" s="330" t="s">
        <v>243</v>
      </c>
      <c r="L531" s="330" t="s">
        <v>244</v>
      </c>
    </row>
    <row r="532" spans="1:14" ht="39.6" customHeight="1">
      <c r="A532" s="328" t="s">
        <v>232</v>
      </c>
      <c r="B532" s="331" t="s">
        <v>233</v>
      </c>
      <c r="C532" s="331" t="s">
        <v>235</v>
      </c>
      <c r="D532" s="331" t="s">
        <v>26</v>
      </c>
      <c r="E532" s="331" t="s">
        <v>29</v>
      </c>
      <c r="F532" s="331" t="s">
        <v>236</v>
      </c>
      <c r="G532" s="334" t="s">
        <v>60</v>
      </c>
      <c r="H532" s="335" t="s">
        <v>16</v>
      </c>
      <c r="I532" s="331" t="s">
        <v>241</v>
      </c>
      <c r="J532" s="334" t="s">
        <v>242</v>
      </c>
      <c r="K532" s="331" t="s">
        <v>116</v>
      </c>
      <c r="L532" s="331" t="s">
        <v>246</v>
      </c>
    </row>
    <row r="533" spans="1:14" ht="42" customHeight="1">
      <c r="A533" s="329" t="e">
        <f>VLOOKUP(N533,$O$5:$P$93,2,FALSE)</f>
        <v>#N/A</v>
      </c>
      <c r="B533" s="332" t="e">
        <f>VLOOKUP(A533,入力シート!$B$7:$P$101,2,FALSE)</f>
        <v>#N/A</v>
      </c>
      <c r="C533" s="332" t="e">
        <f>VLOOKUP(A533,細目書内訳!$B$11:$M$103,4,FALSE)</f>
        <v>#N/A</v>
      </c>
      <c r="D533" s="332" t="e">
        <f>VLOOKUP(A533,入力シート!$B$7:$Q$101,5,FALSE)</f>
        <v>#N/A</v>
      </c>
      <c r="E533" s="332" t="e">
        <f>VLOOKUP(A533,細目書内訳!$B$11:$M$103,6,FALSE)</f>
        <v>#N/A</v>
      </c>
      <c r="F533" s="333" t="e">
        <f>SUM(B533:E533)</f>
        <v>#N/A</v>
      </c>
      <c r="G533" s="332" t="e">
        <f>VLOOKUP(A533,細目書内訳!$B$11:$M$103,7,FALSE)</f>
        <v>#N/A</v>
      </c>
      <c r="H533" s="332"/>
      <c r="I533" s="333" t="e">
        <f>G533-H533</f>
        <v>#N/A</v>
      </c>
      <c r="J533" s="336"/>
      <c r="K533" s="337" t="e">
        <f>I533+J533</f>
        <v>#N/A</v>
      </c>
      <c r="L533" s="337" t="e">
        <f>F533-K533</f>
        <v>#N/A</v>
      </c>
      <c r="M533" s="338" t="s">
        <v>248</v>
      </c>
      <c r="N533" s="339">
        <f>N527+1</f>
        <v>91</v>
      </c>
    </row>
  </sheetData>
  <mergeCells count="182">
    <mergeCell ref="G1:H1"/>
    <mergeCell ref="I1:L1"/>
    <mergeCell ref="G7:H7"/>
    <mergeCell ref="I7:L7"/>
    <mergeCell ref="G13:H13"/>
    <mergeCell ref="I13:L13"/>
    <mergeCell ref="G19:H19"/>
    <mergeCell ref="I19:L19"/>
    <mergeCell ref="G25:H25"/>
    <mergeCell ref="I25:L25"/>
    <mergeCell ref="G31:H31"/>
    <mergeCell ref="I31:L31"/>
    <mergeCell ref="G37:H37"/>
    <mergeCell ref="I37:L37"/>
    <mergeCell ref="G42:H42"/>
    <mergeCell ref="I42:L42"/>
    <mergeCell ref="G48:H48"/>
    <mergeCell ref="I48:L48"/>
    <mergeCell ref="G54:H54"/>
    <mergeCell ref="I54:L54"/>
    <mergeCell ref="G60:H60"/>
    <mergeCell ref="I60:L60"/>
    <mergeCell ref="G66:H66"/>
    <mergeCell ref="I66:L66"/>
    <mergeCell ref="G72:H72"/>
    <mergeCell ref="I72:L72"/>
    <mergeCell ref="G78:H78"/>
    <mergeCell ref="I78:L78"/>
    <mergeCell ref="G83:H83"/>
    <mergeCell ref="I83:L83"/>
    <mergeCell ref="G89:H89"/>
    <mergeCell ref="I89:L89"/>
    <mergeCell ref="G95:H95"/>
    <mergeCell ref="I95:L95"/>
    <mergeCell ref="G101:H101"/>
    <mergeCell ref="I101:L101"/>
    <mergeCell ref="G107:H107"/>
    <mergeCell ref="I107:L107"/>
    <mergeCell ref="G113:H113"/>
    <mergeCell ref="I113:L113"/>
    <mergeCell ref="G119:H119"/>
    <mergeCell ref="I119:L119"/>
    <mergeCell ref="G124:H124"/>
    <mergeCell ref="I124:L124"/>
    <mergeCell ref="G130:H130"/>
    <mergeCell ref="I130:L130"/>
    <mergeCell ref="G136:H136"/>
    <mergeCell ref="I136:L136"/>
    <mergeCell ref="G142:H142"/>
    <mergeCell ref="I142:L142"/>
    <mergeCell ref="G148:H148"/>
    <mergeCell ref="I148:L148"/>
    <mergeCell ref="G154:H154"/>
    <mergeCell ref="I154:L154"/>
    <mergeCell ref="G160:H160"/>
    <mergeCell ref="I160:L160"/>
    <mergeCell ref="G165:H165"/>
    <mergeCell ref="I165:L165"/>
    <mergeCell ref="G171:H171"/>
    <mergeCell ref="I171:L171"/>
    <mergeCell ref="G177:H177"/>
    <mergeCell ref="I177:L177"/>
    <mergeCell ref="G183:H183"/>
    <mergeCell ref="I183:L183"/>
    <mergeCell ref="G189:H189"/>
    <mergeCell ref="I189:L189"/>
    <mergeCell ref="G195:H195"/>
    <mergeCell ref="I195:L195"/>
    <mergeCell ref="G201:H201"/>
    <mergeCell ref="I201:L201"/>
    <mergeCell ref="G206:H206"/>
    <mergeCell ref="I206:L206"/>
    <mergeCell ref="G212:H212"/>
    <mergeCell ref="I212:L212"/>
    <mergeCell ref="G218:H218"/>
    <mergeCell ref="I218:L218"/>
    <mergeCell ref="G224:H224"/>
    <mergeCell ref="I224:L224"/>
    <mergeCell ref="G230:H230"/>
    <mergeCell ref="I230:L230"/>
    <mergeCell ref="G236:H236"/>
    <mergeCell ref="I236:L236"/>
    <mergeCell ref="G242:H242"/>
    <mergeCell ref="I242:L242"/>
    <mergeCell ref="G247:H247"/>
    <mergeCell ref="I247:L247"/>
    <mergeCell ref="G253:H253"/>
    <mergeCell ref="I253:L253"/>
    <mergeCell ref="G259:H259"/>
    <mergeCell ref="I259:L259"/>
    <mergeCell ref="G265:H265"/>
    <mergeCell ref="I265:L265"/>
    <mergeCell ref="G271:H271"/>
    <mergeCell ref="I271:L271"/>
    <mergeCell ref="G277:H277"/>
    <mergeCell ref="I277:L277"/>
    <mergeCell ref="G283:H283"/>
    <mergeCell ref="I283:L283"/>
    <mergeCell ref="G288:H288"/>
    <mergeCell ref="I288:L288"/>
    <mergeCell ref="G294:H294"/>
    <mergeCell ref="I294:L294"/>
    <mergeCell ref="G300:H300"/>
    <mergeCell ref="I300:L300"/>
    <mergeCell ref="G306:H306"/>
    <mergeCell ref="I306:L306"/>
    <mergeCell ref="G312:H312"/>
    <mergeCell ref="I312:L312"/>
    <mergeCell ref="G318:H318"/>
    <mergeCell ref="I318:L318"/>
    <mergeCell ref="G324:H324"/>
    <mergeCell ref="I324:L324"/>
    <mergeCell ref="G329:H329"/>
    <mergeCell ref="I329:L329"/>
    <mergeCell ref="G335:H335"/>
    <mergeCell ref="I335:L335"/>
    <mergeCell ref="G341:H341"/>
    <mergeCell ref="I341:L341"/>
    <mergeCell ref="G347:H347"/>
    <mergeCell ref="I347:L347"/>
    <mergeCell ref="G353:H353"/>
    <mergeCell ref="I353:L353"/>
    <mergeCell ref="G359:H359"/>
    <mergeCell ref="I359:L359"/>
    <mergeCell ref="G365:H365"/>
    <mergeCell ref="I365:L365"/>
    <mergeCell ref="G370:H370"/>
    <mergeCell ref="I370:L370"/>
    <mergeCell ref="G376:H376"/>
    <mergeCell ref="I376:L376"/>
    <mergeCell ref="G382:H382"/>
    <mergeCell ref="I382:L382"/>
    <mergeCell ref="G388:H388"/>
    <mergeCell ref="I388:L388"/>
    <mergeCell ref="G394:H394"/>
    <mergeCell ref="I394:L394"/>
    <mergeCell ref="G400:H400"/>
    <mergeCell ref="I400:L400"/>
    <mergeCell ref="G406:H406"/>
    <mergeCell ref="I406:L406"/>
    <mergeCell ref="G411:H411"/>
    <mergeCell ref="I411:L411"/>
    <mergeCell ref="G417:H417"/>
    <mergeCell ref="I417:L417"/>
    <mergeCell ref="G423:H423"/>
    <mergeCell ref="I423:L423"/>
    <mergeCell ref="G429:H429"/>
    <mergeCell ref="I429:L429"/>
    <mergeCell ref="G435:H435"/>
    <mergeCell ref="I435:L435"/>
    <mergeCell ref="G441:H441"/>
    <mergeCell ref="I441:L441"/>
    <mergeCell ref="G447:H447"/>
    <mergeCell ref="I447:L447"/>
    <mergeCell ref="G452:H452"/>
    <mergeCell ref="I452:L452"/>
    <mergeCell ref="G458:H458"/>
    <mergeCell ref="I458:L458"/>
    <mergeCell ref="G464:H464"/>
    <mergeCell ref="I464:L464"/>
    <mergeCell ref="G470:H470"/>
    <mergeCell ref="I470:L470"/>
    <mergeCell ref="G476:H476"/>
    <mergeCell ref="I476:L476"/>
    <mergeCell ref="G482:H482"/>
    <mergeCell ref="I482:L482"/>
    <mergeCell ref="G488:H488"/>
    <mergeCell ref="I488:L488"/>
    <mergeCell ref="G493:H493"/>
    <mergeCell ref="I493:L493"/>
    <mergeCell ref="G529:H529"/>
    <mergeCell ref="I529:L529"/>
    <mergeCell ref="G499:H499"/>
    <mergeCell ref="I499:L499"/>
    <mergeCell ref="G505:H505"/>
    <mergeCell ref="I505:L505"/>
    <mergeCell ref="G511:H511"/>
    <mergeCell ref="I511:L511"/>
    <mergeCell ref="G517:H517"/>
    <mergeCell ref="I517:L517"/>
    <mergeCell ref="G523:H523"/>
    <mergeCell ref="I523:L523"/>
  </mergeCells>
  <phoneticPr fontId="36"/>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2025-06-23T02:38:23Z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2023-12-06T01:57:25Z</vt:filetime>
  </property>
</Properties>
</file>