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39"/>
  </bookViews>
  <sheets>
    <sheet name="共通情報" sheetId="1" r:id="rId1"/>
    <sheet name="単価" sheetId="2" r:id="rId2"/>
    <sheet name="内管工事積算" sheetId="4" r:id="rId3"/>
    <sheet name="供給管工事積算" sheetId="3" r:id="rId4"/>
    <sheet name="申込書表" sheetId="5" r:id="rId5"/>
    <sheet name="裏面共通" sheetId="7" r:id="rId6"/>
    <sheet name="報告書表" sheetId="10" r:id="rId7"/>
    <sheet name="積算表2枚目" sheetId="6" r:id="rId8"/>
    <sheet name="環境設定" sheetId="8" r:id="rId9"/>
    <sheet name="積算集約" sheetId="9" state="hidden" r:id="rId10"/>
  </sheets>
  <definedNames>
    <definedName name="消費税">環境設定!$D$7:$D$10</definedName>
    <definedName name="工事施工業者">環境設定!$F$4:$F$61</definedName>
    <definedName name="_xlnm._FilterDatabase" localSheetId="1" hidden="1">単価!$C$2:$G$600</definedName>
    <definedName name="データ区分">単価!$J$4:$J$20</definedName>
    <definedName name="単位">環境設定!$B$7:$B$16</definedName>
    <definedName name="内⑪特殊工事">単価!$AD$3:$AD$82</definedName>
    <definedName name="内⑩支持金具">単価!$AC$3:$AC$43</definedName>
    <definedName name="内⑨メーター関連">単価!$AB$3:$AB$36</definedName>
    <definedName name="内⑧防食・絶縁">単価!$AA$3:$AA$44</definedName>
    <definedName name="内⑦バルブ関連">単価!$Z$3:$Z$39</definedName>
    <definedName name="内④ガス栓">単価!$W$3:$W$44</definedName>
    <definedName name="内③フレキ管">単価!$V$3:$V$51</definedName>
    <definedName name="内②鋼管・PE管">単価!$U$3:$U$36</definedName>
    <definedName name="内①基本工事費">単価!$O$8:$O$10</definedName>
    <definedName name="内⑤撤去・移設">単価!$X$3:$X$56</definedName>
    <definedName name="内⑥はつり・掘削">単価!$Y$3:$Y$60</definedName>
    <definedName name="供⑤特殊工事">単価!$T$3:$T$82</definedName>
    <definedName name="供②管工事">単価!$Q$3:$Q$24</definedName>
    <definedName name="供③分岐工事">単価!$R$3:$R$36</definedName>
    <definedName name="供④開削工事">単価!$S$3:$S$56</definedName>
    <definedName name="供①基本工事費">単価!$O$3:$O$5</definedName>
    <definedName name="工事内容">環境設定!$H$4:$H$22</definedName>
    <definedName name="小数点第2位切捨単位">環境設定!$B$4:$E$4</definedName>
    <definedName name="小数点第3位切捨単位">環境設定!$B$5:$E$5</definedName>
    <definedName name="単価範囲">単価!$E:$H</definedName>
    <definedName name="内⑫自由入力">単価!$O$13:$O$14</definedName>
    <definedName name="内⑬諸経費">単価!$O$17:$O$18</definedName>
    <definedName name="_xlnm.Print_Area" localSheetId="1">単価!$C:$H</definedName>
    <definedName name="_xlnm.Print_Titles" localSheetId="1">単価!$1:$2</definedName>
    <definedName name="_xlnm.Print_Area" localSheetId="3">供給管工事積算!$E:$J</definedName>
    <definedName name="_xlnm.Print_Titles" localSheetId="2">内管工事積算!$1:$4</definedName>
    <definedName name="_xlnm.Print_Area" localSheetId="2">内管工事積算!$E:$J</definedName>
    <definedName name="_xlnm.Print_Area" localSheetId="4">申込書表!$C$1:$BR$54</definedName>
    <definedName name="_xlnm.Print_Area" localSheetId="7">積算表2枚目!$C$1:$AG$54</definedName>
    <definedName name="_xlnm.Print_Area" localSheetId="5">裏面共通!$A$1:$BP$54</definedName>
    <definedName name="_xlnm.Print_Area" localSheetId="6">報告書表!$C$1:$BR$54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<sst xmlns="http://schemas.openxmlformats.org/spreadsheetml/2006/main" xmlns:r="http://schemas.openxmlformats.org/officeDocument/2006/relationships" count="717" uniqueCount="717">
  <si>
    <t>消費税率</t>
    <rPh sb="0" eb="3">
      <t>ショウヒゼイ</t>
    </rPh>
    <rPh sb="3" eb="4">
      <t>リツ</t>
    </rPh>
    <phoneticPr fontId="6"/>
  </si>
  <si>
    <t>■共通情報入力シート</t>
    <rPh sb="1" eb="3">
      <t>キョウツウ</t>
    </rPh>
    <rPh sb="3" eb="5">
      <t>ジョウホウ</t>
    </rPh>
    <rPh sb="5" eb="7">
      <t>ニュウリョク</t>
    </rPh>
    <phoneticPr fontId="6"/>
  </si>
  <si>
    <t>氏名</t>
    <rPh sb="0" eb="2">
      <t>シメイ</t>
    </rPh>
    <phoneticPr fontId="6"/>
  </si>
  <si>
    <t>☞追加欄へ移動</t>
    <rPh sb="1" eb="3">
      <t>ツイカ</t>
    </rPh>
    <rPh sb="3" eb="4">
      <t>ラン</t>
    </rPh>
    <rPh sb="5" eb="7">
      <t>イドウ</t>
    </rPh>
    <phoneticPr fontId="6"/>
  </si>
  <si>
    <t>09-02-005</t>
  </si>
  <si>
    <t>所在地</t>
    <rPh sb="0" eb="3">
      <t>ショザイチ</t>
    </rPh>
    <phoneticPr fontId="6"/>
  </si>
  <si>
    <t>施工者</t>
    <rPh sb="0" eb="2">
      <t>セコウ</t>
    </rPh>
    <rPh sb="2" eb="3">
      <t>シャ</t>
    </rPh>
    <phoneticPr fontId="6"/>
  </si>
  <si>
    <t>23-02-002</t>
  </si>
  <si>
    <t>号数</t>
    <rPh sb="0" eb="2">
      <t>ゴウスウ</t>
    </rPh>
    <phoneticPr fontId="4"/>
  </si>
  <si>
    <t>ver4.20</t>
  </si>
  <si>
    <t>内45</t>
    <rPh sb="0" eb="1">
      <t>ナイ</t>
    </rPh>
    <phoneticPr fontId="4"/>
  </si>
  <si>
    <t>PE管分岐 EF-SD 150A×75A</t>
  </si>
  <si>
    <t>23-01-011</t>
  </si>
  <si>
    <t>09-01-014</t>
  </si>
  <si>
    <t>10-01-001</t>
  </si>
  <si>
    <t>10-16-002</t>
  </si>
  <si>
    <t>連絡先</t>
    <rPh sb="0" eb="3">
      <t>レンラクサキ</t>
    </rPh>
    <phoneticPr fontId="6"/>
  </si>
  <si>
    <t>09-01-010</t>
  </si>
  <si>
    <t>09-02-015</t>
  </si>
  <si>
    <t>内管工事・③フレキ管</t>
  </si>
  <si>
    <t>はつり工/T200     有筋 125A</t>
  </si>
  <si>
    <t>金額(円)</t>
  </si>
  <si>
    <t>検査年月日</t>
    <rPh sb="0" eb="2">
      <t>ケンサ</t>
    </rPh>
    <rPh sb="2" eb="5">
      <t>ネンガッピ</t>
    </rPh>
    <phoneticPr fontId="36"/>
  </si>
  <si>
    <t>使用者</t>
    <rPh sb="0" eb="3">
      <t>シヨウシャ</t>
    </rPh>
    <phoneticPr fontId="6"/>
  </si>
  <si>
    <t>住所</t>
    <rPh sb="0" eb="2">
      <t>ジュウショ</t>
    </rPh>
    <phoneticPr fontId="36"/>
  </si>
  <si>
    <t>氏名</t>
    <rPh sb="0" eb="2">
      <t>シメイ</t>
    </rPh>
    <phoneticPr fontId="36"/>
  </si>
  <si>
    <t>申込者</t>
    <rPh sb="0" eb="3">
      <t>モウシコミシャ</t>
    </rPh>
    <phoneticPr fontId="37"/>
  </si>
  <si>
    <t xml:space="preserve">ガス栓移設/BOXガス栓 </t>
  </si>
  <si>
    <t>PEボールバルブ 30A</t>
  </si>
  <si>
    <t>責任技術者</t>
    <rPh sb="0" eb="2">
      <t>セキニン</t>
    </rPh>
    <rPh sb="2" eb="5">
      <t>ギジュツシャ</t>
    </rPh>
    <phoneticPr fontId="36"/>
  </si>
  <si>
    <t>住所</t>
    <rPh sb="0" eb="2">
      <t>ジュウショ</t>
    </rPh>
    <phoneticPr fontId="6"/>
  </si>
  <si>
    <t>継手 EF-RS 30A×25A</t>
  </si>
  <si>
    <t>09-01-011</t>
  </si>
  <si>
    <t>10-13-003</t>
  </si>
  <si>
    <t xml:space="preserve">金額
</t>
  </si>
  <si>
    <t>ガスフレキ 32A</t>
  </si>
  <si>
    <t>供1</t>
    <rPh sb="0" eb="1">
      <t>きょう</t>
    </rPh>
    <phoneticPr fontId="35" type="Hiragana"/>
  </si>
  <si>
    <t>10-11-006</t>
  </si>
  <si>
    <t>内④</t>
    <rPh sb="0" eb="1">
      <t>ナイ</t>
    </rPh>
    <phoneticPr fontId="6"/>
  </si>
  <si>
    <t>10-12-001</t>
  </si>
  <si>
    <t>氏名・名称</t>
    <rPh sb="0" eb="2">
      <t>シメイ</t>
    </rPh>
    <rPh sb="3" eb="5">
      <t>メイショウ</t>
    </rPh>
    <phoneticPr fontId="6"/>
  </si>
  <si>
    <t>占用工事については、占用事務等を考慮し、事前に余裕を持って当市と協議してください。</t>
    <rPh sb="30" eb="31">
      <t>シ</t>
    </rPh>
    <phoneticPr fontId="36"/>
  </si>
  <si>
    <t>㈲佐藤配管工事店</t>
  </si>
  <si>
    <t>■改定履歴</t>
    <rPh sb="1" eb="3">
      <t>カイテイ</t>
    </rPh>
    <rPh sb="3" eb="5">
      <t>リレキ</t>
    </rPh>
    <phoneticPr fontId="6"/>
  </si>
  <si>
    <t>06-01-004</t>
  </si>
  <si>
    <t>内⑧</t>
    <rPh sb="0" eb="1">
      <t>ナイ</t>
    </rPh>
    <phoneticPr fontId="6"/>
  </si>
  <si>
    <t>管理番号</t>
    <rPh sb="0" eb="2">
      <t>かんり</t>
    </rPh>
    <rPh sb="2" eb="4">
      <t>ばんごう</t>
    </rPh>
    <phoneticPr fontId="35" type="Hiragana"/>
  </si>
  <si>
    <t>はつり工/T300     有筋 125A</t>
  </si>
  <si>
    <t>既設管分岐(露出) 鋼管×鋼管 20A</t>
  </si>
  <si>
    <t>工事代金支払者</t>
    <rPh sb="0" eb="2">
      <t>コウジ</t>
    </rPh>
    <rPh sb="2" eb="4">
      <t>ダイキン</t>
    </rPh>
    <rPh sb="4" eb="6">
      <t>シハライ</t>
    </rPh>
    <rPh sb="6" eb="7">
      <t>シャ</t>
    </rPh>
    <phoneticPr fontId="36"/>
  </si>
  <si>
    <t>箇所</t>
    <rPh sb="0" eb="2">
      <t>カショ</t>
    </rPh>
    <phoneticPr fontId="6"/>
  </si>
  <si>
    <t>基本工事費：ガス・水道・下水道併設</t>
    <rPh sb="0" eb="2">
      <t>キホン</t>
    </rPh>
    <rPh sb="2" eb="4">
      <t>コウジ</t>
    </rPh>
    <rPh sb="4" eb="5">
      <t>ヒ</t>
    </rPh>
    <rPh sb="9" eb="11">
      <t>スイドウ</t>
    </rPh>
    <rPh sb="12" eb="15">
      <t>ゲスイドウ</t>
    </rPh>
    <rPh sb="15" eb="17">
      <t>ヘイセツ</t>
    </rPh>
    <phoneticPr fontId="6"/>
  </si>
  <si>
    <t>供8</t>
    <rPh sb="0" eb="1">
      <t>きょう</t>
    </rPh>
    <phoneticPr fontId="35" type="Hiragana"/>
  </si>
  <si>
    <t>23-02-004</t>
  </si>
  <si>
    <t>弁筐 H300/B-1</t>
  </si>
  <si>
    <t>供①</t>
    <rPh sb="0" eb="1">
      <t>キョウ</t>
    </rPh>
    <phoneticPr fontId="6"/>
  </si>
  <si>
    <t>工事完了予定日又はガス
メ－タ－払出予定年月日</t>
    <rPh sb="0" eb="2">
      <t>コウジ</t>
    </rPh>
    <rPh sb="2" eb="4">
      <t>カンリョウ</t>
    </rPh>
    <rPh sb="4" eb="6">
      <t>ヨテイ</t>
    </rPh>
    <rPh sb="6" eb="7">
      <t>ヒ</t>
    </rPh>
    <rPh sb="7" eb="8">
      <t>マタ</t>
    </rPh>
    <rPh sb="16" eb="18">
      <t>ハライダシ</t>
    </rPh>
    <rPh sb="18" eb="20">
      <t>ヨテイ</t>
    </rPh>
    <rPh sb="20" eb="23">
      <t>ネンガッピ</t>
    </rPh>
    <phoneticPr fontId="36"/>
  </si>
  <si>
    <t>供4</t>
    <rPh sb="0" eb="1">
      <t>きょう</t>
    </rPh>
    <phoneticPr fontId="35" type="Hiragana"/>
  </si>
  <si>
    <t>10-13-001</t>
  </si>
  <si>
    <t>供10</t>
    <rPh sb="0" eb="1">
      <t>きょう</t>
    </rPh>
    <phoneticPr fontId="35" type="Hiragana"/>
  </si>
  <si>
    <t>供給管工事費合計</t>
    <rPh sb="0" eb="3">
      <t>キョウキュウカン</t>
    </rPh>
    <rPh sb="3" eb="5">
      <t>コウジ</t>
    </rPh>
    <rPh sb="5" eb="6">
      <t>ヒ</t>
    </rPh>
    <rPh sb="6" eb="8">
      <t>ゴウケイ</t>
    </rPh>
    <phoneticPr fontId="4"/>
  </si>
  <si>
    <t>ハンドオーガー：ガス・水道併設</t>
    <rPh sb="11" eb="13">
      <t>スイドウ</t>
    </rPh>
    <rPh sb="13" eb="15">
      <t>ヘイセツ</t>
    </rPh>
    <phoneticPr fontId="6"/>
  </si>
  <si>
    <t>その他（</t>
    <rPh sb="2" eb="3">
      <t>タ</t>
    </rPh>
    <phoneticPr fontId="4"/>
  </si>
  <si>
    <t>　現地 ・ 書類</t>
    <rPh sb="1" eb="3">
      <t>ゲンチ</t>
    </rPh>
    <rPh sb="6" eb="8">
      <t>ショルイ</t>
    </rPh>
    <phoneticPr fontId="4"/>
  </si>
  <si>
    <t>供④</t>
    <rPh sb="0" eb="1">
      <t>キョウ</t>
    </rPh>
    <phoneticPr fontId="6"/>
  </si>
  <si>
    <t>内8</t>
    <rPh sb="0" eb="1">
      <t>ナイ</t>
    </rPh>
    <phoneticPr fontId="4"/>
  </si>
  <si>
    <t>10-06-012</t>
  </si>
  <si>
    <t>内②</t>
    <rPh sb="0" eb="1">
      <t>ナイ</t>
    </rPh>
    <phoneticPr fontId="6"/>
  </si>
  <si>
    <t>②管工事</t>
  </si>
  <si>
    <t>ハンディブラケット ステン 150㎜</t>
  </si>
  <si>
    <t>メーター移設 65号･100号</t>
  </si>
  <si>
    <t>溝はつり工事 75×75㎜</t>
  </si>
  <si>
    <t>転記判定</t>
    <rPh sb="0" eb="2">
      <t>テンキ</t>
    </rPh>
    <rPh sb="2" eb="4">
      <t>ハンテイ</t>
    </rPh>
    <phoneticPr fontId="4"/>
  </si>
  <si>
    <t>内管工事・⑤撤去・移設</t>
  </si>
  <si>
    <t>内13</t>
    <rPh sb="0" eb="1">
      <t>ナイ</t>
    </rPh>
    <phoneticPr fontId="4"/>
  </si>
  <si>
    <t>㎡</t>
  </si>
  <si>
    <t>分岐異径チーズ 15A×10A</t>
  </si>
  <si>
    <t>内管工事・⑩支持金具</t>
  </si>
  <si>
    <t>個</t>
    <rPh sb="0" eb="1">
      <t>コ</t>
    </rPh>
    <phoneticPr fontId="6"/>
  </si>
  <si>
    <t>号/番号</t>
    <rPh sb="0" eb="1">
      <t>ゴウ</t>
    </rPh>
    <rPh sb="2" eb="4">
      <t>バンゴウ</t>
    </rPh>
    <phoneticPr fontId="4"/>
  </si>
  <si>
    <t>家屋解体によるガス内管撤去工事</t>
  </si>
  <si>
    <t>09-03-003</t>
  </si>
  <si>
    <t>ガ ス 工 事 報 告 書</t>
    <rPh sb="8" eb="9">
      <t>ホウ</t>
    </rPh>
    <phoneticPr fontId="4"/>
  </si>
  <si>
    <t>内29</t>
    <rPh sb="0" eb="1">
      <t>ナイ</t>
    </rPh>
    <phoneticPr fontId="4"/>
  </si>
  <si>
    <t>関配管</t>
  </si>
  <si>
    <t>FP用分岐サドル 15A･20A</t>
  </si>
  <si>
    <t>10-11-005</t>
  </si>
  <si>
    <t>内60</t>
    <rPh sb="0" eb="1">
      <t>ナイ</t>
    </rPh>
    <phoneticPr fontId="4"/>
  </si>
  <si>
    <t>供③</t>
    <rPh sb="0" eb="1">
      <t>キョウ</t>
    </rPh>
    <phoneticPr fontId="6"/>
  </si>
  <si>
    <t>金額入力</t>
    <rPh sb="0" eb="2">
      <t>キンガク</t>
    </rPh>
    <rPh sb="2" eb="4">
      <t>ニュウリョク</t>
    </rPh>
    <phoneticPr fontId="4"/>
  </si>
  <si>
    <t>日</t>
    <rPh sb="0" eb="1">
      <t>ヒ</t>
    </rPh>
    <phoneticPr fontId="6"/>
  </si>
  <si>
    <t>㈱サトウ設備</t>
  </si>
  <si>
    <t>供15</t>
    <rPh sb="0" eb="1">
      <t>きょう</t>
    </rPh>
    <phoneticPr fontId="35" type="Hiragana"/>
  </si>
  <si>
    <t>溶接S+T-ST 25A</t>
  </si>
  <si>
    <t>溝はつり工事 100×100㎜</t>
  </si>
  <si>
    <t>⑥
はつり･掘削</t>
  </si>
  <si>
    <t>PEボールバルブ 100A</t>
  </si>
  <si>
    <t>05-08-004</t>
  </si>
  <si>
    <t>1→「0.0」</t>
  </si>
  <si>
    <t>供2</t>
    <rPh sb="0" eb="1">
      <t>きょう</t>
    </rPh>
    <phoneticPr fontId="35" type="Hiragana"/>
  </si>
  <si>
    <t>09-01-004</t>
  </si>
  <si>
    <t>04-08-007</t>
  </si>
  <si>
    <t>切止め工事(白) Pr･Ca止め 20A以下</t>
  </si>
  <si>
    <t>09-01-006</t>
  </si>
  <si>
    <t>供給管工事・①基本工事費</t>
  </si>
  <si>
    <t>分岐異径チーズ 20A×10A</t>
  </si>
  <si>
    <t>内管工事・⑥はつり･掘削</t>
  </si>
  <si>
    <t>三協設備工業㈱　小千谷営業所</t>
  </si>
  <si>
    <t>佐藤住設</t>
  </si>
  <si>
    <t>09-02-012</t>
  </si>
  <si>
    <t>内1</t>
    <rPh sb="0" eb="1">
      <t>ナイ</t>
    </rPh>
    <phoneticPr fontId="4"/>
  </si>
  <si>
    <t>式</t>
    <rPh sb="0" eb="1">
      <t>シキ</t>
    </rPh>
    <phoneticPr fontId="6"/>
  </si>
  <si>
    <t>供給管工事・②管工事</t>
  </si>
  <si>
    <t>磁気マーカー</t>
  </si>
  <si>
    <t>10-11-001</t>
  </si>
  <si>
    <t>08-03-007</t>
  </si>
  <si>
    <t>03-04-001</t>
  </si>
  <si>
    <t>PEボールバルブ 75A</t>
  </si>
  <si>
    <t>09-02-002</t>
  </si>
  <si>
    <t>供給管工事・③分岐工事</t>
  </si>
  <si>
    <t>建物材質</t>
    <rPh sb="0" eb="2">
      <t>タテモノ</t>
    </rPh>
    <rPh sb="2" eb="4">
      <t>ザイシツ</t>
    </rPh>
    <phoneticPr fontId="6"/>
  </si>
  <si>
    <t>内3</t>
    <rPh sb="0" eb="1">
      <t>ナイ</t>
    </rPh>
    <phoneticPr fontId="4"/>
  </si>
  <si>
    <t>内⑩</t>
    <rPh sb="0" eb="1">
      <t>ナイ</t>
    </rPh>
    <phoneticPr fontId="6"/>
  </si>
  <si>
    <t>配　　管　　平　　面　　図</t>
    <rPh sb="0" eb="1">
      <t>クバ</t>
    </rPh>
    <rPh sb="3" eb="4">
      <t>カン</t>
    </rPh>
    <rPh sb="6" eb="7">
      <t>タイラ</t>
    </rPh>
    <rPh sb="9" eb="10">
      <t>メン</t>
    </rPh>
    <rPh sb="12" eb="13">
      <t>ズ</t>
    </rPh>
    <phoneticPr fontId="6"/>
  </si>
  <si>
    <t>溝はつり工事 50×50㎜</t>
  </si>
  <si>
    <t>内6</t>
    <rPh sb="0" eb="1">
      <t>ナイ</t>
    </rPh>
    <phoneticPr fontId="4"/>
  </si>
  <si>
    <t>供⑤</t>
    <rPh sb="0" eb="1">
      <t>キョウ</t>
    </rPh>
    <phoneticPr fontId="6"/>
  </si>
  <si>
    <t>消費税</t>
    <rPh sb="0" eb="3">
      <t>ショウヒゼイ</t>
    </rPh>
    <phoneticPr fontId="6"/>
  </si>
  <si>
    <t>ｍ</t>
  </si>
  <si>
    <t>10-15-002</t>
  </si>
  <si>
    <t>配　　管　　立　　面　　図</t>
    <rPh sb="0" eb="1">
      <t>クバ</t>
    </rPh>
    <rPh sb="3" eb="4">
      <t>カン</t>
    </rPh>
    <rPh sb="6" eb="7">
      <t>タ</t>
    </rPh>
    <rPh sb="9" eb="10">
      <t>メン</t>
    </rPh>
    <rPh sb="12" eb="13">
      <t>ズ</t>
    </rPh>
    <phoneticPr fontId="6"/>
  </si>
  <si>
    <t>トランジションメカRS 30A×25A</t>
  </si>
  <si>
    <t>04-08-006</t>
  </si>
  <si>
    <t>供給管工事・④開削工事</t>
  </si>
  <si>
    <t>付　　近　　見　　取　　図</t>
    <rPh sb="0" eb="1">
      <t>フ</t>
    </rPh>
    <rPh sb="3" eb="4">
      <t>コン</t>
    </rPh>
    <rPh sb="6" eb="7">
      <t>ミ</t>
    </rPh>
    <rPh sb="9" eb="10">
      <t>トリ</t>
    </rPh>
    <rPh sb="12" eb="13">
      <t>ズ</t>
    </rPh>
    <phoneticPr fontId="6"/>
  </si>
  <si>
    <t>水道</t>
    <rPh sb="0" eb="2">
      <t>スイドウ</t>
    </rPh>
    <phoneticPr fontId="36"/>
  </si>
  <si>
    <t>⑦
バルブ関連</t>
  </si>
  <si>
    <t>23-04-003</t>
  </si>
  <si>
    <t>金　額</t>
    <rPh sb="0" eb="1">
      <t>キン</t>
    </rPh>
    <rPh sb="2" eb="3">
      <t>ガク</t>
    </rPh>
    <phoneticPr fontId="6"/>
  </si>
  <si>
    <t>内2</t>
    <rPh sb="0" eb="1">
      <t>ナイ</t>
    </rPh>
    <phoneticPr fontId="4"/>
  </si>
  <si>
    <t>家屋に供給施設を設置</t>
    <rPh sb="0" eb="2">
      <t>カオク</t>
    </rPh>
    <rPh sb="3" eb="5">
      <t>キョウキュウ</t>
    </rPh>
    <rPh sb="5" eb="7">
      <t>シセツ</t>
    </rPh>
    <rPh sb="8" eb="10">
      <t>セッチ</t>
    </rPh>
    <phoneticPr fontId="36"/>
  </si>
  <si>
    <t>04-08-010</t>
  </si>
  <si>
    <t>④
ガス栓</t>
  </si>
  <si>
    <t>02-08-005</t>
  </si>
  <si>
    <t>ハンドオーガー：ガス単独</t>
    <rPh sb="10" eb="12">
      <t>タンドク</t>
    </rPh>
    <phoneticPr fontId="6"/>
  </si>
  <si>
    <t>09-02-003</t>
  </si>
  <si>
    <t>ハンドオーガー：ガス・水道・下水道併設</t>
    <rPh sb="11" eb="13">
      <t>スイドウ</t>
    </rPh>
    <rPh sb="14" eb="17">
      <t>ゲスイドウ</t>
    </rPh>
    <rPh sb="17" eb="19">
      <t>ヘイセツ</t>
    </rPh>
    <phoneticPr fontId="6"/>
  </si>
  <si>
    <t>10-06-007</t>
  </si>
  <si>
    <t>はつり工/T300     有筋 75A</t>
  </si>
  <si>
    <t>トランジション片ねじ異径エルボ 25A×20A</t>
  </si>
  <si>
    <t>内58</t>
    <rPh sb="0" eb="1">
      <t>ナイ</t>
    </rPh>
    <phoneticPr fontId="4"/>
  </si>
  <si>
    <t>交通誘導員</t>
    <rPh sb="0" eb="2">
      <t>コウツウ</t>
    </rPh>
    <rPh sb="2" eb="5">
      <t>ユウドウイン</t>
    </rPh>
    <phoneticPr fontId="6"/>
  </si>
  <si>
    <t>メーター撤去 65号･100号</t>
  </si>
  <si>
    <t>PE管分岐 EF-SD 150A×50A</t>
  </si>
  <si>
    <t>09-02-011</t>
  </si>
  <si>
    <t>％変換用</t>
    <rPh sb="1" eb="4">
      <t>ヘンカンヨウ</t>
    </rPh>
    <phoneticPr fontId="4"/>
  </si>
  <si>
    <t>区分</t>
    <rPh sb="0" eb="2">
      <t>クブン</t>
    </rPh>
    <phoneticPr fontId="4"/>
  </si>
  <si>
    <t>継手 EF-RS 50A×30A</t>
  </si>
  <si>
    <t>供22</t>
    <rPh sb="0" eb="1">
      <t>きょう</t>
    </rPh>
    <phoneticPr fontId="35" type="Hiragana"/>
  </si>
  <si>
    <t>PE管分岐 EF-SD 100A×30A</t>
  </si>
  <si>
    <t>ガス工事申込書</t>
  </si>
  <si>
    <t>09-04-003</t>
  </si>
  <si>
    <t>時間</t>
    <rPh sb="0" eb="2">
      <t>ジカン</t>
    </rPh>
    <phoneticPr fontId="6"/>
  </si>
  <si>
    <t>管理番号</t>
    <rPh sb="0" eb="2">
      <t>カンリ</t>
    </rPh>
    <rPh sb="2" eb="4">
      <t>バンゴウ</t>
    </rPh>
    <phoneticPr fontId="6"/>
  </si>
  <si>
    <t>⑬諸経費</t>
    <rPh sb="1" eb="4">
      <t>ショケイヒ</t>
    </rPh>
    <phoneticPr fontId="6"/>
  </si>
  <si>
    <t>05-08-002</t>
  </si>
  <si>
    <t>㈱戸田組</t>
  </si>
  <si>
    <t>備考</t>
    <rPh sb="0" eb="2">
      <t>ビコウ</t>
    </rPh>
    <phoneticPr fontId="4"/>
  </si>
  <si>
    <t>10-08-002</t>
  </si>
  <si>
    <t>10-19-002</t>
  </si>
  <si>
    <t>10-06-010</t>
  </si>
  <si>
    <t>遮断 バイパスサドル 100A×50A</t>
  </si>
  <si>
    <t>供給管工事・⑤特殊工事</t>
  </si>
  <si>
    <t>掘削/機械・転用土(m3)</t>
  </si>
  <si>
    <t>23-01-004</t>
  </si>
  <si>
    <t>10-14-004</t>
  </si>
  <si>
    <t>内5</t>
    <rPh sb="0" eb="1">
      <t>ナイ</t>
    </rPh>
    <phoneticPr fontId="4"/>
  </si>
  <si>
    <t>09-02-006</t>
  </si>
  <si>
    <t>単価</t>
    <rPh sb="0" eb="2">
      <t>タンカ</t>
    </rPh>
    <phoneticPr fontId="4"/>
  </si>
  <si>
    <t>ﾃﾞｰﾀ</t>
  </si>
  <si>
    <t>壁貫通カバー 10A･15A</t>
  </si>
  <si>
    <t>PE管分岐 EF-SD 75A×30A</t>
  </si>
  <si>
    <t>ハンディブラケット ステン 200㎜</t>
  </si>
  <si>
    <t>内49</t>
    <rPh sb="0" eb="1">
      <t>ナイ</t>
    </rPh>
    <phoneticPr fontId="4"/>
  </si>
  <si>
    <t>単位</t>
    <rPh sb="0" eb="2">
      <t>タンイ</t>
    </rPh>
    <phoneticPr fontId="6"/>
  </si>
  <si>
    <t>両メカソケット 25A×20A</t>
  </si>
  <si>
    <t>品　　名</t>
    <rPh sb="0" eb="1">
      <t>シナ</t>
    </rPh>
    <rPh sb="3" eb="4">
      <t>メイ</t>
    </rPh>
    <phoneticPr fontId="6"/>
  </si>
  <si>
    <t>04-08-009</t>
  </si>
  <si>
    <t>区分</t>
    <rPh sb="0" eb="2">
      <t>クブン</t>
    </rPh>
    <phoneticPr fontId="6"/>
  </si>
  <si>
    <t>②
鋼管・PE管</t>
  </si>
  <si>
    <t>　魚沼市ガス供給に関する規程により、下記のとおり ガス供給施設の工事を申し込みます。
　設置するガスメーターは私が責任を持って保管し、位置の選定は市に一任します。</t>
    <rPh sb="9" eb="10">
      <t>カン</t>
    </rPh>
    <phoneticPr fontId="36"/>
  </si>
  <si>
    <t>内38</t>
    <rPh sb="0" eb="1">
      <t>ナイ</t>
    </rPh>
    <phoneticPr fontId="4"/>
  </si>
  <si>
    <t>PE管分岐 EF-RT 30A×25A</t>
  </si>
  <si>
    <t>内⑪</t>
    <rPh sb="0" eb="1">
      <t>ナイ</t>
    </rPh>
    <phoneticPr fontId="6"/>
  </si>
  <si>
    <t>内⑤</t>
    <rPh sb="0" eb="1">
      <t>ナイ</t>
    </rPh>
    <phoneticPr fontId="6"/>
  </si>
  <si>
    <t>04-08-011</t>
  </si>
  <si>
    <t>Ver.4.20</t>
  </si>
  <si>
    <t>壁埋込ガスコンセント(標準型･RC壁･長型･E付)</t>
    <rPh sb="11" eb="14">
      <t>ヒョウジュンガタ</t>
    </rPh>
    <rPh sb="17" eb="18">
      <t>カベ</t>
    </rPh>
    <rPh sb="19" eb="20">
      <t>チョウ</t>
    </rPh>
    <rPh sb="20" eb="21">
      <t>ガタ</t>
    </rPh>
    <rPh sb="23" eb="24">
      <t>ツキ</t>
    </rPh>
    <phoneticPr fontId="6"/>
  </si>
  <si>
    <t>営業係長</t>
    <rPh sb="0" eb="2">
      <t>エイギョウ</t>
    </rPh>
    <rPh sb="2" eb="4">
      <t>カカリチョウ</t>
    </rPh>
    <phoneticPr fontId="36"/>
  </si>
  <si>
    <t xml:space="preserve">金額
</t>
    <rPh sb="0" eb="2">
      <t>きんがく</t>
    </rPh>
    <phoneticPr fontId="35" type="Hiragana"/>
  </si>
  <si>
    <t>掘削/機械・入替(m3)</t>
  </si>
  <si>
    <t>供24</t>
    <rPh sb="0" eb="1">
      <t>きょう</t>
    </rPh>
    <phoneticPr fontId="35" type="Hiragana"/>
  </si>
  <si>
    <t>内44</t>
    <rPh sb="0" eb="1">
      <t>ナイ</t>
    </rPh>
    <phoneticPr fontId="4"/>
  </si>
  <si>
    <t>鋼管分岐 PLSM-T/S+T-MS 25A</t>
  </si>
  <si>
    <t>内管工事・⑨メーター関連</t>
  </si>
  <si>
    <t>①基本工事費</t>
  </si>
  <si>
    <t>変更</t>
    <rPh sb="0" eb="2">
      <t>ヘンコウ</t>
    </rPh>
    <phoneticPr fontId="4"/>
  </si>
  <si>
    <t>09-02-004</t>
  </si>
  <si>
    <t>内管工事・①基本工事費</t>
  </si>
  <si>
    <t>04-07-009</t>
  </si>
  <si>
    <t>内①</t>
    <rPh sb="0" eb="1">
      <t>ナイ</t>
    </rPh>
    <phoneticPr fontId="6"/>
  </si>
  <si>
    <t>私所有の</t>
    <rPh sb="0" eb="2">
      <t>ショユウ</t>
    </rPh>
    <phoneticPr fontId="36"/>
  </si>
  <si>
    <t>内管工事・②鋼管・PE管</t>
  </si>
  <si>
    <t>内③</t>
    <rPh sb="0" eb="1">
      <t>ナイ</t>
    </rPh>
    <phoneticPr fontId="6"/>
  </si>
  <si>
    <t>内⑥</t>
    <rPh sb="0" eb="1">
      <t>ナイ</t>
    </rPh>
    <phoneticPr fontId="6"/>
  </si>
  <si>
    <t>基本工事費：ガス単独</t>
    <rPh sb="0" eb="2">
      <t>キホン</t>
    </rPh>
    <rPh sb="2" eb="4">
      <t>コウジ</t>
    </rPh>
    <rPh sb="4" eb="5">
      <t>ヒ</t>
    </rPh>
    <rPh sb="8" eb="10">
      <t>タンドク</t>
    </rPh>
    <phoneticPr fontId="6"/>
  </si>
  <si>
    <t>ｶｳﾝﾄ</t>
  </si>
  <si>
    <t>はつり工/T200     ブロック 125A</t>
  </si>
  <si>
    <t>23-04-002</t>
  </si>
  <si>
    <t>PEボールバルブ 150A</t>
  </si>
  <si>
    <t>04-07-008</t>
  </si>
  <si>
    <t>竣工日</t>
    <rPh sb="0" eb="2">
      <t>シュンコウ</t>
    </rPh>
    <rPh sb="2" eb="3">
      <t>ビ</t>
    </rPh>
    <phoneticPr fontId="4"/>
  </si>
  <si>
    <t>10-03-001</t>
  </si>
  <si>
    <t>04-09-003</t>
  </si>
  <si>
    <t>分岐異径チーズ 20A×15A</t>
  </si>
  <si>
    <t>PE管分岐 EF-SD 75A×25A</t>
  </si>
  <si>
    <t>09-01-012</t>
  </si>
  <si>
    <t>23-03-004</t>
  </si>
  <si>
    <t>10-08-004</t>
  </si>
  <si>
    <t>はつり工/T200     有筋 75A</t>
  </si>
  <si>
    <t>することを承諾します。</t>
    <rPh sb="5" eb="7">
      <t>ショウダク</t>
    </rPh>
    <phoneticPr fontId="36"/>
  </si>
  <si>
    <t>PEボールバルブ 50A</t>
  </si>
  <si>
    <t>内管工事・④ガス栓</t>
  </si>
  <si>
    <t>はつり工/T300     無筋 75A</t>
  </si>
  <si>
    <t>㈲佐藤管業</t>
  </si>
  <si>
    <t>線</t>
    <rPh sb="0" eb="1">
      <t>セン</t>
    </rPh>
    <phoneticPr fontId="4"/>
  </si>
  <si>
    <t>10-06-003</t>
  </si>
  <si>
    <t>基本工事費：ガス・水道併設</t>
    <rPh sb="0" eb="2">
      <t>キホン</t>
    </rPh>
    <rPh sb="2" eb="4">
      <t>コウジ</t>
    </rPh>
    <rPh sb="4" eb="5">
      <t>ヒ</t>
    </rPh>
    <rPh sb="9" eb="11">
      <t>スイドウ</t>
    </rPh>
    <rPh sb="11" eb="13">
      <t>ヘイセツ</t>
    </rPh>
    <phoneticPr fontId="6"/>
  </si>
  <si>
    <t>ガス管所有者分岐承諾書</t>
  </si>
  <si>
    <t>トランジションＳＴ取替 25A</t>
  </si>
  <si>
    <t>内管工事・⑦バルブ関連</t>
  </si>
  <si>
    <t>■■■　ガス内管工事　積算入力　■■■</t>
    <rPh sb="6" eb="8">
      <t>ナイカン</t>
    </rPh>
    <rPh sb="11" eb="13">
      <t>セキサン</t>
    </rPh>
    <rPh sb="13" eb="15">
      <t>ニュウリョク</t>
    </rPh>
    <phoneticPr fontId="6"/>
  </si>
  <si>
    <t>PE管分岐 EF-ST 200A×30A</t>
  </si>
  <si>
    <t>10-13-002</t>
  </si>
  <si>
    <t>10-06-001</t>
  </si>
  <si>
    <t>下水道</t>
  </si>
  <si>
    <t>10-06-002</t>
  </si>
  <si>
    <t>切止め工事(白) Pr･Ca止め 50A</t>
  </si>
  <si>
    <t>10-05-001</t>
  </si>
  <si>
    <t>■積算シート選択肢用
　エリア</t>
    <rPh sb="1" eb="3">
      <t>セキサン</t>
    </rPh>
    <rPh sb="6" eb="9">
      <t>センタクシ</t>
    </rPh>
    <rPh sb="9" eb="10">
      <t>ヨウ</t>
    </rPh>
    <phoneticPr fontId="6"/>
  </si>
  <si>
    <t>概算金日付</t>
    <rPh sb="0" eb="2">
      <t>ガイサン</t>
    </rPh>
    <rPh sb="2" eb="3">
      <t>キン</t>
    </rPh>
    <rPh sb="3" eb="5">
      <t>ヒヅケ</t>
    </rPh>
    <phoneticPr fontId="36"/>
  </si>
  <si>
    <t>ガス栓移設/一般ガス栓 32A以下</t>
  </si>
  <si>
    <t>工事申請地(施工地)</t>
    <rPh sb="0" eb="2">
      <t>コウジ</t>
    </rPh>
    <rPh sb="2" eb="4">
      <t>シンセイ</t>
    </rPh>
    <rPh sb="4" eb="5">
      <t>チ</t>
    </rPh>
    <rPh sb="6" eb="8">
      <t>セコウ</t>
    </rPh>
    <rPh sb="8" eb="9">
      <t>チ</t>
    </rPh>
    <phoneticPr fontId="6"/>
  </si>
  <si>
    <t>【撤去】</t>
    <rPh sb="1" eb="3">
      <t>てっきょ</t>
    </rPh>
    <phoneticPr fontId="35" type="Hiragana"/>
  </si>
  <si>
    <t>09-02-013</t>
  </si>
  <si>
    <t>09-01-002</t>
  </si>
  <si>
    <t>内⑦</t>
    <rPh sb="0" eb="1">
      <t>ナイ</t>
    </rPh>
    <phoneticPr fontId="6"/>
  </si>
  <si>
    <t>⑤特殊工事</t>
  </si>
  <si>
    <t>05-08-005</t>
  </si>
  <si>
    <t>10-14-002</t>
  </si>
  <si>
    <t>基本工事費(新設)</t>
    <rPh sb="6" eb="8">
      <t>シンセツ</t>
    </rPh>
    <phoneticPr fontId="6"/>
  </si>
  <si>
    <t>内43</t>
    <rPh sb="0" eb="1">
      <t>ナイ</t>
    </rPh>
    <phoneticPr fontId="4"/>
  </si>
  <si>
    <t>③分岐工事</t>
  </si>
  <si>
    <t>内管工事・⑧防食・絶縁</t>
  </si>
  <si>
    <t>掘削/機械・転用土(ｍ)</t>
  </si>
  <si>
    <t>フレキヘッダー 2P</t>
  </si>
  <si>
    <t>大樹商会</t>
  </si>
  <si>
    <t>09-02-007</t>
  </si>
  <si>
    <t>フレキヘッダー 5P</t>
  </si>
  <si>
    <t>一般管理費</t>
    <rPh sb="0" eb="2">
      <t>イッパン</t>
    </rPh>
    <rPh sb="2" eb="5">
      <t>カンリヒ</t>
    </rPh>
    <phoneticPr fontId="6"/>
  </si>
  <si>
    <t>05-08-003</t>
  </si>
  <si>
    <t>09-01-013</t>
  </si>
  <si>
    <t>入力チェック</t>
    <rPh sb="0" eb="2">
      <t>ニュウリョク</t>
    </rPh>
    <phoneticPr fontId="4"/>
  </si>
  <si>
    <t>切止め工事(メカ) PLSM-MTS Ca止め 32A</t>
  </si>
  <si>
    <t>10-12-004</t>
  </si>
  <si>
    <t>09-01-003</t>
  </si>
  <si>
    <t>10-06-005</t>
  </si>
  <si>
    <t>10-06-009</t>
  </si>
  <si>
    <t>土地にガス管を布設</t>
    <rPh sb="0" eb="2">
      <t>トチ</t>
    </rPh>
    <rPh sb="5" eb="6">
      <t>カン</t>
    </rPh>
    <rPh sb="7" eb="9">
      <t>フセツ</t>
    </rPh>
    <phoneticPr fontId="36"/>
  </si>
  <si>
    <t>⑤
撤去・移設</t>
  </si>
  <si>
    <t>内47</t>
    <rPh sb="0" eb="1">
      <t>ナイ</t>
    </rPh>
    <phoneticPr fontId="4"/>
  </si>
  <si>
    <t>内⑨</t>
    <rPh sb="0" eb="1">
      <t>ナイ</t>
    </rPh>
    <phoneticPr fontId="6"/>
  </si>
  <si>
    <t>基本工事費(撤去)</t>
  </si>
  <si>
    <t>PE管分岐 EF-SD 150A×25A</t>
  </si>
  <si>
    <t>用途</t>
    <rPh sb="0" eb="1">
      <t>ヨウ</t>
    </rPh>
    <rPh sb="1" eb="2">
      <t>ト</t>
    </rPh>
    <phoneticPr fontId="36"/>
  </si>
  <si>
    <t>内64</t>
    <rPh sb="0" eb="1">
      <t>ナイ</t>
    </rPh>
    <phoneticPr fontId="4"/>
  </si>
  <si>
    <t>PLS 80A</t>
  </si>
  <si>
    <t>施設課長</t>
    <rPh sb="0" eb="2">
      <t>シセツ</t>
    </rPh>
    <rPh sb="2" eb="4">
      <t>カチョウ</t>
    </rPh>
    <phoneticPr fontId="36"/>
  </si>
  <si>
    <t>10-19-003</t>
  </si>
  <si>
    <t>10-04-003</t>
  </si>
  <si>
    <t>営　業　係</t>
    <rPh sb="0" eb="1">
      <t>エイ</t>
    </rPh>
    <rPh sb="2" eb="3">
      <t>ギョウ</t>
    </rPh>
    <rPh sb="4" eb="5">
      <t>カカリ</t>
    </rPh>
    <phoneticPr fontId="36"/>
  </si>
  <si>
    <t>00-01-003</t>
  </si>
  <si>
    <t>23-01-010</t>
  </si>
  <si>
    <t>金額</t>
    <rPh sb="0" eb="2">
      <t>キンガク</t>
    </rPh>
    <phoneticPr fontId="6"/>
  </si>
  <si>
    <t>10-03-003</t>
  </si>
  <si>
    <t>令和8年度単価</t>
    <rPh sb="0" eb="2">
      <t>レイワ</t>
    </rPh>
    <rPh sb="3" eb="5">
      <t>ネンド</t>
    </rPh>
    <rPh sb="5" eb="7">
      <t>タンカ</t>
    </rPh>
    <phoneticPr fontId="6"/>
  </si>
  <si>
    <t>PEボールバルブ 25A</t>
  </si>
  <si>
    <t>供②</t>
    <rPh sb="0" eb="1">
      <t>キョウ</t>
    </rPh>
    <phoneticPr fontId="6"/>
  </si>
  <si>
    <t>02-01-005</t>
  </si>
  <si>
    <t>[内管工事]</t>
    <rPh sb="1" eb="3">
      <t>ないかん</t>
    </rPh>
    <rPh sb="3" eb="5">
      <t>こうじ</t>
    </rPh>
    <phoneticPr fontId="35" type="Hiragana"/>
  </si>
  <si>
    <t>内⑫</t>
    <rPh sb="0" eb="1">
      <t>ナイ</t>
    </rPh>
    <phoneticPr fontId="6"/>
  </si>
  <si>
    <t>23-01-012</t>
  </si>
  <si>
    <t>内管工事・⑪特殊工事</t>
  </si>
  <si>
    <t>PE管分岐 EF-SD 75A×50A</t>
  </si>
  <si>
    <t>はつり工/T300     ブロック 75A</t>
  </si>
  <si>
    <t>※参考　⑫までの計</t>
    <rPh sb="1" eb="3">
      <t>サンコウ</t>
    </rPh>
    <rPh sb="8" eb="9">
      <t>ケイ</t>
    </rPh>
    <phoneticPr fontId="4"/>
  </si>
  <si>
    <t>内23</t>
    <rPh sb="0" eb="1">
      <t>ナイ</t>
    </rPh>
    <phoneticPr fontId="4"/>
  </si>
  <si>
    <t>供14</t>
    <rPh sb="0" eb="1">
      <t>きょう</t>
    </rPh>
    <phoneticPr fontId="35" type="Hiragana"/>
  </si>
  <si>
    <t>単価</t>
    <rPh sb="0" eb="2">
      <t>タンカ</t>
    </rPh>
    <phoneticPr fontId="6"/>
  </si>
  <si>
    <t>切止め工事(メカ) PLSM-MTS Ca止め 25A</t>
  </si>
  <si>
    <t>09-03-002</t>
  </si>
  <si>
    <t>（その他連絡事項）</t>
    <rPh sb="3" eb="4">
      <t>タ</t>
    </rPh>
    <rPh sb="4" eb="6">
      <t>レンラク</t>
    </rPh>
    <rPh sb="6" eb="8">
      <t>ジコウ</t>
    </rPh>
    <phoneticPr fontId="36"/>
  </si>
  <si>
    <t>完了年月日</t>
    <rPh sb="0" eb="2">
      <t>カンリョウ</t>
    </rPh>
    <rPh sb="2" eb="5">
      <t>ネンガッピ</t>
    </rPh>
    <phoneticPr fontId="36"/>
  </si>
  <si>
    <t>内37</t>
    <rPh sb="0" eb="1">
      <t>ナイ</t>
    </rPh>
    <phoneticPr fontId="4"/>
  </si>
  <si>
    <t>㈲丸啓設備</t>
  </si>
  <si>
    <t>鋼管分岐 PLSM-T/S+T-MS 32A×30A</t>
  </si>
  <si>
    <t>09-02-010</t>
  </si>
  <si>
    <t>フレキ用ねじガス栓 25A 大容量型検査孔付</t>
  </si>
  <si>
    <t>溝はつり工事 30×30㎜</t>
  </si>
  <si>
    <t>岡部組㈾</t>
  </si>
  <si>
    <t>環境設定パラメーター</t>
    <rPh sb="0" eb="2">
      <t>カンキョウ</t>
    </rPh>
    <rPh sb="2" eb="4">
      <t>セッテイ</t>
    </rPh>
    <phoneticPr fontId="6"/>
  </si>
  <si>
    <t>溶接S+T-ST 32A</t>
  </si>
  <si>
    <t>10-08-005</t>
  </si>
  <si>
    <t>09-01-005</t>
  </si>
  <si>
    <t>鋼管分岐 PLSM-T/S+T-MS 80A×75A</t>
  </si>
  <si>
    <t>工事内容</t>
    <rPh sb="0" eb="4">
      <t>コウジナイヨウ</t>
    </rPh>
    <phoneticPr fontId="6"/>
  </si>
  <si>
    <t>事務費</t>
    <rPh sb="0" eb="3">
      <t>ジムヒ</t>
    </rPh>
    <phoneticPr fontId="6"/>
  </si>
  <si>
    <t>10-09-004</t>
  </si>
  <si>
    <t>23-01-002</t>
  </si>
  <si>
    <t>■■■　ガス供給管工事　積算入力　■■■</t>
    <rPh sb="6" eb="8">
      <t>キョウキュウ</t>
    </rPh>
    <rPh sb="8" eb="11">
      <t>カンコウジ</t>
    </rPh>
    <rPh sb="12" eb="14">
      <t>セキサン</t>
    </rPh>
    <rPh sb="14" eb="16">
      <t>ニュウリョク</t>
    </rPh>
    <phoneticPr fontId="6"/>
  </si>
  <si>
    <t>着工年月日</t>
    <rPh sb="0" eb="2">
      <t>チャッコウ</t>
    </rPh>
    <rPh sb="2" eb="5">
      <t>ネンガッピ</t>
    </rPh>
    <phoneticPr fontId="36"/>
  </si>
  <si>
    <t>10-19-001</t>
  </si>
  <si>
    <t>合計</t>
    <rPh sb="0" eb="2">
      <t>ゴウケイ</t>
    </rPh>
    <phoneticPr fontId="6"/>
  </si>
  <si>
    <t>02-07-008</t>
  </si>
  <si>
    <t>トランジション片ねじ異径ソケット 25A×20A</t>
  </si>
  <si>
    <t>数量</t>
    <rPh sb="0" eb="2">
      <t>スウリョウ</t>
    </rPh>
    <phoneticPr fontId="6"/>
  </si>
  <si>
    <t>④開削工事</t>
  </si>
  <si>
    <t>（任意入力）</t>
    <rPh sb="1" eb="3">
      <t>ニンイ</t>
    </rPh>
    <rPh sb="3" eb="5">
      <t>ニュウリョク</t>
    </rPh>
    <phoneticPr fontId="6"/>
  </si>
  <si>
    <t>小計</t>
    <rPh sb="0" eb="2">
      <t>ショウケイ</t>
    </rPh>
    <phoneticPr fontId="6"/>
  </si>
  <si>
    <t>③
フレキ管</t>
  </si>
  <si>
    <t>⑧
防食・絶縁
措置</t>
  </si>
  <si>
    <t>⑩
支持金具</t>
  </si>
  <si>
    <t>05-08-007</t>
  </si>
  <si>
    <t>撤去</t>
    <rPh sb="0" eb="2">
      <t>テッキョ</t>
    </rPh>
    <phoneticPr fontId="4"/>
  </si>
  <si>
    <t>⑨
メーター関連</t>
  </si>
  <si>
    <t>09-02-014</t>
  </si>
  <si>
    <t>⑪
特殊工事</t>
  </si>
  <si>
    <t>ＣＯはつり 人力施工</t>
  </si>
  <si>
    <t>国道</t>
    <rPh sb="0" eb="2">
      <t>コクドウ</t>
    </rPh>
    <phoneticPr fontId="4"/>
  </si>
  <si>
    <t>局　長</t>
    <rPh sb="0" eb="1">
      <t>キョク</t>
    </rPh>
    <rPh sb="2" eb="3">
      <t>チョウ</t>
    </rPh>
    <phoneticPr fontId="36"/>
  </si>
  <si>
    <t>業務課長</t>
    <rPh sb="0" eb="2">
      <t>ギョウム</t>
    </rPh>
    <rPh sb="2" eb="4">
      <t>カチョウ</t>
    </rPh>
    <phoneticPr fontId="36"/>
  </si>
  <si>
    <t>主任技術者</t>
    <rPh sb="0" eb="2">
      <t>シュニン</t>
    </rPh>
    <rPh sb="2" eb="4">
      <t>ギジュツ</t>
    </rPh>
    <rPh sb="4" eb="5">
      <t>シャ</t>
    </rPh>
    <phoneticPr fontId="36"/>
  </si>
  <si>
    <t>遮断 バイパスサドル 150A×50A</t>
  </si>
  <si>
    <t>工事施工者</t>
    <rPh sb="0" eb="2">
      <t>コウジ</t>
    </rPh>
    <rPh sb="2" eb="5">
      <t>セコウシャ</t>
    </rPh>
    <phoneticPr fontId="36"/>
  </si>
  <si>
    <t>魚沼市長　</t>
    <rPh sb="0" eb="2">
      <t>ウオヌマ</t>
    </rPh>
    <rPh sb="2" eb="3">
      <t>シ</t>
    </rPh>
    <rPh sb="3" eb="4">
      <t>チョウ</t>
    </rPh>
    <phoneticPr fontId="36"/>
  </si>
  <si>
    <t>10-06-011</t>
  </si>
  <si>
    <t>様</t>
    <rPh sb="0" eb="1">
      <t>サマ</t>
    </rPh>
    <phoneticPr fontId="36"/>
  </si>
  <si>
    <t>PE管分岐 EF-SD 50A×25A</t>
  </si>
  <si>
    <t>工事申込者</t>
    <rPh sb="0" eb="2">
      <t>コウジ</t>
    </rPh>
    <rPh sb="2" eb="4">
      <t>モウシコミ</t>
    </rPh>
    <rPh sb="4" eb="5">
      <t>シャ</t>
    </rPh>
    <phoneticPr fontId="36"/>
  </si>
  <si>
    <t>02-02-001</t>
  </si>
  <si>
    <t>ガス管切止めによるガス内管撤去工事</t>
  </si>
  <si>
    <t>土地・家屋使用承諾書</t>
    <rPh sb="0" eb="2">
      <t>トチ</t>
    </rPh>
    <rPh sb="3" eb="5">
      <t>カオク</t>
    </rPh>
    <rPh sb="5" eb="7">
      <t>シヨウ</t>
    </rPh>
    <rPh sb="7" eb="10">
      <t>ショウダクショ</t>
    </rPh>
    <phoneticPr fontId="36"/>
  </si>
  <si>
    <t>㎥</t>
  </si>
  <si>
    <t>トランジションＳＴ取替 32A</t>
  </si>
  <si>
    <t>㊞</t>
  </si>
  <si>
    <t>内14</t>
    <rPh sb="0" eb="1">
      <t>ナイ</t>
    </rPh>
    <phoneticPr fontId="4"/>
  </si>
  <si>
    <t>【あ】</t>
  </si>
  <si>
    <t>PE管分岐 EF-ST 200A×50A</t>
  </si>
  <si>
    <t>㈲金友配管工事店</t>
  </si>
  <si>
    <t>電話番号</t>
    <rPh sb="0" eb="2">
      <t>デンワ</t>
    </rPh>
    <rPh sb="2" eb="4">
      <t>バンゴウ</t>
    </rPh>
    <phoneticPr fontId="36"/>
  </si>
  <si>
    <t>フレキヘッダー 3P</t>
  </si>
  <si>
    <t>工事申請地</t>
    <rPh sb="0" eb="2">
      <t>コウジ</t>
    </rPh>
    <rPh sb="2" eb="4">
      <t>シンセイ</t>
    </rPh>
    <rPh sb="4" eb="5">
      <t>チ</t>
    </rPh>
    <phoneticPr fontId="36"/>
  </si>
  <si>
    <t>内56</t>
    <rPh sb="0" eb="1">
      <t>ナイ</t>
    </rPh>
    <phoneticPr fontId="4"/>
  </si>
  <si>
    <t>使用者又は施設名</t>
    <rPh sb="0" eb="3">
      <t>シヨウシャ</t>
    </rPh>
    <rPh sb="3" eb="4">
      <t>マタ</t>
    </rPh>
    <rPh sb="5" eb="7">
      <t>シセツ</t>
    </rPh>
    <rPh sb="7" eb="8">
      <t>メイ</t>
    </rPh>
    <phoneticPr fontId="36"/>
  </si>
  <si>
    <t>09-01-007</t>
  </si>
  <si>
    <t>05-08-008</t>
  </si>
  <si>
    <t>内管工事費合計</t>
    <rPh sb="0" eb="2">
      <t>ナイカン</t>
    </rPh>
    <rPh sb="2" eb="4">
      <t>コウジ</t>
    </rPh>
    <rPh sb="4" eb="5">
      <t>ヒ</t>
    </rPh>
    <rPh sb="5" eb="7">
      <t>ゴウケイ</t>
    </rPh>
    <phoneticPr fontId="4"/>
  </si>
  <si>
    <t>はつり工/T300     ブロック 125A</t>
  </si>
  <si>
    <t>内55</t>
    <rPh sb="0" eb="1">
      <t>ナイ</t>
    </rPh>
    <phoneticPr fontId="4"/>
  </si>
  <si>
    <t>酒井設備</t>
  </si>
  <si>
    <t>道路占用</t>
    <rPh sb="0" eb="2">
      <t>ドウロ</t>
    </rPh>
    <rPh sb="2" eb="4">
      <t>センヨウ</t>
    </rPh>
    <phoneticPr fontId="36"/>
  </si>
  <si>
    <t>数量表示</t>
    <rPh sb="0" eb="2">
      <t>スウリョウ</t>
    </rPh>
    <rPh sb="2" eb="4">
      <t>ヒョウジ</t>
    </rPh>
    <phoneticPr fontId="6"/>
  </si>
  <si>
    <t>同時施工の有無</t>
    <rPh sb="0" eb="2">
      <t>ドウジ</t>
    </rPh>
    <rPh sb="2" eb="4">
      <t>セコウ</t>
    </rPh>
    <rPh sb="5" eb="7">
      <t>ウム</t>
    </rPh>
    <phoneticPr fontId="36"/>
  </si>
  <si>
    <t>設計年月日</t>
    <rPh sb="0" eb="2">
      <t>セッケイ</t>
    </rPh>
    <rPh sb="2" eb="5">
      <t>ネンガッピ</t>
    </rPh>
    <phoneticPr fontId="36"/>
  </si>
  <si>
    <t>10-11-002</t>
  </si>
  <si>
    <t>内59</t>
    <rPh sb="0" eb="1">
      <t>ナイ</t>
    </rPh>
    <phoneticPr fontId="4"/>
  </si>
  <si>
    <t>トランジションメカRL 30A×25A</t>
  </si>
  <si>
    <t>10-13-005</t>
  </si>
  <si>
    <t>23-01-008</t>
  </si>
  <si>
    <t>書式Version</t>
    <rPh sb="0" eb="2">
      <t>ショシキ</t>
    </rPh>
    <phoneticPr fontId="6"/>
  </si>
  <si>
    <t>10-12-003</t>
  </si>
  <si>
    <t>併せて申込書・報告書の内容を修正（喜多村美絵）</t>
    <rPh sb="0" eb="1">
      <t>アワ</t>
    </rPh>
    <rPh sb="3" eb="5">
      <t>モウシコミ</t>
    </rPh>
    <rPh sb="5" eb="6">
      <t>ショ</t>
    </rPh>
    <rPh sb="7" eb="10">
      <t>ホウコクショ</t>
    </rPh>
    <rPh sb="11" eb="13">
      <t>ナイヨウ</t>
    </rPh>
    <rPh sb="14" eb="16">
      <t>シュウセイ</t>
    </rPh>
    <rPh sb="17" eb="20">
      <t>キタムラ</t>
    </rPh>
    <rPh sb="20" eb="22">
      <t>ミエ</t>
    </rPh>
    <phoneticPr fontId="4"/>
  </si>
  <si>
    <t>日</t>
    <rPh sb="0" eb="1">
      <t>ニチ</t>
    </rPh>
    <phoneticPr fontId="6"/>
  </si>
  <si>
    <t>№</t>
  </si>
  <si>
    <t>21-01-003</t>
  </si>
  <si>
    <t>23-01-005</t>
  </si>
  <si>
    <t>はつり工/T200     無筋 75A</t>
  </si>
  <si>
    <t>10-02-001</t>
  </si>
  <si>
    <t>23-01-007</t>
  </si>
  <si>
    <t>04-09-002</t>
  </si>
  <si>
    <t>23-04-001</t>
  </si>
  <si>
    <t>はつり工/T200     ブロック 75A</t>
  </si>
  <si>
    <t>既設管分岐(露出) 鋼管×鋼管 40A</t>
  </si>
  <si>
    <t>23-04-004</t>
  </si>
  <si>
    <t>ﾃﾞｰﾀ区分</t>
    <rPh sb="4" eb="6">
      <t>クブン</t>
    </rPh>
    <phoneticPr fontId="6"/>
  </si>
  <si>
    <t>05-08-001</t>
  </si>
  <si>
    <t>09-04-002</t>
  </si>
  <si>
    <t>溶接S+T-ST 32A(溶接作業を除く)</t>
  </si>
  <si>
    <t>05-08-006</t>
  </si>
  <si>
    <t>⑫
その他</t>
    <rPh sb="4" eb="5">
      <t>タ</t>
    </rPh>
    <phoneticPr fontId="6"/>
  </si>
  <si>
    <t>10-15-001</t>
  </si>
  <si>
    <t>10-01-002</t>
  </si>
  <si>
    <t>下水道</t>
    <rPh sb="0" eb="3">
      <t>ゲスイドウ</t>
    </rPh>
    <phoneticPr fontId="36"/>
  </si>
  <si>
    <t>10-04-004</t>
  </si>
  <si>
    <t>10-04-005</t>
  </si>
  <si>
    <t>名称　※英字、数字、空白、()は半角
　　　　*は使用不可→×で表示</t>
    <rPh sb="0" eb="2">
      <t>めいしょう</t>
    </rPh>
    <rPh sb="4" eb="6">
      <t>えいじ</t>
    </rPh>
    <rPh sb="7" eb="9">
      <t>すうじ</t>
    </rPh>
    <rPh sb="10" eb="12">
      <t>くうはく</t>
    </rPh>
    <rPh sb="16" eb="18">
      <t>はんかく</t>
    </rPh>
    <rPh sb="25" eb="27">
      <t>しよう</t>
    </rPh>
    <rPh sb="27" eb="29">
      <t>ふか</t>
    </rPh>
    <rPh sb="32" eb="34">
      <t>ひょうじ</t>
    </rPh>
    <phoneticPr fontId="35" type="Hiragana"/>
  </si>
  <si>
    <t>溶接S+T-ST 50A</t>
  </si>
  <si>
    <t>㈲下村設備</t>
  </si>
  <si>
    <t>溶接S+T-ST 80A</t>
  </si>
  <si>
    <t>フレキ用ねじガス栓 20A 大容量型検査孔付</t>
  </si>
  <si>
    <t>溶接S+T-ST 25A(溶接作業を除く)</t>
  </si>
  <si>
    <t>溶接S+T-ST 50A(溶接作業を除く)</t>
  </si>
  <si>
    <t>溶接S+T-ST 80A(溶接作業を除く)</t>
  </si>
  <si>
    <t>トランジションＳＴ取替 50A</t>
  </si>
  <si>
    <t>遮断 バイパスサドル 200A×50A</t>
  </si>
  <si>
    <t>鞘管(一箇所当たり)</t>
  </si>
  <si>
    <t>内20</t>
    <rPh sb="0" eb="1">
      <t>ナイ</t>
    </rPh>
    <phoneticPr fontId="4"/>
  </si>
  <si>
    <t>修繕</t>
    <rPh sb="0" eb="2">
      <t>シュウゼン</t>
    </rPh>
    <phoneticPr fontId="36"/>
  </si>
  <si>
    <t>【は】</t>
  </si>
  <si>
    <t>PE管分岐 EF-SD 50A×30A</t>
  </si>
  <si>
    <t>㈲田原配管工業</t>
  </si>
  <si>
    <t>PE管分岐 EF-SD 100A×25A</t>
  </si>
  <si>
    <t>PE管分岐 EF-SD 100A×50A</t>
  </si>
  <si>
    <t>PE管分岐 EF-SD 150A×30A</t>
  </si>
  <si>
    <t>単位</t>
    <rPh sb="0" eb="2">
      <t>たんい</t>
    </rPh>
    <phoneticPr fontId="35" type="Hiragana"/>
  </si>
  <si>
    <t>10-09-002</t>
  </si>
  <si>
    <t>10-11-004</t>
  </si>
  <si>
    <t>内19</t>
    <rPh sb="0" eb="1">
      <t>ナイ</t>
    </rPh>
    <phoneticPr fontId="4"/>
  </si>
  <si>
    <t>10-02-002</t>
  </si>
  <si>
    <t>10-03-002</t>
  </si>
  <si>
    <t>02-02-002</t>
  </si>
  <si>
    <t>00-01-002</t>
  </si>
  <si>
    <t>遮断 PCクランプ 50A×32A</t>
  </si>
  <si>
    <t>遮断 PCクランプ 80A×50A</t>
  </si>
  <si>
    <t>03-01-009</t>
  </si>
  <si>
    <t>04-08-008</t>
  </si>
  <si>
    <t>04-08-012</t>
  </si>
  <si>
    <t>04-09-004</t>
  </si>
  <si>
    <t>既設管分岐(露出) 鋼管×鋼管 25A</t>
  </si>
  <si>
    <t xml:space="preserve"> </t>
  </si>
  <si>
    <t>06-04-001</t>
  </si>
  <si>
    <t>ver4.00</t>
  </si>
  <si>
    <t>08-04-007</t>
  </si>
  <si>
    <t>㈱セキヤ設備</t>
  </si>
  <si>
    <t>09-01-015</t>
  </si>
  <si>
    <t>内12</t>
    <rPh sb="0" eb="1">
      <t>ナイ</t>
    </rPh>
    <phoneticPr fontId="4"/>
  </si>
  <si>
    <t>内16</t>
    <rPh sb="0" eb="1">
      <t>ナイ</t>
    </rPh>
    <phoneticPr fontId="4"/>
  </si>
  <si>
    <t>供給管</t>
    <rPh sb="0" eb="3">
      <t>キョウキュウカン</t>
    </rPh>
    <phoneticPr fontId="4"/>
  </si>
  <si>
    <t>内17</t>
    <rPh sb="0" eb="1">
      <t>ナイ</t>
    </rPh>
    <phoneticPr fontId="4"/>
  </si>
  <si>
    <t>分岐異径チーズ 25A×15A</t>
  </si>
  <si>
    <t>分岐異径チーズ 25A×20A</t>
  </si>
  <si>
    <t>はつり工/T150以下 有筋 75A</t>
  </si>
  <si>
    <t>さくらエンジニア</t>
  </si>
  <si>
    <t>フレキ用ねじガス栓 10A 大容量型検査孔付</t>
  </si>
  <si>
    <t>フレキ用ねじガス栓 15A 大容量型検査孔付</t>
  </si>
  <si>
    <t>既設管分岐(露出) 鋼管×鋼管 32A</t>
  </si>
  <si>
    <t>ガス栓移設/一般ガス栓 50A以下</t>
  </si>
  <si>
    <t>申請
済印</t>
    <rPh sb="0" eb="2">
      <t>シンセイ</t>
    </rPh>
    <rPh sb="3" eb="4">
      <t>ズミ</t>
    </rPh>
    <rPh sb="4" eb="5">
      <t>イン</t>
    </rPh>
    <phoneticPr fontId="36"/>
  </si>
  <si>
    <t>切止め工事(メカ) PLSM-MTS Ca止め 40A</t>
  </si>
  <si>
    <t>内容</t>
    <rPh sb="0" eb="2">
      <t>ナイヨウ</t>
    </rPh>
    <phoneticPr fontId="36"/>
  </si>
  <si>
    <t>10-08-003</t>
  </si>
  <si>
    <t>切止め工事(メカ) PLSM-MTS Ca止め 50A</t>
  </si>
  <si>
    <t>はつり工/T200     無筋 125A</t>
  </si>
  <si>
    <t>はつり工/T300     無筋 125A</t>
  </si>
  <si>
    <t>ガス配管入替によるガス内管変更工事</t>
  </si>
  <si>
    <t>面はつり T=30㎜以下</t>
  </si>
  <si>
    <t>弁筐 H600/浅層埋設</t>
  </si>
  <si>
    <t>供9</t>
    <rPh sb="0" eb="1">
      <t>きょう</t>
    </rPh>
    <phoneticPr fontId="35" type="Hiragana"/>
  </si>
  <si>
    <t>件数</t>
    <rPh sb="0" eb="2">
      <t>ケンスウ</t>
    </rPh>
    <phoneticPr fontId="6"/>
  </si>
  <si>
    <t>09-04-001</t>
  </si>
  <si>
    <t>内42</t>
    <rPh sb="0" eb="1">
      <t>ナイ</t>
    </rPh>
    <phoneticPr fontId="4"/>
  </si>
  <si>
    <t>内15</t>
    <rPh sb="0" eb="1">
      <t>ナイ</t>
    </rPh>
    <phoneticPr fontId="4"/>
  </si>
  <si>
    <t>09-04-004</t>
  </si>
  <si>
    <t>ハンディブラケット ステン 300㎜</t>
  </si>
  <si>
    <t>切止め工事(白) Pr･Ca止め 40A</t>
  </si>
  <si>
    <t>ハンディブラケット ステン 400㎜</t>
  </si>
  <si>
    <t>10-19-004</t>
  </si>
  <si>
    <t>内22</t>
    <rPh sb="0" eb="1">
      <t>ナイ</t>
    </rPh>
    <phoneticPr fontId="4"/>
  </si>
  <si>
    <t>10-11-003</t>
  </si>
  <si>
    <t>10-12-002</t>
  </si>
  <si>
    <t>切止め工事(白) AP-Ca止め 20A</t>
  </si>
  <si>
    <t>10-12-005</t>
  </si>
  <si>
    <t>10-06-006</t>
  </si>
  <si>
    <t>㈱しん設備</t>
  </si>
  <si>
    <t>10-12-006</t>
  </si>
  <si>
    <t>供7</t>
    <rPh sb="0" eb="1">
      <t>きょう</t>
    </rPh>
    <phoneticPr fontId="35" type="Hiragana"/>
  </si>
  <si>
    <t>10-13-004</t>
  </si>
  <si>
    <t>内28</t>
    <rPh sb="0" eb="1">
      <t>ナイ</t>
    </rPh>
    <phoneticPr fontId="4"/>
  </si>
  <si>
    <t>10-13-006</t>
  </si>
  <si>
    <t>10-04-001</t>
  </si>
  <si>
    <t>データ
区分</t>
    <rPh sb="4" eb="6">
      <t>クブン</t>
    </rPh>
    <phoneticPr fontId="6"/>
  </si>
  <si>
    <t>10-06-004</t>
  </si>
  <si>
    <t>10-06-008</t>
  </si>
  <si>
    <t>【さ】</t>
  </si>
  <si>
    <t>内31</t>
    <rPh sb="0" eb="1">
      <t>ナイ</t>
    </rPh>
    <phoneticPr fontId="4"/>
  </si>
  <si>
    <t>10-07-002</t>
  </si>
  <si>
    <t>10-16-001</t>
  </si>
  <si>
    <t>10-16-003</t>
  </si>
  <si>
    <t>10-14-001</t>
  </si>
  <si>
    <t>10-14-003</t>
  </si>
  <si>
    <t>10-08-001</t>
  </si>
  <si>
    <t>10-08-006</t>
  </si>
  <si>
    <t>10-09-001</t>
  </si>
  <si>
    <t>10-09-003</t>
  </si>
  <si>
    <t>内30</t>
    <rPh sb="0" eb="1">
      <t>ナイ</t>
    </rPh>
    <phoneticPr fontId="4"/>
  </si>
  <si>
    <t>★データ反映作業エリア</t>
    <rPh sb="4" eb="6">
      <t>ハンエイ</t>
    </rPh>
    <rPh sb="6" eb="8">
      <t>サギョウ</t>
    </rPh>
    <phoneticPr fontId="4"/>
  </si>
  <si>
    <t>転記ｷｰ</t>
    <rPh sb="0" eb="2">
      <t>テンキ</t>
    </rPh>
    <phoneticPr fontId="4"/>
  </si>
  <si>
    <t>品名</t>
    <rPh sb="0" eb="2">
      <t>ヒンメイ</t>
    </rPh>
    <phoneticPr fontId="4"/>
  </si>
  <si>
    <t>単位</t>
    <rPh sb="0" eb="2">
      <t>タンイ</t>
    </rPh>
    <phoneticPr fontId="4"/>
  </si>
  <si>
    <t>数量</t>
    <rPh sb="0" eb="2">
      <t>スウリョウ</t>
    </rPh>
    <phoneticPr fontId="4"/>
  </si>
  <si>
    <t>内9</t>
    <rPh sb="0" eb="1">
      <t>ナイ</t>
    </rPh>
    <phoneticPr fontId="4"/>
  </si>
  <si>
    <t>選択肢ｷｰ</t>
    <rPh sb="0" eb="3">
      <t>センタクシ</t>
    </rPh>
    <phoneticPr fontId="6"/>
  </si>
  <si>
    <t>金額</t>
    <rPh sb="0" eb="2">
      <t>キンガク</t>
    </rPh>
    <phoneticPr fontId="4"/>
  </si>
  <si>
    <t>10-07-003</t>
  </si>
  <si>
    <t>[供給管工事]</t>
    <rPh sb="1" eb="4">
      <t>きょうきゅうかん</t>
    </rPh>
    <rPh sb="4" eb="6">
      <t>こうじ</t>
    </rPh>
    <phoneticPr fontId="35" type="Hiragana"/>
  </si>
  <si>
    <t>内4</t>
    <rPh sb="0" eb="1">
      <t>ナイ</t>
    </rPh>
    <phoneticPr fontId="4"/>
  </si>
  <si>
    <t>内7</t>
    <rPh sb="0" eb="1">
      <t>ナイ</t>
    </rPh>
    <phoneticPr fontId="4"/>
  </si>
  <si>
    <t>内10</t>
    <rPh sb="0" eb="1">
      <t>ナイ</t>
    </rPh>
    <phoneticPr fontId="4"/>
  </si>
  <si>
    <t>内11</t>
    <rPh sb="0" eb="1">
      <t>ナイ</t>
    </rPh>
    <phoneticPr fontId="4"/>
  </si>
  <si>
    <t>内18</t>
    <rPh sb="0" eb="1">
      <t>ナイ</t>
    </rPh>
    <phoneticPr fontId="4"/>
  </si>
  <si>
    <t>内21</t>
    <rPh sb="0" eb="1">
      <t>ナイ</t>
    </rPh>
    <phoneticPr fontId="4"/>
  </si>
  <si>
    <t>内24</t>
    <rPh sb="0" eb="1">
      <t>ナイ</t>
    </rPh>
    <phoneticPr fontId="4"/>
  </si>
  <si>
    <t>内25</t>
    <rPh sb="0" eb="1">
      <t>ナイ</t>
    </rPh>
    <phoneticPr fontId="4"/>
  </si>
  <si>
    <t>内26</t>
    <rPh sb="0" eb="1">
      <t>ナイ</t>
    </rPh>
    <phoneticPr fontId="4"/>
  </si>
  <si>
    <t>内27</t>
    <rPh sb="0" eb="1">
      <t>ナイ</t>
    </rPh>
    <phoneticPr fontId="4"/>
  </si>
  <si>
    <t>内32</t>
    <rPh sb="0" eb="1">
      <t>ナイ</t>
    </rPh>
    <phoneticPr fontId="4"/>
  </si>
  <si>
    <t>内33</t>
    <rPh sb="0" eb="1">
      <t>ナイ</t>
    </rPh>
    <phoneticPr fontId="4"/>
  </si>
  <si>
    <t>内34</t>
    <rPh sb="0" eb="1">
      <t>ナイ</t>
    </rPh>
    <phoneticPr fontId="4"/>
  </si>
  <si>
    <t>内35</t>
    <rPh sb="0" eb="1">
      <t>ナイ</t>
    </rPh>
    <phoneticPr fontId="4"/>
  </si>
  <si>
    <t>内管</t>
    <rPh sb="0" eb="2">
      <t>ナイカン</t>
    </rPh>
    <phoneticPr fontId="4"/>
  </si>
  <si>
    <t>内36</t>
    <rPh sb="0" eb="1">
      <t>ナイ</t>
    </rPh>
    <phoneticPr fontId="4"/>
  </si>
  <si>
    <t>内39</t>
    <rPh sb="0" eb="1">
      <t>ナイ</t>
    </rPh>
    <phoneticPr fontId="4"/>
  </si>
  <si>
    <t>その他（</t>
    <rPh sb="2" eb="3">
      <t>タ</t>
    </rPh>
    <phoneticPr fontId="36"/>
  </si>
  <si>
    <t>内40</t>
    <rPh sb="0" eb="1">
      <t>ナイ</t>
    </rPh>
    <phoneticPr fontId="4"/>
  </si>
  <si>
    <t>内41</t>
    <rPh sb="0" eb="1">
      <t>ナイ</t>
    </rPh>
    <phoneticPr fontId="4"/>
  </si>
  <si>
    <t>内46</t>
    <rPh sb="0" eb="1">
      <t>ナイ</t>
    </rPh>
    <phoneticPr fontId="4"/>
  </si>
  <si>
    <t>供20</t>
    <rPh sb="0" eb="1">
      <t>きょう</t>
    </rPh>
    <phoneticPr fontId="35" type="Hiragana"/>
  </si>
  <si>
    <t>内48</t>
    <rPh sb="0" eb="1">
      <t>ナイ</t>
    </rPh>
    <phoneticPr fontId="4"/>
  </si>
  <si>
    <t>内50</t>
    <rPh sb="0" eb="1">
      <t>ナイ</t>
    </rPh>
    <phoneticPr fontId="4"/>
  </si>
  <si>
    <t>㈲渡辺工務店</t>
  </si>
  <si>
    <t>供3</t>
    <rPh sb="0" eb="1">
      <t>きょう</t>
    </rPh>
    <phoneticPr fontId="35" type="Hiragana"/>
  </si>
  <si>
    <t>供5</t>
    <rPh sb="0" eb="1">
      <t>きょう</t>
    </rPh>
    <phoneticPr fontId="35" type="Hiragana"/>
  </si>
  <si>
    <t>供6</t>
    <rPh sb="0" eb="1">
      <t>きょう</t>
    </rPh>
    <phoneticPr fontId="35" type="Hiragana"/>
  </si>
  <si>
    <t>供11</t>
    <rPh sb="0" eb="1">
      <t>きょう</t>
    </rPh>
    <phoneticPr fontId="35" type="Hiragana"/>
  </si>
  <si>
    <t>供12</t>
    <rPh sb="0" eb="1">
      <t>きょう</t>
    </rPh>
    <phoneticPr fontId="35" type="Hiragana"/>
  </si>
  <si>
    <t>供13</t>
    <rPh sb="0" eb="1">
      <t>きょう</t>
    </rPh>
    <phoneticPr fontId="35" type="Hiragana"/>
  </si>
  <si>
    <t>供16</t>
    <rPh sb="0" eb="1">
      <t>きょう</t>
    </rPh>
    <phoneticPr fontId="35" type="Hiragana"/>
  </si>
  <si>
    <t>供17</t>
    <rPh sb="0" eb="1">
      <t>きょう</t>
    </rPh>
    <phoneticPr fontId="35" type="Hiragana"/>
  </si>
  <si>
    <t>工事代金支払者</t>
    <rPh sb="0" eb="2">
      <t>コウジ</t>
    </rPh>
    <rPh sb="2" eb="4">
      <t>ダイキン</t>
    </rPh>
    <rPh sb="4" eb="6">
      <t>シハライ</t>
    </rPh>
    <rPh sb="6" eb="7">
      <t>シャ</t>
    </rPh>
    <phoneticPr fontId="4"/>
  </si>
  <si>
    <t>供18</t>
    <rPh sb="0" eb="1">
      <t>きょう</t>
    </rPh>
    <phoneticPr fontId="35" type="Hiragana"/>
  </si>
  <si>
    <t>税抜き額(小計)</t>
    <rPh sb="0" eb="1">
      <t>ゼイ</t>
    </rPh>
    <rPh sb="1" eb="2">
      <t>ヌ</t>
    </rPh>
    <rPh sb="3" eb="4">
      <t>ガク</t>
    </rPh>
    <rPh sb="5" eb="7">
      <t>ショウケイ</t>
    </rPh>
    <phoneticPr fontId="4"/>
  </si>
  <si>
    <t>㈱なみかた</t>
  </si>
  <si>
    <t>供19</t>
    <rPh sb="0" eb="1">
      <t>きょう</t>
    </rPh>
    <phoneticPr fontId="35" type="Hiragana"/>
  </si>
  <si>
    <t>供21</t>
    <rPh sb="0" eb="1">
      <t>きょう</t>
    </rPh>
    <phoneticPr fontId="35" type="Hiragana"/>
  </si>
  <si>
    <t>内68</t>
    <rPh sb="0" eb="1">
      <t>ナイ</t>
    </rPh>
    <phoneticPr fontId="4"/>
  </si>
  <si>
    <t>供23</t>
    <rPh sb="0" eb="1">
      <t>きょう</t>
    </rPh>
    <phoneticPr fontId="35" type="Hiragana"/>
  </si>
  <si>
    <t>□</t>
  </si>
  <si>
    <t>検査員</t>
    <rPh sb="0" eb="3">
      <t>ケンサイン</t>
    </rPh>
    <phoneticPr fontId="36"/>
  </si>
  <si>
    <t>掘削/人力・転用土(ｍ)</t>
  </si>
  <si>
    <t>反映ｷｰ</t>
    <rPh sb="0" eb="2">
      <t>はんえい</t>
    </rPh>
    <phoneticPr fontId="35" type="Hiragana"/>
  </si>
  <si>
    <t>名称</t>
    <rPh sb="0" eb="2">
      <t>メイショウ</t>
    </rPh>
    <phoneticPr fontId="6"/>
  </si>
  <si>
    <t>内管工事費(税込)</t>
    <rPh sb="0" eb="2">
      <t>ナイカン</t>
    </rPh>
    <rPh sb="2" eb="4">
      <t>コウジ</t>
    </rPh>
    <rPh sb="4" eb="5">
      <t>ヒ</t>
    </rPh>
    <rPh sb="6" eb="8">
      <t>ゼイコミ</t>
    </rPh>
    <phoneticPr fontId="4"/>
  </si>
  <si>
    <t>税抜き額(小計)</t>
  </si>
  <si>
    <t>ガス器具設置によるガス内管変更工事</t>
  </si>
  <si>
    <t>内管工事費(税込)</t>
  </si>
  <si>
    <t>住所</t>
    <rPh sb="0" eb="1">
      <t>ジュウ</t>
    </rPh>
    <rPh sb="1" eb="2">
      <t>ショ</t>
    </rPh>
    <phoneticPr fontId="36"/>
  </si>
  <si>
    <t>金額(円)</t>
    <rPh sb="0" eb="2">
      <t>キンガク</t>
    </rPh>
    <rPh sb="3" eb="4">
      <t>エン</t>
    </rPh>
    <phoneticPr fontId="4"/>
  </si>
  <si>
    <t>撤去</t>
    <rPh sb="0" eb="2">
      <t>テッキョ</t>
    </rPh>
    <phoneticPr fontId="36"/>
  </si>
  <si>
    <t>データ追加分　※以下の行に入力してください。</t>
    <rPh sb="3" eb="5">
      <t>ツイカ</t>
    </rPh>
    <rPh sb="5" eb="6">
      <t>ブン</t>
    </rPh>
    <rPh sb="8" eb="10">
      <t>イカ</t>
    </rPh>
    <rPh sb="11" eb="12">
      <t>ギョウ</t>
    </rPh>
    <rPh sb="13" eb="15">
      <t>ニュウリョク</t>
    </rPh>
    <phoneticPr fontId="6"/>
  </si>
  <si>
    <t>改造</t>
    <rPh sb="0" eb="2">
      <t>カイゾウ</t>
    </rPh>
    <phoneticPr fontId="4"/>
  </si>
  <si>
    <t>氏名</t>
    <rPh sb="0" eb="1">
      <t>シ</t>
    </rPh>
    <rPh sb="1" eb="2">
      <t>メイ</t>
    </rPh>
    <phoneticPr fontId="36"/>
  </si>
  <si>
    <t>工事種別</t>
    <rPh sb="0" eb="2">
      <t>コウジ</t>
    </rPh>
    <rPh sb="2" eb="4">
      <t>シュベツ</t>
    </rPh>
    <phoneticPr fontId="36"/>
  </si>
  <si>
    <t>県道</t>
    <rPh sb="0" eb="2">
      <t>ケンドウ</t>
    </rPh>
    <phoneticPr fontId="4"/>
  </si>
  <si>
    <t>市道</t>
    <rPh sb="0" eb="2">
      <t>シドウ</t>
    </rPh>
    <phoneticPr fontId="4"/>
  </si>
  <si>
    <t>私所有のガス管から分岐引用することを承諾します。</t>
  </si>
  <si>
    <t>時点</t>
    <rPh sb="0" eb="2">
      <t>ジテン</t>
    </rPh>
    <phoneticPr fontId="4"/>
  </si>
  <si>
    <t>受付番号</t>
    <rPh sb="0" eb="1">
      <t>ウケ</t>
    </rPh>
    <rPh sb="1" eb="2">
      <t>ヅケ</t>
    </rPh>
    <rPh sb="2" eb="3">
      <t>バン</t>
    </rPh>
    <rPh sb="3" eb="4">
      <t>ゴウ</t>
    </rPh>
    <phoneticPr fontId="36"/>
  </si>
  <si>
    <t>修繕</t>
    <rPh sb="0" eb="2">
      <t>シュウゼン</t>
    </rPh>
    <phoneticPr fontId="4"/>
  </si>
  <si>
    <t>お客様番号：</t>
    <rPh sb="1" eb="3">
      <t>キャクサマ</t>
    </rPh>
    <rPh sb="3" eb="5">
      <t>バンゴウ</t>
    </rPh>
    <phoneticPr fontId="4"/>
  </si>
  <si>
    <t>受付
年月日</t>
    <rPh sb="0" eb="2">
      <t>ウケツケ</t>
    </rPh>
    <rPh sb="3" eb="6">
      <t>ネンガッピ</t>
    </rPh>
    <phoneticPr fontId="36"/>
  </si>
  <si>
    <t>令和　　年　　月　　日</t>
  </si>
  <si>
    <t>主要地方道</t>
    <rPh sb="0" eb="2">
      <t>シュヨウ</t>
    </rPh>
    <rPh sb="2" eb="4">
      <t>チホウ</t>
    </rPh>
    <rPh sb="4" eb="5">
      <t>ドウ</t>
    </rPh>
    <phoneticPr fontId="4"/>
  </si>
  <si>
    <t>⑥
その他</t>
    <rPh sb="4" eb="5">
      <t>タ</t>
    </rPh>
    <phoneticPr fontId="6"/>
  </si>
  <si>
    <t>供⑥</t>
    <rPh sb="0" eb="1">
      <t>キョウ</t>
    </rPh>
    <phoneticPr fontId="4"/>
  </si>
  <si>
    <t>受付番号</t>
    <rPh sb="0" eb="2">
      <t>ウケツケ</t>
    </rPh>
    <rPh sb="2" eb="4">
      <t>バンゴウ</t>
    </rPh>
    <phoneticPr fontId="36"/>
  </si>
  <si>
    <t>用途</t>
    <rPh sb="0" eb="2">
      <t>ヨウト</t>
    </rPh>
    <phoneticPr fontId="36"/>
  </si>
  <si>
    <t>概算金入金</t>
    <rPh sb="0" eb="2">
      <t>ガイサン</t>
    </rPh>
    <rPh sb="2" eb="3">
      <t>キン</t>
    </rPh>
    <rPh sb="3" eb="5">
      <t>ニュウキン</t>
    </rPh>
    <phoneticPr fontId="36"/>
  </si>
  <si>
    <t>申込年月日</t>
    <rPh sb="0" eb="2">
      <t>モウシコミ</t>
    </rPh>
    <rPh sb="2" eb="5">
      <t>ネンガッピ</t>
    </rPh>
    <phoneticPr fontId="36"/>
  </si>
  <si>
    <t>㎥/h</t>
  </si>
  <si>
    <t>手書き記載部分や押印の漏れがないか、提出前に確認しましょう。</t>
    <rPh sb="0" eb="2">
      <t>テガ</t>
    </rPh>
    <rPh sb="3" eb="5">
      <t>キサイ</t>
    </rPh>
    <rPh sb="5" eb="7">
      <t>ブブン</t>
    </rPh>
    <rPh sb="8" eb="10">
      <t>オウイン</t>
    </rPh>
    <rPh sb="11" eb="12">
      <t>モ</t>
    </rPh>
    <rPh sb="18" eb="20">
      <t>テイシュツ</t>
    </rPh>
    <rPh sb="20" eb="21">
      <t>マエ</t>
    </rPh>
    <rPh sb="22" eb="24">
      <t>カクニン</t>
    </rPh>
    <phoneticPr fontId="4"/>
  </si>
  <si>
    <t>設計日</t>
    <rPh sb="0" eb="2">
      <t>セッケイ</t>
    </rPh>
    <rPh sb="2" eb="3">
      <t>ビ</t>
    </rPh>
    <phoneticPr fontId="4"/>
  </si>
  <si>
    <t>新設</t>
    <rPh sb="0" eb="2">
      <t>シンセツ</t>
    </rPh>
    <phoneticPr fontId="36"/>
  </si>
  <si>
    <t>）</t>
  </si>
  <si>
    <t>配管漏洩修繕によるガス内管変更工事</t>
  </si>
  <si>
    <t>家庭用</t>
    <rPh sb="0" eb="3">
      <t>カテイヨウ</t>
    </rPh>
    <phoneticPr fontId="36"/>
  </si>
  <si>
    <t>商業用</t>
    <rPh sb="0" eb="3">
      <t>ショウギョウヨウ</t>
    </rPh>
    <phoneticPr fontId="36"/>
  </si>
  <si>
    <t>工業用</t>
    <rPh sb="0" eb="3">
      <t>コウギョウヨウ</t>
    </rPh>
    <phoneticPr fontId="36"/>
  </si>
  <si>
    <t>)</t>
  </si>
  <si>
    <t>￥</t>
  </si>
  <si>
    <t>指針</t>
    <rPh sb="0" eb="2">
      <t>シシン</t>
    </rPh>
    <phoneticPr fontId="4"/>
  </si>
  <si>
    <t>●各日付は入力されていますか。</t>
    <rPh sb="1" eb="2">
      <t>カク</t>
    </rPh>
    <rPh sb="2" eb="4">
      <t>ヒヅケ</t>
    </rPh>
    <rPh sb="5" eb="7">
      <t>ニュウリョク</t>
    </rPh>
    <phoneticPr fontId="4"/>
  </si>
  <si>
    <t>申　請　地
及　　　び
使　用　者</t>
    <rPh sb="0" eb="1">
      <t>シン</t>
    </rPh>
    <rPh sb="2" eb="3">
      <t>ショウ</t>
    </rPh>
    <rPh sb="4" eb="5">
      <t>チ</t>
    </rPh>
    <rPh sb="6" eb="7">
      <t>オヨ</t>
    </rPh>
    <rPh sb="12" eb="13">
      <t>ヅカイ</t>
    </rPh>
    <rPh sb="14" eb="15">
      <t>ヨウ</t>
    </rPh>
    <rPh sb="16" eb="17">
      <t>モノ</t>
    </rPh>
    <phoneticPr fontId="36"/>
  </si>
  <si>
    <t>工事内容</t>
    <rPh sb="0" eb="4">
      <t>コウジナイヨウ</t>
    </rPh>
    <phoneticPr fontId="36"/>
  </si>
  <si>
    <t>改造</t>
    <rPh sb="0" eb="2">
      <t>カイゾウ</t>
    </rPh>
    <phoneticPr fontId="36"/>
  </si>
  <si>
    <t>変更</t>
    <rPh sb="0" eb="2">
      <t>ヘンコウ</t>
    </rPh>
    <phoneticPr fontId="36"/>
  </si>
  <si>
    <t>選択範囲</t>
    <rPh sb="0" eb="2">
      <t>センタク</t>
    </rPh>
    <rPh sb="2" eb="4">
      <t>ハンイ</t>
    </rPh>
    <phoneticPr fontId="6"/>
  </si>
  <si>
    <t>■区分ごと件数　集計</t>
    <rPh sb="1" eb="3">
      <t>クブン</t>
    </rPh>
    <rPh sb="5" eb="7">
      <t>ケンスウ</t>
    </rPh>
    <rPh sb="8" eb="10">
      <t>シュウケイ</t>
    </rPh>
    <phoneticPr fontId="6"/>
  </si>
  <si>
    <t>代表者</t>
    <rPh sb="0" eb="3">
      <t>ダイヒョウシャ</t>
    </rPh>
    <phoneticPr fontId="4"/>
  </si>
  <si>
    <t>●工事種別・用途・工事内容は入力されていますか。</t>
    <rPh sb="1" eb="3">
      <t>コウジ</t>
    </rPh>
    <rPh sb="3" eb="5">
      <t>シュベツ</t>
    </rPh>
    <rPh sb="6" eb="8">
      <t>ヨウト</t>
    </rPh>
    <rPh sb="9" eb="13">
      <t>コウジナイヨウ</t>
    </rPh>
    <rPh sb="14" eb="16">
      <t>ニュウリョク</t>
    </rPh>
    <phoneticPr fontId="4"/>
  </si>
  <si>
    <t>内51</t>
    <rPh sb="0" eb="1">
      <t>ナイ</t>
    </rPh>
    <phoneticPr fontId="4"/>
  </si>
  <si>
    <t>★印刷前チェック★</t>
    <rPh sb="1" eb="3">
      <t>インサツ</t>
    </rPh>
    <rPh sb="3" eb="4">
      <t>マエ</t>
    </rPh>
    <phoneticPr fontId="4"/>
  </si>
  <si>
    <t>内52</t>
    <rPh sb="0" eb="1">
      <t>ナイ</t>
    </rPh>
    <phoneticPr fontId="4"/>
  </si>
  <si>
    <t>内53</t>
    <rPh sb="0" eb="1">
      <t>ナイ</t>
    </rPh>
    <phoneticPr fontId="4"/>
  </si>
  <si>
    <t>内54</t>
    <rPh sb="0" eb="1">
      <t>ナイ</t>
    </rPh>
    <phoneticPr fontId="4"/>
  </si>
  <si>
    <t>内57</t>
    <rPh sb="0" eb="1">
      <t>ナイ</t>
    </rPh>
    <phoneticPr fontId="4"/>
  </si>
  <si>
    <t>内61</t>
    <rPh sb="0" eb="1">
      <t>ナイ</t>
    </rPh>
    <phoneticPr fontId="4"/>
  </si>
  <si>
    <t>内62</t>
    <rPh sb="0" eb="1">
      <t>ナイ</t>
    </rPh>
    <phoneticPr fontId="4"/>
  </si>
  <si>
    <t>内63</t>
    <rPh sb="0" eb="1">
      <t>ナイ</t>
    </rPh>
    <phoneticPr fontId="4"/>
  </si>
  <si>
    <t>各積算シートに数量入力桁数のエラーチェックを追加</t>
    <rPh sb="0" eb="1">
      <t>カク</t>
    </rPh>
    <rPh sb="1" eb="3">
      <t>セキサン</t>
    </rPh>
    <rPh sb="7" eb="9">
      <t>スウリョウ</t>
    </rPh>
    <rPh sb="9" eb="11">
      <t>ニュウリョク</t>
    </rPh>
    <rPh sb="11" eb="13">
      <t>ケタスウ</t>
    </rPh>
    <rPh sb="22" eb="24">
      <t>ツイカ</t>
    </rPh>
    <phoneticPr fontId="4"/>
  </si>
  <si>
    <t>内65</t>
    <rPh sb="0" eb="1">
      <t>ナイ</t>
    </rPh>
    <phoneticPr fontId="4"/>
  </si>
  <si>
    <t>内66</t>
    <rPh sb="0" eb="1">
      <t>ナイ</t>
    </rPh>
    <phoneticPr fontId="4"/>
  </si>
  <si>
    <t>桑原住設</t>
  </si>
  <si>
    <t>内67</t>
    <rPh sb="0" eb="1">
      <t>ナイ</t>
    </rPh>
    <phoneticPr fontId="4"/>
  </si>
  <si>
    <t>内69</t>
    <rPh sb="0" eb="1">
      <t>ナイ</t>
    </rPh>
    <phoneticPr fontId="4"/>
  </si>
  <si>
    <t>内70</t>
    <rPh sb="0" eb="1">
      <t>ナイ</t>
    </rPh>
    <phoneticPr fontId="4"/>
  </si>
  <si>
    <t>積算表2枚目</t>
    <rPh sb="0" eb="2">
      <t>セキサン</t>
    </rPh>
    <rPh sb="2" eb="3">
      <t>ヒョウ</t>
    </rPh>
    <rPh sb="4" eb="6">
      <t>マイメ</t>
    </rPh>
    <phoneticPr fontId="4"/>
  </si>
  <si>
    <t>工事施工業者</t>
    <rPh sb="0" eb="2">
      <t>コウジ</t>
    </rPh>
    <rPh sb="2" eb="4">
      <t>セコウ</t>
    </rPh>
    <rPh sb="4" eb="6">
      <t>ギョウシャ</t>
    </rPh>
    <phoneticPr fontId="6"/>
  </si>
  <si>
    <t>【た】</t>
  </si>
  <si>
    <t>㈱あさひ　小千谷支店</t>
  </si>
  <si>
    <t>㈱新島設備</t>
  </si>
  <si>
    <t>㈲五十嵐配管</t>
  </si>
  <si>
    <t>大平設備</t>
  </si>
  <si>
    <t>渡辺設備</t>
  </si>
  <si>
    <t>㈱貝瀬組</t>
  </si>
  <si>
    <t>金正工務店</t>
  </si>
  <si>
    <t>上村管工</t>
  </si>
  <si>
    <t>ガ　ス　工　事</t>
    <rPh sb="4" eb="5">
      <t>コウ</t>
    </rPh>
    <rPh sb="6" eb="7">
      <t>コト</t>
    </rPh>
    <phoneticPr fontId="4"/>
  </si>
  <si>
    <t>㈱桑原配管</t>
  </si>
  <si>
    <t>㈱コイデン</t>
  </si>
  <si>
    <t>小林設備</t>
  </si>
  <si>
    <t>㈲酒井管業</t>
  </si>
  <si>
    <t>㈲諏訪部鉄工所</t>
  </si>
  <si>
    <t>武配管設備</t>
  </si>
  <si>
    <t>㈱南雲配管</t>
  </si>
  <si>
    <t>㈱田中設備</t>
  </si>
  <si>
    <t>㈲長亀住設</t>
  </si>
  <si>
    <t>㈲仲丸配管</t>
  </si>
  <si>
    <t>星野設備</t>
  </si>
  <si>
    <t>㈱ヤマト設備</t>
  </si>
  <si>
    <t>㈲吉田配管</t>
  </si>
  <si>
    <t>若井管工設備㈱</t>
  </si>
  <si>
    <t>02-04-006</t>
  </si>
  <si>
    <t>02-08-004</t>
  </si>
  <si>
    <t>00-00-001</t>
  </si>
  <si>
    <t>00-00-002</t>
  </si>
  <si>
    <t>【か】</t>
  </si>
  <si>
    <t>【な】</t>
  </si>
  <si>
    <t>【ま】</t>
  </si>
  <si>
    <t>【や】</t>
  </si>
  <si>
    <t>【ら】</t>
  </si>
  <si>
    <t>【わ】</t>
  </si>
  <si>
    <t>取付
ﾒｰﾀｰ</t>
    <rPh sb="0" eb="2">
      <t>トリツケ</t>
    </rPh>
    <phoneticPr fontId="4"/>
  </si>
  <si>
    <t>第　　　　　　　　号</t>
    <rPh sb="0" eb="1">
      <t>ダイ</t>
    </rPh>
    <rPh sb="9" eb="10">
      <t>ゴウ</t>
    </rPh>
    <phoneticPr fontId="4"/>
  </si>
  <si>
    <t>2→「0.00」</t>
  </si>
  <si>
    <t>0→「0整数」</t>
    <rPh sb="4" eb="6">
      <t>セイスウ</t>
    </rPh>
    <phoneticPr fontId="6"/>
  </si>
  <si>
    <t>数量表示制御</t>
    <rPh sb="0" eb="2">
      <t>スウリョウ</t>
    </rPh>
    <rPh sb="2" eb="4">
      <t>ヒョウジ</t>
    </rPh>
    <rPh sb="4" eb="6">
      <t>セイギョ</t>
    </rPh>
    <phoneticPr fontId="4"/>
  </si>
  <si>
    <t>データ個数</t>
    <rPh sb="3" eb="5">
      <t>コスウ</t>
    </rPh>
    <phoneticPr fontId="4"/>
  </si>
  <si>
    <t xml:space="preserve">:   </t>
  </si>
  <si>
    <t>00-01-001</t>
  </si>
  <si>
    <t>着工日</t>
    <rPh sb="0" eb="2">
      <t>チャッコウ</t>
    </rPh>
    <rPh sb="2" eb="3">
      <t>ビ</t>
    </rPh>
    <phoneticPr fontId="4"/>
  </si>
  <si>
    <t>申込日</t>
    <rPh sb="0" eb="2">
      <t>モウシコミ</t>
    </rPh>
    <rPh sb="2" eb="3">
      <t>ビ</t>
    </rPh>
    <phoneticPr fontId="4"/>
  </si>
  <si>
    <t>提出日</t>
    <rPh sb="0" eb="2">
      <t>テイシュツ</t>
    </rPh>
    <rPh sb="2" eb="3">
      <t>ビ</t>
    </rPh>
    <phoneticPr fontId="4"/>
  </si>
  <si>
    <t>★提出前チェック★</t>
    <rPh sb="1" eb="3">
      <t>テイシュツ</t>
    </rPh>
    <rPh sb="3" eb="4">
      <t>マエ</t>
    </rPh>
    <phoneticPr fontId="4"/>
  </si>
  <si>
    <t>工事内容</t>
    <rPh sb="0" eb="4">
      <t>コウジナイヨウ</t>
    </rPh>
    <phoneticPr fontId="4"/>
  </si>
  <si>
    <t>後で手書きでも構いませんが、必ず記入してから
提出してください。</t>
  </si>
  <si>
    <t>【変更】</t>
    <rPh sb="1" eb="3">
      <t>へんこう</t>
    </rPh>
    <phoneticPr fontId="35" type="Hiragana"/>
  </si>
  <si>
    <t>【新設】</t>
    <rPh sb="1" eb="3">
      <t>しんせつ</t>
    </rPh>
    <phoneticPr fontId="35" type="Hiragana"/>
  </si>
  <si>
    <t>受付年月日</t>
    <rPh sb="0" eb="2">
      <t>ウケツケ</t>
    </rPh>
    <rPh sb="2" eb="5">
      <t>ネンガッピ</t>
    </rPh>
    <phoneticPr fontId="36"/>
  </si>
  <si>
    <t>内管工事・⑫自由入力</t>
    <rPh sb="6" eb="8">
      <t>ジユウ</t>
    </rPh>
    <rPh sb="8" eb="10">
      <t>ニュウリョク</t>
    </rPh>
    <phoneticPr fontId="6"/>
  </si>
  <si>
    <t>内管工事・⑬諸経費</t>
  </si>
  <si>
    <t>内⑬</t>
    <rPh sb="0" eb="1">
      <t>ナイ</t>
    </rPh>
    <phoneticPr fontId="6"/>
  </si>
  <si>
    <t>内⑫</t>
    <rPh sb="0" eb="1">
      <t>ナイ</t>
    </rPh>
    <phoneticPr fontId="4"/>
  </si>
  <si>
    <t>内⑬</t>
  </si>
  <si>
    <t>木質系建物</t>
  </si>
  <si>
    <t>申込受付：</t>
    <rPh sb="0" eb="2">
      <t>モウシコミ</t>
    </rPh>
    <rPh sb="2" eb="4">
      <t>ウケツケ</t>
    </rPh>
    <phoneticPr fontId="4"/>
  </si>
  <si>
    <t>掘削/人力・入替(ｍ)</t>
  </si>
  <si>
    <t>掘削/機械・入替(ｍ)</t>
  </si>
  <si>
    <t>掘削/人力・転用土(m3)</t>
  </si>
  <si>
    <t>掘削/人力・入替(m3)</t>
  </si>
  <si>
    <t>切止め工事(白) Pr･Ca止め 25A</t>
  </si>
  <si>
    <t>切止め工事(白) Pr･Ca止め 32A</t>
  </si>
  <si>
    <t>切止め工事(白) Pr･Ca止め 80A</t>
  </si>
  <si>
    <t xml:space="preserve">ＣＯカッター </t>
  </si>
  <si>
    <t xml:space="preserve">ＡＳカッター </t>
  </si>
  <si>
    <t>ＣＯ復旧 人力施工</t>
  </si>
  <si>
    <t>令和7年度単価に変更</t>
    <rPh sb="0" eb="2">
      <t>レイワ</t>
    </rPh>
    <rPh sb="3" eb="5">
      <t>ネンド</t>
    </rPh>
    <rPh sb="5" eb="7">
      <t>タンカ</t>
    </rPh>
    <rPh sb="8" eb="10">
      <t>ヘンコウ</t>
    </rPh>
    <phoneticPr fontId="4"/>
  </si>
  <si>
    <t>制御桁数での金額</t>
    <rPh sb="0" eb="2">
      <t>セイギョ</t>
    </rPh>
    <rPh sb="2" eb="4">
      <t>ケタスウ</t>
    </rPh>
    <rPh sb="6" eb="8">
      <t>キンガク</t>
    </rPh>
    <phoneticPr fontId="4"/>
  </si>
  <si>
    <t>転記マクロ付きファイルから計算式で転記するファイルへ作り直し</t>
    <rPh sb="0" eb="2">
      <t>テンキ</t>
    </rPh>
    <rPh sb="5" eb="6">
      <t>ツ</t>
    </rPh>
    <rPh sb="13" eb="16">
      <t>ケイサンシキ</t>
    </rPh>
    <rPh sb="17" eb="19">
      <t>テンキ</t>
    </rPh>
    <rPh sb="26" eb="27">
      <t>ツク</t>
    </rPh>
    <rPh sb="28" eb="29">
      <t>ナオ</t>
    </rPh>
    <phoneticPr fontId="4"/>
  </si>
  <si>
    <t>カマダ設備販売㈱</t>
    <rPh sb="3" eb="5">
      <t>セツビ</t>
    </rPh>
    <rPh sb="5" eb="7">
      <t>ハンバイ</t>
    </rPh>
    <phoneticPr fontId="6"/>
  </si>
  <si>
    <t>数量の
桁数
エラー
表示欄</t>
    <rPh sb="0" eb="2">
      <t>スウリョウ</t>
    </rPh>
    <rPh sb="4" eb="6">
      <t>ケタスウ</t>
    </rPh>
    <rPh sb="11" eb="13">
      <t>ヒョウジ</t>
    </rPh>
    <rPh sb="13" eb="14">
      <t>ラン</t>
    </rPh>
    <phoneticPr fontId="4"/>
  </si>
  <si>
    <t>ver4.10</t>
  </si>
  <si>
    <t>令和8年度単価に変更</t>
    <rPh sb="0" eb="2">
      <t>レイワ</t>
    </rPh>
    <rPh sb="3" eb="7">
      <t>ネンド</t>
    </rPh>
    <rPh sb="8" eb="10">
      <t>ヘン</t>
    </rPh>
    <phoneticPr fontId="4"/>
  </si>
  <si>
    <t>家屋新築によるガス内管新設工事</t>
  </si>
  <si>
    <t>ガス管撤去による内管撤去工事</t>
  </si>
  <si>
    <t>家屋建替えによるガス内管変更工事</t>
  </si>
  <si>
    <t>ガス配管変更によるガス内管変更工事</t>
  </si>
  <si>
    <t>ガス機器設置によるガス内管変更工事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</si>
</sst>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411]ggge&quot;年&quot;m&quot;月&quot;d&quot;日&quot;;@"/>
    <numFmt numFmtId="177" formatCode="#,##0_);[Red]\(#,##0\)"/>
    <numFmt numFmtId="178" formatCode="#,##0_ "/>
    <numFmt numFmtId="179" formatCode="[$-411]ggg\ e&quot; 年 &quot;m&quot; 月 &quot;d&quot; 日&quot;;@"/>
    <numFmt numFmtId="180" formatCode="m/d;@"/>
  </numFmts>
  <fonts count="38">
    <font>
      <sz val="11"/>
      <color theme="1"/>
      <name val="游ゴシック"/>
      <family val="3"/>
      <scheme val="minor"/>
    </font>
    <font>
      <sz val="11"/>
      <color auto="1"/>
      <name val="ＭＳ Ｐゴシック"/>
      <family val="3"/>
    </font>
    <font>
      <sz val="12"/>
      <color auto="1"/>
      <name val="ＭＳ ゴシック"/>
      <family val="3"/>
    </font>
    <font>
      <sz val="11"/>
      <color theme="1"/>
      <name val="游ゴシック"/>
      <family val="3"/>
      <scheme val="minor"/>
    </font>
    <font>
      <sz val="6"/>
      <color auto="1"/>
      <name val="游ゴシック"/>
      <family val="3"/>
      <scheme val="minor"/>
    </font>
    <font>
      <sz val="10"/>
      <color auto="1"/>
      <name val="ＭＳ ゴシック"/>
      <family val="3"/>
    </font>
    <font>
      <sz val="6"/>
      <color auto="1"/>
      <name val="ＭＳ Ｐゴシック"/>
      <family val="3"/>
    </font>
    <font>
      <sz val="10"/>
      <color theme="1"/>
      <name val="ＭＳ ゴシック"/>
      <family val="3"/>
    </font>
    <font>
      <b/>
      <sz val="12"/>
      <color auto="1"/>
      <name val="ＭＳ ゴシック"/>
      <family val="3"/>
    </font>
    <font>
      <b/>
      <sz val="10"/>
      <color theme="0"/>
      <name val="ＭＳ ゴシック"/>
      <family val="3"/>
    </font>
    <font>
      <b/>
      <sz val="10"/>
      <color rgb="FFFF0000"/>
      <name val="ＭＳ ゴシック"/>
      <family val="3"/>
    </font>
    <font>
      <b/>
      <u/>
      <sz val="12"/>
      <color indexed="36"/>
      <name val="ＭＳ ゴシック"/>
      <family val="3"/>
    </font>
    <font>
      <b/>
      <u/>
      <sz val="16"/>
      <color indexed="36"/>
      <name val="ＭＳ ゴシック"/>
      <family val="3"/>
    </font>
    <font>
      <sz val="10"/>
      <color theme="0" tint="-0.35"/>
      <name val="ＭＳ ゴシック"/>
      <family val="3"/>
    </font>
    <font>
      <b/>
      <sz val="10"/>
      <color auto="1"/>
      <name val="ＭＳ ゴシック"/>
      <family val="3"/>
    </font>
    <font>
      <sz val="10"/>
      <color theme="0"/>
      <name val="ＭＳ ゴシック"/>
      <family val="3"/>
    </font>
    <font>
      <b/>
      <sz val="10"/>
      <color theme="1"/>
      <name val="ＭＳ ゴシック"/>
      <family val="3"/>
    </font>
    <font>
      <sz val="10"/>
      <color rgb="FF0012FF"/>
      <name val="ＭＳ ゴシック"/>
      <family val="3"/>
    </font>
    <font>
      <sz val="10"/>
      <color rgb="FFFF0000"/>
      <name val="ＭＳ ゴシック"/>
      <family val="3"/>
    </font>
    <font>
      <sz val="10"/>
      <color theme="1"/>
      <name val="ＭＳ 明朝"/>
      <family val="1"/>
    </font>
    <font>
      <sz val="9"/>
      <color theme="1"/>
      <name val="ＭＳ 明朝"/>
      <family val="1"/>
    </font>
    <font>
      <sz val="9"/>
      <color theme="1"/>
      <name val="ＭＳ ゴシック"/>
      <family val="3"/>
    </font>
    <font>
      <b/>
      <sz val="9"/>
      <color theme="1"/>
      <name val="ＭＳ 明朝"/>
      <family val="1"/>
    </font>
    <font>
      <b/>
      <sz val="16"/>
      <color theme="1"/>
      <name val="ＭＳ 明朝"/>
      <family val="1"/>
    </font>
    <font>
      <u/>
      <sz val="12"/>
      <color theme="1"/>
      <name val="ＭＳ 明朝"/>
      <family val="1"/>
    </font>
    <font>
      <sz val="10"/>
      <color auto="1"/>
      <name val="ＭＳ 明朝"/>
      <family val="1"/>
    </font>
    <font>
      <sz val="16"/>
      <color theme="1"/>
      <name val="ＭＳ 明朝"/>
      <family val="1"/>
    </font>
    <font>
      <sz val="8"/>
      <color theme="1"/>
      <name val="ＭＳ 明朝"/>
      <family val="1"/>
    </font>
    <font>
      <sz val="16"/>
      <color theme="1"/>
      <name val="ＭＳ ゴシック"/>
    </font>
    <font>
      <sz val="7"/>
      <color theme="1"/>
      <name val="ＭＳ 明朝"/>
      <family val="1"/>
    </font>
    <font>
      <sz val="10"/>
      <color theme="1"/>
      <name val="UD デジタル 教科書体 N-B"/>
      <family val="1"/>
    </font>
    <font>
      <sz val="10"/>
      <color rgb="FFFF0000"/>
      <name val="UD デジタル 教科書体 N-B"/>
      <family val="1"/>
    </font>
    <font>
      <sz val="14"/>
      <color auto="1"/>
      <name val="ＭＳ Ｐゴシック"/>
      <family val="3"/>
    </font>
    <font>
      <sz val="12"/>
      <color theme="1"/>
      <name val="ＭＳ ゴシック"/>
      <family val="3"/>
    </font>
    <font>
      <sz val="12"/>
      <color theme="1"/>
      <name val="ＭＳ 明朝"/>
      <family val="1"/>
    </font>
    <font>
      <sz val="5"/>
      <color auto="1"/>
      <name val="ＭＳ ゴシック"/>
      <family val="3"/>
    </font>
    <font>
      <b/>
      <sz val="15"/>
      <color theme="3"/>
      <name val="游ゴシック"/>
      <family val="2"/>
      <scheme val="minor"/>
    </font>
    <font>
      <sz val="6"/>
      <color auto="1"/>
      <name val="ＭＳ ゴシック"/>
      <family val="3"/>
    </font>
  </fonts>
  <fills count="12">
    <fill>
      <patternFill patternType="none"/>
    </fill>
    <fill>
      <patternFill patternType="gray125"/>
    </fill>
    <fill>
      <patternFill patternType="solid">
        <fgColor theme="0" tint="-0.14000000000000001"/>
        <bgColor indexed="64"/>
      </patternFill>
    </fill>
    <fill>
      <patternFill patternType="solid">
        <fgColor rgb="FFFFFFBE"/>
        <bgColor indexed="64"/>
      </patternFill>
    </fill>
    <fill>
      <patternFill patternType="solid">
        <fgColor rgb="FFE9E9FF"/>
        <bgColor indexed="64"/>
      </patternFill>
    </fill>
    <fill>
      <patternFill patternType="solid">
        <fgColor rgb="FF00B050"/>
        <bgColor indexed="64"/>
      </patternFill>
    </fill>
    <fill>
      <patternFill patternType="solid">
        <fgColor rgb="FFE9FFFF"/>
        <bgColor indexed="64"/>
      </patternFill>
    </fill>
    <fill>
      <patternFill patternType="solid">
        <fgColor rgb="FFE9FFE9"/>
        <bgColor indexed="64"/>
      </patternFill>
    </fill>
    <fill>
      <patternFill patternType="solid">
        <fgColor theme="0" tint="-0.15"/>
        <bgColor indexed="64"/>
      </patternFill>
    </fill>
    <fill>
      <patternFill patternType="solid">
        <fgColor rgb="FFD2D2D2"/>
        <bgColor indexed="64"/>
      </patternFill>
    </fill>
    <fill>
      <patternFill patternType="solid">
        <fgColor rgb="FFA0FFFF"/>
        <bgColor indexed="64"/>
      </patternFill>
    </fill>
    <fill>
      <patternFill patternType="solid">
        <fgColor rgb="FFFFA0FF"/>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ck">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dashed">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3" fillId="0" borderId="0">
      <alignment vertical="center"/>
    </xf>
    <xf numFmtId="0" fontId="1" fillId="0" borderId="0">
      <alignment vertical="center"/>
    </xf>
    <xf numFmtId="9" fontId="3" fillId="0" borderId="0" applyFont="0" applyFill="0" applyBorder="0" applyAlignment="0" applyProtection="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cellStyleXfs>
  <cellXfs count="554">
    <xf numFmtId="0" fontId="0" fillId="0" borderId="0" xfId="0">
      <alignment vertical="center"/>
    </xf>
    <xf numFmtId="0" fontId="5" fillId="0" borderId="0" xfId="0" applyFont="1">
      <alignment vertical="center"/>
    </xf>
    <xf numFmtId="0" fontId="5" fillId="2" borderId="1" xfId="0" applyFont="1" applyFill="1" applyBorder="1" applyAlignment="1">
      <alignment horizontal="left" vertical="center"/>
    </xf>
    <xf numFmtId="0" fontId="5" fillId="0" borderId="2" xfId="0" applyFont="1" applyBorder="1">
      <alignment vertical="center"/>
    </xf>
    <xf numFmtId="0" fontId="5" fillId="2" borderId="1" xfId="0" applyFont="1" applyFill="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2" borderId="5" xfId="0" applyFont="1" applyFill="1" applyBorder="1" applyAlignment="1">
      <alignment horizontal="center" vertical="center"/>
    </xf>
    <xf numFmtId="176" fontId="5" fillId="0" borderId="0" xfId="0" applyNumberFormat="1" applyFont="1">
      <alignment vertical="center"/>
    </xf>
    <xf numFmtId="58" fontId="5" fillId="0" borderId="0" xfId="0" applyNumberFormat="1" applyFont="1">
      <alignment vertical="center"/>
    </xf>
    <xf numFmtId="0" fontId="5" fillId="2" borderId="1" xfId="0" applyFont="1" applyFill="1" applyBorder="1">
      <alignment vertical="center"/>
    </xf>
    <xf numFmtId="0" fontId="5" fillId="2" borderId="6" xfId="0" applyFont="1" applyFill="1" applyBorder="1" applyAlignment="1">
      <alignment horizontal="center" vertical="center"/>
    </xf>
    <xf numFmtId="9" fontId="5" fillId="3" borderId="1" xfId="6" applyNumberFormat="1" applyFont="1" applyFill="1" applyBorder="1" applyAlignment="1" applyProtection="1">
      <alignment horizontal="left" vertical="center"/>
    </xf>
    <xf numFmtId="0" fontId="5" fillId="0" borderId="2" xfId="0" applyFont="1" applyBorder="1" applyAlignment="1">
      <alignment vertical="center" wrapText="1"/>
    </xf>
    <xf numFmtId="0" fontId="5" fillId="3" borderId="1" xfId="0" applyFont="1" applyFill="1" applyBorder="1" applyAlignment="1" applyProtection="1">
      <alignment vertical="center" wrapText="1"/>
      <protection locked="0"/>
    </xf>
    <xf numFmtId="0" fontId="5" fillId="0" borderId="4" xfId="0" applyFont="1" applyBorder="1" applyAlignment="1">
      <alignment vertical="center" wrapText="1"/>
    </xf>
    <xf numFmtId="0" fontId="5" fillId="3" borderId="1" xfId="0" applyFont="1" applyFill="1" applyBorder="1" applyAlignment="1" applyProtection="1">
      <alignment horizontal="left" vertical="center" wrapText="1"/>
      <protection locked="0"/>
    </xf>
    <xf numFmtId="0" fontId="5" fillId="3" borderId="1" xfId="3" applyFont="1" applyFill="1" applyBorder="1" applyProtection="1">
      <alignment vertical="center"/>
      <protection locked="0"/>
    </xf>
    <xf numFmtId="0" fontId="5" fillId="0" borderId="0" xfId="0" applyFont="1" applyAlignment="1">
      <alignment horizontal="center" vertical="center" wrapText="1"/>
    </xf>
    <xf numFmtId="0" fontId="5" fillId="0" borderId="0" xfId="0" applyFont="1" applyAlignment="1" applyProtection="1">
      <alignment vertical="center"/>
      <protection locked="0"/>
    </xf>
    <xf numFmtId="0" fontId="5" fillId="0" borderId="0" xfId="0" applyFont="1" applyAlignment="1" applyProtection="1">
      <alignment horizontal="right" vertical="center"/>
      <protection locked="0"/>
    </xf>
    <xf numFmtId="38" fontId="5" fillId="0" borderId="0" xfId="7" applyFont="1" applyFill="1" applyAlignment="1" applyProtection="1">
      <alignment vertical="center"/>
      <protection locked="0"/>
    </xf>
    <xf numFmtId="0" fontId="5" fillId="4" borderId="0" xfId="0" applyFont="1" applyFill="1" applyAlignment="1" applyProtection="1">
      <alignment vertical="center"/>
      <protection locked="0"/>
    </xf>
    <xf numFmtId="38" fontId="5" fillId="4" borderId="0" xfId="1" applyFont="1" applyFill="1" applyAlignment="1" applyProtection="1">
      <alignment vertical="center"/>
      <protection locked="0"/>
    </xf>
    <xf numFmtId="0" fontId="7" fillId="0" borderId="0" xfId="0" applyFont="1" applyAlignment="1">
      <alignment horizontal="right" vertical="center"/>
    </xf>
    <xf numFmtId="0" fontId="8" fillId="0" borderId="7" xfId="0" applyFont="1" applyBorder="1" applyAlignment="1" applyProtection="1">
      <alignment horizontal="left" vertical="center"/>
      <protection locked="0"/>
    </xf>
    <xf numFmtId="0" fontId="9" fillId="5" borderId="8" xfId="0" applyFont="1" applyFill="1" applyBorder="1" applyAlignment="1">
      <alignment horizontal="center" vertical="center"/>
    </xf>
    <xf numFmtId="0" fontId="7" fillId="0" borderId="9" xfId="0" applyFont="1" applyBorder="1" applyAlignment="1">
      <alignment vertical="center"/>
    </xf>
    <xf numFmtId="0" fontId="7" fillId="0" borderId="9"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9" fillId="5" borderId="11" xfId="0" applyFont="1" applyFill="1" applyBorder="1" applyAlignment="1">
      <alignment horizontal="center" vertical="center" wrapText="1"/>
    </xf>
    <xf numFmtId="0" fontId="7" fillId="0" borderId="12" xfId="0" applyFont="1" applyBorder="1" applyAlignment="1">
      <alignment vertical="center"/>
    </xf>
    <xf numFmtId="0" fontId="7" fillId="0" borderId="12"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5" fillId="0" borderId="7" xfId="0" applyFont="1" applyBorder="1" applyAlignment="1" applyProtection="1">
      <alignment horizontal="left" vertical="center"/>
      <protection locked="0"/>
    </xf>
    <xf numFmtId="0" fontId="9" fillId="5" borderId="11" xfId="0" applyFont="1" applyFill="1" applyBorder="1" applyAlignment="1">
      <alignment horizontal="center" vertical="center"/>
    </xf>
    <xf numFmtId="38" fontId="5" fillId="0" borderId="7" xfId="7" applyFont="1" applyBorder="1" applyAlignment="1" applyProtection="1">
      <alignment horizontal="left" vertical="center"/>
      <protection locked="0"/>
    </xf>
    <xf numFmtId="38" fontId="9" fillId="5" borderId="14" xfId="7" applyFont="1" applyFill="1" applyBorder="1" applyAlignment="1">
      <alignment horizontal="center" vertical="center" wrapText="1"/>
    </xf>
    <xf numFmtId="38" fontId="7" fillId="0" borderId="15" xfId="7" applyFont="1" applyFill="1" applyBorder="1" applyAlignment="1">
      <alignment vertical="center"/>
    </xf>
    <xf numFmtId="38" fontId="7" fillId="0" borderId="15" xfId="7" applyFont="1" applyFill="1" applyBorder="1" applyAlignment="1" applyProtection="1">
      <alignment vertical="center"/>
      <protection locked="0"/>
    </xf>
    <xf numFmtId="38" fontId="7" fillId="0" borderId="16" xfId="7" applyFont="1" applyFill="1" applyBorder="1" applyAlignment="1" applyProtection="1">
      <alignment vertical="center"/>
      <protection locked="0"/>
    </xf>
    <xf numFmtId="0" fontId="10" fillId="0" borderId="7" xfId="0" applyFont="1" applyBorder="1" applyAlignment="1" applyProtection="1">
      <alignment horizontal="center" vertical="center"/>
      <protection locked="0"/>
    </xf>
    <xf numFmtId="38" fontId="9" fillId="5" borderId="17" xfId="7" applyFont="1" applyFill="1" applyBorder="1" applyAlignment="1">
      <alignment horizontal="center" vertical="center" wrapText="1"/>
    </xf>
    <xf numFmtId="38" fontId="7" fillId="0" borderId="18" xfId="7" applyFont="1" applyFill="1" applyBorder="1" applyAlignment="1">
      <alignment horizontal="center" vertical="center"/>
    </xf>
    <xf numFmtId="38" fontId="7" fillId="0" borderId="18" xfId="7" applyFont="1" applyFill="1" applyBorder="1" applyAlignment="1" applyProtection="1">
      <alignment horizontal="center" vertical="center"/>
      <protection locked="0"/>
    </xf>
    <xf numFmtId="38" fontId="7" fillId="0" borderId="19" xfId="7" applyFont="1" applyFill="1" applyBorder="1" applyAlignment="1" applyProtection="1">
      <alignment horizontal="center" vertical="center"/>
      <protection locked="0"/>
    </xf>
    <xf numFmtId="0" fontId="11" fillId="0" borderId="0" xfId="0" applyFont="1" applyBorder="1" applyAlignment="1" applyProtection="1">
      <alignment vertical="center"/>
      <protection locked="0"/>
    </xf>
    <xf numFmtId="0" fontId="7" fillId="6" borderId="1" xfId="0" applyFont="1" applyFill="1" applyBorder="1" applyAlignment="1">
      <alignment vertical="center"/>
    </xf>
    <xf numFmtId="0" fontId="5" fillId="6" borderId="1" xfId="0" applyFont="1" applyFill="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0" xfId="0" applyFont="1" applyBorder="1" applyAlignment="1" applyProtection="1">
      <alignment vertical="center"/>
      <protection locked="0"/>
    </xf>
    <xf numFmtId="38" fontId="7" fillId="6" borderId="1" xfId="7" applyFont="1" applyFill="1" applyBorder="1" applyAlignment="1">
      <alignment vertical="center"/>
    </xf>
    <xf numFmtId="38" fontId="7" fillId="0" borderId="0" xfId="7" applyFont="1" applyFill="1" applyAlignment="1">
      <alignment vertical="center"/>
    </xf>
    <xf numFmtId="0" fontId="5" fillId="0" borderId="20" xfId="0" applyFont="1" applyBorder="1" applyAlignment="1" applyProtection="1">
      <alignment horizontal="center" vertical="center"/>
      <protection locked="0"/>
    </xf>
    <xf numFmtId="0" fontId="9" fillId="5" borderId="20" xfId="0" applyFont="1" applyFill="1" applyBorder="1" applyAlignment="1" applyProtection="1">
      <alignment vertical="center"/>
      <protection locked="0"/>
    </xf>
    <xf numFmtId="0" fontId="7" fillId="7" borderId="21" xfId="0" applyFont="1" applyFill="1" applyBorder="1" applyAlignment="1">
      <alignment vertical="center"/>
    </xf>
    <xf numFmtId="0" fontId="7" fillId="7" borderId="22" xfId="0" applyFont="1" applyFill="1" applyBorder="1" applyAlignment="1">
      <alignment vertical="center"/>
    </xf>
    <xf numFmtId="0" fontId="7" fillId="7" borderId="23" xfId="0" applyFont="1" applyFill="1" applyBorder="1" applyAlignment="1">
      <alignment vertical="center"/>
    </xf>
    <xf numFmtId="0" fontId="5" fillId="0" borderId="24"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7"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0" xfId="0" applyFont="1" applyAlignment="1">
      <alignment vertical="center"/>
    </xf>
    <xf numFmtId="0" fontId="5" fillId="0" borderId="0" xfId="2" applyFont="1" applyAlignment="1">
      <alignment vertical="center"/>
    </xf>
    <xf numFmtId="0" fontId="5" fillId="0" borderId="0" xfId="5" applyFont="1" applyAlignment="1">
      <alignment vertical="center" shrinkToFit="1"/>
    </xf>
    <xf numFmtId="0" fontId="5" fillId="0" borderId="0" xfId="2" applyFont="1" applyAlignment="1" applyProtection="1">
      <alignment vertical="center" shrinkToFit="1"/>
      <protection locked="0"/>
    </xf>
    <xf numFmtId="0" fontId="5" fillId="0" borderId="0" xfId="2" applyFont="1" applyAlignment="1">
      <alignment horizontal="center" vertical="center" shrinkToFit="1"/>
    </xf>
    <xf numFmtId="0" fontId="5" fillId="0" borderId="0" xfId="2" applyFont="1" applyAlignment="1" applyProtection="1">
      <alignment horizontal="center" vertical="center" shrinkToFit="1"/>
      <protection locked="0"/>
    </xf>
    <xf numFmtId="177" fontId="5" fillId="0" borderId="0" xfId="2" applyNumberFormat="1" applyFont="1" applyAlignment="1">
      <alignment vertical="center" shrinkToFit="1"/>
    </xf>
    <xf numFmtId="178" fontId="5" fillId="0" borderId="0" xfId="2" applyNumberFormat="1" applyFont="1" applyAlignment="1">
      <alignment vertical="center" shrinkToFit="1"/>
    </xf>
    <xf numFmtId="0" fontId="5" fillId="0" borderId="0" xfId="2" applyFont="1" applyAlignment="1">
      <alignment horizontal="center" vertical="center"/>
    </xf>
    <xf numFmtId="0" fontId="13" fillId="0" borderId="0" xfId="2" applyFont="1" applyAlignment="1">
      <alignment vertical="center" shrinkToFit="1"/>
    </xf>
    <xf numFmtId="0" fontId="7" fillId="4" borderId="0" xfId="2" applyFont="1" applyFill="1" applyAlignment="1">
      <alignment vertical="center"/>
    </xf>
    <xf numFmtId="0" fontId="14" fillId="8" borderId="25" xfId="2" applyFont="1" applyFill="1" applyBorder="1" applyAlignment="1">
      <alignment horizontal="center" vertical="center"/>
    </xf>
    <xf numFmtId="0" fontId="14" fillId="8" borderId="26" xfId="2" applyFont="1" applyFill="1" applyBorder="1" applyAlignment="1">
      <alignment vertical="center" shrinkToFit="1"/>
    </xf>
    <xf numFmtId="0" fontId="5" fillId="8" borderId="27" xfId="2" applyFont="1" applyFill="1" applyBorder="1" applyAlignment="1">
      <alignment horizontal="center" vertical="center" shrinkToFit="1"/>
    </xf>
    <xf numFmtId="0" fontId="5" fillId="8" borderId="27" xfId="2" applyFont="1" applyFill="1" applyBorder="1" applyAlignment="1">
      <alignment horizontal="center" vertical="center" wrapText="1" shrinkToFit="1"/>
    </xf>
    <xf numFmtId="0" fontId="5" fillId="8" borderId="28" xfId="2" applyFont="1" applyFill="1" applyBorder="1" applyAlignment="1">
      <alignment horizontal="center" vertical="center" shrinkToFit="1"/>
    </xf>
    <xf numFmtId="0" fontId="5" fillId="8" borderId="29" xfId="2" applyFont="1" applyFill="1" applyBorder="1" applyAlignment="1">
      <alignment horizontal="center" vertical="center" shrinkToFit="1"/>
    </xf>
    <xf numFmtId="0" fontId="14" fillId="8" borderId="30" xfId="2" applyFont="1" applyFill="1" applyBorder="1" applyAlignment="1">
      <alignment vertical="center" shrinkToFit="1"/>
    </xf>
    <xf numFmtId="0" fontId="14" fillId="8" borderId="31" xfId="2" applyFont="1" applyFill="1" applyBorder="1" applyAlignment="1">
      <alignment vertical="center" shrinkToFit="1"/>
    </xf>
    <xf numFmtId="0" fontId="14" fillId="8" borderId="32" xfId="2" applyFont="1" applyFill="1" applyBorder="1" applyAlignment="1">
      <alignment vertical="center" shrinkToFit="1"/>
    </xf>
    <xf numFmtId="0" fontId="5" fillId="0" borderId="0" xfId="2" applyFont="1" applyAlignment="1">
      <alignment horizontal="left" vertical="center" shrinkToFit="1"/>
    </xf>
    <xf numFmtId="0" fontId="14" fillId="3" borderId="33" xfId="2" applyFont="1" applyFill="1" applyBorder="1" applyAlignment="1" applyProtection="1">
      <alignment vertical="center" shrinkToFit="1"/>
      <protection locked="0" hidden="1"/>
    </xf>
    <xf numFmtId="0" fontId="14" fillId="8" borderId="34" xfId="2" applyFont="1" applyFill="1" applyBorder="1" applyAlignment="1">
      <alignment horizontal="center" vertical="center" shrinkToFit="1"/>
    </xf>
    <xf numFmtId="0" fontId="5" fillId="3" borderId="35" xfId="2" applyFont="1" applyFill="1" applyBorder="1" applyAlignment="1" applyProtection="1">
      <alignment vertical="center" shrinkToFit="1"/>
      <protection locked="0"/>
    </xf>
    <xf numFmtId="0" fontId="5" fillId="3" borderId="36" xfId="2" applyFont="1" applyFill="1" applyBorder="1" applyAlignment="1" applyProtection="1">
      <alignment vertical="center" shrinkToFit="1"/>
      <protection locked="0"/>
    </xf>
    <xf numFmtId="0" fontId="5" fillId="3" borderId="37" xfId="2" applyFont="1" applyFill="1" applyBorder="1" applyAlignment="1" applyProtection="1">
      <alignment vertical="center" shrinkToFit="1"/>
      <protection locked="0"/>
    </xf>
    <xf numFmtId="0" fontId="5" fillId="0" borderId="35" xfId="2" applyFont="1" applyFill="1" applyBorder="1" applyAlignment="1">
      <alignment vertical="center" shrinkToFit="1"/>
    </xf>
    <xf numFmtId="0" fontId="5" fillId="0" borderId="37" xfId="2" applyFont="1" applyFill="1" applyBorder="1" applyAlignment="1">
      <alignment vertical="center" shrinkToFit="1"/>
    </xf>
    <xf numFmtId="0" fontId="14" fillId="8" borderId="38" xfId="2" applyFont="1" applyFill="1" applyBorder="1" applyAlignment="1">
      <alignment horizontal="center" vertical="center" shrinkToFit="1"/>
    </xf>
    <xf numFmtId="0" fontId="14" fillId="8" borderId="1" xfId="2" applyFont="1" applyFill="1" applyBorder="1" applyAlignment="1">
      <alignment horizontal="center" vertical="center" shrinkToFit="1"/>
    </xf>
    <xf numFmtId="0" fontId="14" fillId="8" borderId="39" xfId="2" applyFont="1" applyFill="1" applyBorder="1" applyAlignment="1">
      <alignment horizontal="center" vertical="center" shrinkToFit="1"/>
    </xf>
    <xf numFmtId="0" fontId="5" fillId="0" borderId="0" xfId="2" applyFont="1" applyAlignment="1">
      <alignment horizontal="centerContinuous" vertical="center" shrinkToFit="1"/>
    </xf>
    <xf numFmtId="0" fontId="15" fillId="0" borderId="0" xfId="2" applyFont="1" applyAlignment="1">
      <alignment horizontal="center" vertical="center" shrinkToFit="1"/>
    </xf>
    <xf numFmtId="0" fontId="14" fillId="8" borderId="40" xfId="2" applyFont="1" applyFill="1" applyBorder="1" applyAlignment="1">
      <alignment horizontal="center" vertical="center" shrinkToFit="1"/>
    </xf>
    <xf numFmtId="0" fontId="5" fillId="0" borderId="40" xfId="2" applyFont="1" applyFill="1" applyBorder="1" applyAlignment="1">
      <alignment horizontal="center" vertical="center"/>
    </xf>
    <xf numFmtId="0" fontId="5" fillId="0" borderId="41" xfId="2" applyFont="1" applyFill="1" applyBorder="1" applyAlignment="1">
      <alignment horizontal="center" vertical="center" shrinkToFit="1"/>
    </xf>
    <xf numFmtId="0" fontId="5" fillId="0" borderId="42" xfId="2" applyFont="1" applyFill="1" applyBorder="1" applyAlignment="1">
      <alignment horizontal="center" vertical="center" shrinkToFit="1"/>
    </xf>
    <xf numFmtId="0" fontId="5" fillId="0" borderId="43" xfId="2" applyFont="1" applyFill="1" applyBorder="1" applyAlignment="1">
      <alignment horizontal="center" vertical="center" shrinkToFit="1"/>
    </xf>
    <xf numFmtId="0" fontId="5" fillId="0" borderId="44" xfId="2" applyFont="1" applyFill="1" applyBorder="1" applyAlignment="1">
      <alignment horizontal="center" vertical="center" shrinkToFit="1"/>
    </xf>
    <xf numFmtId="0" fontId="5" fillId="0" borderId="45" xfId="2" applyFont="1" applyFill="1" applyBorder="1" applyAlignment="1">
      <alignment horizontal="center" vertical="center" shrinkToFit="1"/>
    </xf>
    <xf numFmtId="0" fontId="5" fillId="3" borderId="45" xfId="2" applyFont="1" applyFill="1" applyBorder="1" applyAlignment="1" applyProtection="1">
      <alignment horizontal="center" vertical="center" shrinkToFit="1"/>
      <protection locked="0"/>
    </xf>
    <xf numFmtId="0" fontId="5" fillId="3" borderId="42" xfId="2" applyFont="1" applyFill="1" applyBorder="1" applyAlignment="1" applyProtection="1">
      <alignment horizontal="center" vertical="center" shrinkToFit="1"/>
      <protection locked="0"/>
    </xf>
    <xf numFmtId="0" fontId="5" fillId="3" borderId="43" xfId="2" applyFont="1" applyFill="1" applyBorder="1" applyAlignment="1" applyProtection="1">
      <alignment horizontal="center" vertical="center" shrinkToFit="1"/>
      <protection locked="0"/>
    </xf>
    <xf numFmtId="0" fontId="16" fillId="0" borderId="46" xfId="0" applyFont="1" applyBorder="1" applyAlignment="1">
      <alignment horizontal="center" vertical="center"/>
    </xf>
    <xf numFmtId="0" fontId="14" fillId="8" borderId="26" xfId="2" applyFont="1" applyFill="1" applyBorder="1" applyAlignment="1">
      <alignment horizontal="center" vertical="center" shrinkToFit="1"/>
    </xf>
    <xf numFmtId="0" fontId="5" fillId="0" borderId="45" xfId="2" applyFont="1" applyFill="1" applyBorder="1" applyAlignment="1">
      <alignment vertical="center"/>
    </xf>
    <xf numFmtId="0" fontId="5" fillId="3" borderId="45" xfId="2" applyFont="1" applyFill="1" applyBorder="1" applyAlignment="1" applyProtection="1">
      <alignment vertical="center" shrinkToFit="1"/>
      <protection locked="0"/>
    </xf>
    <xf numFmtId="0" fontId="5" fillId="3" borderId="42" xfId="2" applyFont="1" applyFill="1" applyBorder="1" applyAlignment="1" applyProtection="1">
      <alignment vertical="center" shrinkToFit="1"/>
      <protection locked="0"/>
    </xf>
    <xf numFmtId="0" fontId="5" fillId="3" borderId="43" xfId="2" applyFont="1" applyFill="1" applyBorder="1" applyAlignment="1" applyProtection="1">
      <alignment vertical="center" shrinkToFit="1"/>
      <protection locked="0"/>
    </xf>
    <xf numFmtId="0" fontId="5" fillId="3" borderId="44" xfId="2" applyFont="1" applyFill="1" applyBorder="1" applyAlignment="1" applyProtection="1">
      <alignment vertical="center" shrinkToFit="1"/>
      <protection locked="0"/>
    </xf>
    <xf numFmtId="0" fontId="5" fillId="3" borderId="41" xfId="2" applyFont="1" applyFill="1" applyBorder="1" applyAlignment="1" applyProtection="1">
      <alignment vertical="center" shrinkToFit="1"/>
      <protection locked="0"/>
    </xf>
    <xf numFmtId="0" fontId="5" fillId="0" borderId="45" xfId="1" applyNumberFormat="1" applyFont="1" applyFill="1" applyBorder="1" applyAlignment="1">
      <alignment vertical="center" shrinkToFit="1"/>
    </xf>
    <xf numFmtId="0" fontId="5" fillId="0" borderId="43" xfId="1" applyNumberFormat="1" applyFont="1" applyFill="1" applyBorder="1" applyAlignment="1">
      <alignment vertical="center" shrinkToFit="1"/>
    </xf>
    <xf numFmtId="6" fontId="14" fillId="0" borderId="40" xfId="8" applyFont="1" applyFill="1" applyBorder="1" applyAlignment="1" applyProtection="1">
      <alignment horizontal="right" vertical="center" indent="1" shrinkToFit="1"/>
    </xf>
    <xf numFmtId="177" fontId="15" fillId="0" borderId="0" xfId="2" applyNumberFormat="1" applyFont="1" applyAlignment="1">
      <alignment horizontal="center" vertical="center" shrinkToFit="1"/>
    </xf>
    <xf numFmtId="177" fontId="14" fillId="8" borderId="40" xfId="2" applyNumberFormat="1" applyFont="1" applyFill="1" applyBorder="1" applyAlignment="1">
      <alignment horizontal="center" vertical="center" shrinkToFit="1"/>
    </xf>
    <xf numFmtId="178" fontId="5" fillId="0" borderId="45" xfId="1" applyNumberFormat="1" applyFont="1" applyFill="1" applyBorder="1" applyAlignment="1">
      <alignment vertical="center"/>
    </xf>
    <xf numFmtId="178" fontId="5" fillId="0" borderId="45" xfId="1" applyNumberFormat="1" applyFont="1" applyFill="1" applyBorder="1" applyAlignment="1">
      <alignment vertical="center" shrinkToFit="1"/>
    </xf>
    <xf numFmtId="178" fontId="5" fillId="0" borderId="42" xfId="2" applyNumberFormat="1" applyFont="1" applyFill="1" applyBorder="1" applyAlignment="1">
      <alignment vertical="center" shrinkToFit="1"/>
    </xf>
    <xf numFmtId="178" fontId="5" fillId="0" borderId="43" xfId="2" applyNumberFormat="1" applyFont="1" applyFill="1" applyBorder="1" applyAlignment="1">
      <alignment vertical="center" shrinkToFit="1"/>
    </xf>
    <xf numFmtId="178" fontId="5" fillId="0" borderId="41" xfId="2" applyNumberFormat="1" applyFont="1" applyFill="1" applyBorder="1" applyAlignment="1">
      <alignment vertical="center" shrinkToFit="1"/>
    </xf>
    <xf numFmtId="178" fontId="5" fillId="0" borderId="44" xfId="2" applyNumberFormat="1" applyFont="1" applyFill="1" applyBorder="1" applyAlignment="1">
      <alignment vertical="center" shrinkToFit="1"/>
    </xf>
    <xf numFmtId="178" fontId="5" fillId="3" borderId="45" xfId="2" applyNumberFormat="1" applyFont="1" applyFill="1" applyBorder="1" applyAlignment="1" applyProtection="1">
      <alignment vertical="center" shrinkToFit="1"/>
      <protection locked="0"/>
    </xf>
    <xf numFmtId="178" fontId="5" fillId="3" borderId="42" xfId="2" applyNumberFormat="1" applyFont="1" applyFill="1" applyBorder="1" applyAlignment="1" applyProtection="1">
      <alignment vertical="center" shrinkToFit="1"/>
      <protection locked="0"/>
    </xf>
    <xf numFmtId="178" fontId="5" fillId="3" borderId="43" xfId="2" applyNumberFormat="1" applyFont="1" applyFill="1" applyBorder="1" applyAlignment="1" applyProtection="1">
      <alignment vertical="center" shrinkToFit="1"/>
      <protection locked="0"/>
    </xf>
    <xf numFmtId="9" fontId="5" fillId="0" borderId="45" xfId="6" applyFont="1" applyFill="1" applyBorder="1" applyAlignment="1">
      <alignment horizontal="center" vertical="center" shrinkToFit="1"/>
    </xf>
    <xf numFmtId="9" fontId="5" fillId="0" borderId="43" xfId="6" applyFont="1" applyFill="1" applyBorder="1" applyAlignment="1">
      <alignment horizontal="center" vertical="center" shrinkToFit="1"/>
    </xf>
    <xf numFmtId="177" fontId="14" fillId="8" borderId="38" xfId="2" applyNumberFormat="1" applyFont="1" applyFill="1" applyBorder="1" applyAlignment="1">
      <alignment vertical="center" shrinkToFit="1"/>
    </xf>
    <xf numFmtId="9" fontId="14" fillId="2" borderId="1" xfId="6" applyNumberFormat="1" applyFont="1" applyFill="1" applyBorder="1" applyAlignment="1" applyProtection="1">
      <alignment horizontal="center" vertical="center"/>
    </xf>
    <xf numFmtId="177" fontId="14" fillId="8" borderId="39" xfId="2" applyNumberFormat="1" applyFont="1" applyFill="1" applyBorder="1" applyAlignment="1">
      <alignment vertical="center" shrinkToFit="1"/>
    </xf>
    <xf numFmtId="6" fontId="14" fillId="0" borderId="47" xfId="8" applyFont="1" applyFill="1" applyBorder="1" applyAlignment="1" applyProtection="1">
      <alignment horizontal="right" vertical="center" indent="1" shrinkToFit="1"/>
    </xf>
    <xf numFmtId="0" fontId="5" fillId="0" borderId="0" xfId="2" applyFont="1" applyAlignment="1">
      <alignment horizontal="right" vertical="center"/>
    </xf>
    <xf numFmtId="178" fontId="14" fillId="8" borderId="48" xfId="2" applyNumberFormat="1" applyFont="1" applyFill="1" applyBorder="1" applyAlignment="1">
      <alignment horizontal="center" vertical="center" shrinkToFit="1"/>
    </xf>
    <xf numFmtId="178" fontId="5" fillId="0" borderId="49" xfId="2" applyNumberFormat="1" applyFont="1" applyFill="1" applyBorder="1" applyAlignment="1">
      <alignment vertical="center"/>
    </xf>
    <xf numFmtId="178" fontId="5" fillId="0" borderId="49" xfId="2" applyNumberFormat="1" applyFont="1" applyFill="1" applyBorder="1" applyAlignment="1">
      <alignment vertical="center" shrinkToFit="1"/>
    </xf>
    <xf numFmtId="178" fontId="5" fillId="0" borderId="50" xfId="2" applyNumberFormat="1" applyFont="1" applyFill="1" applyBorder="1" applyAlignment="1">
      <alignment vertical="center" shrinkToFit="1"/>
    </xf>
    <xf numFmtId="178" fontId="5" fillId="0" borderId="51" xfId="2" applyNumberFormat="1" applyFont="1" applyFill="1" applyBorder="1" applyAlignment="1">
      <alignment vertical="center" shrinkToFit="1"/>
    </xf>
    <xf numFmtId="178" fontId="14" fillId="0" borderId="52" xfId="2" applyNumberFormat="1" applyFont="1" applyFill="1" applyBorder="1" applyAlignment="1">
      <alignment vertical="center" shrinkToFit="1"/>
    </xf>
    <xf numFmtId="178" fontId="14" fillId="0" borderId="53" xfId="2" applyNumberFormat="1" applyFont="1" applyFill="1" applyBorder="1" applyAlignment="1">
      <alignment vertical="center" shrinkToFit="1"/>
    </xf>
    <xf numFmtId="178" fontId="14" fillId="0" borderId="54" xfId="2" applyNumberFormat="1" applyFont="1" applyFill="1" applyBorder="1" applyAlignment="1">
      <alignment vertical="center" shrinkToFit="1"/>
    </xf>
    <xf numFmtId="0" fontId="5" fillId="0" borderId="0" xfId="2" applyFont="1" applyBorder="1" applyAlignment="1">
      <alignment horizontal="left" vertical="center" wrapText="1"/>
    </xf>
    <xf numFmtId="178" fontId="17" fillId="0" borderId="0" xfId="2" applyNumberFormat="1" applyFont="1" applyBorder="1" applyAlignment="1">
      <alignment vertical="center"/>
    </xf>
    <xf numFmtId="0" fontId="5" fillId="0" borderId="0" xfId="2" applyFont="1" applyBorder="1" applyAlignment="1">
      <alignment vertical="center" wrapText="1"/>
    </xf>
    <xf numFmtId="0" fontId="17" fillId="0" borderId="0" xfId="2" applyFont="1" applyAlignment="1">
      <alignment vertical="center"/>
    </xf>
    <xf numFmtId="0" fontId="17" fillId="0" borderId="0" xfId="2" applyFont="1" applyBorder="1" applyAlignment="1">
      <alignment vertical="center"/>
    </xf>
    <xf numFmtId="0" fontId="18" fillId="0" borderId="0" xfId="2" applyFont="1" applyBorder="1" applyAlignment="1">
      <alignment horizontal="center" vertical="center" wrapText="1"/>
    </xf>
    <xf numFmtId="0" fontId="18" fillId="0" borderId="0" xfId="2" applyFont="1" applyAlignment="1">
      <alignment vertical="center"/>
    </xf>
    <xf numFmtId="177" fontId="5" fillId="0" borderId="0" xfId="2" applyNumberFormat="1" applyFont="1" applyAlignment="1">
      <alignment vertical="center"/>
    </xf>
    <xf numFmtId="0" fontId="7" fillId="0" borderId="0" xfId="0" applyFont="1" applyAlignment="1">
      <alignment horizontal="center" vertical="center"/>
    </xf>
    <xf numFmtId="177" fontId="7" fillId="0" borderId="0" xfId="2" applyNumberFormat="1" applyFont="1" applyAlignment="1">
      <alignment vertical="center"/>
    </xf>
    <xf numFmtId="178" fontId="7" fillId="0" borderId="0" xfId="2" applyNumberFormat="1" applyFont="1" applyAlignment="1">
      <alignment vertical="center"/>
    </xf>
    <xf numFmtId="0" fontId="13" fillId="0" borderId="0" xfId="2" applyFont="1" applyAlignment="1">
      <alignment vertical="center"/>
    </xf>
    <xf numFmtId="0" fontId="7" fillId="0" borderId="0" xfId="2" applyFont="1" applyAlignment="1">
      <alignment horizontal="centerContinuous" vertical="center"/>
    </xf>
    <xf numFmtId="0" fontId="14" fillId="2" borderId="26" xfId="2" applyFont="1" applyFill="1" applyBorder="1" applyAlignment="1">
      <alignment vertical="center"/>
    </xf>
    <xf numFmtId="0" fontId="5" fillId="8" borderId="27" xfId="2" applyFont="1" applyFill="1" applyBorder="1" applyAlignment="1">
      <alignment horizontal="center" vertical="center"/>
    </xf>
    <xf numFmtId="0" fontId="5" fillId="8" borderId="28" xfId="2" applyFont="1" applyFill="1" applyBorder="1" applyAlignment="1">
      <alignment horizontal="center" vertical="center"/>
    </xf>
    <xf numFmtId="0" fontId="5" fillId="8" borderId="29" xfId="2" applyFont="1" applyFill="1" applyBorder="1" applyAlignment="1">
      <alignment horizontal="center" vertical="center"/>
    </xf>
    <xf numFmtId="0" fontId="5" fillId="8" borderId="27" xfId="2" applyFont="1" applyFill="1" applyBorder="1" applyAlignment="1">
      <alignment horizontal="center" vertical="center" wrapText="1"/>
    </xf>
    <xf numFmtId="0" fontId="14" fillId="2" borderId="30" xfId="2" applyFont="1" applyFill="1" applyBorder="1" applyAlignment="1">
      <alignment vertical="center"/>
    </xf>
    <xf numFmtId="0" fontId="14" fillId="2" borderId="31" xfId="2" applyFont="1" applyFill="1" applyBorder="1" applyAlignment="1">
      <alignment vertical="center"/>
    </xf>
    <xf numFmtId="0" fontId="14" fillId="2" borderId="32" xfId="2" applyFont="1" applyFill="1" applyBorder="1" applyAlignment="1">
      <alignment vertical="center"/>
    </xf>
    <xf numFmtId="0" fontId="7" fillId="0" borderId="0" xfId="2" applyFont="1" applyAlignment="1">
      <alignment horizontal="left" vertical="center"/>
    </xf>
    <xf numFmtId="0" fontId="14" fillId="2" borderId="34" xfId="2" applyFont="1" applyFill="1" applyBorder="1" applyAlignment="1">
      <alignment horizontal="center" vertical="center"/>
    </xf>
    <xf numFmtId="0" fontId="5" fillId="3" borderId="35" xfId="2" applyFont="1" applyFill="1" applyBorder="1" applyAlignment="1" applyProtection="1">
      <alignment vertical="center"/>
      <protection locked="0"/>
    </xf>
    <xf numFmtId="0" fontId="5" fillId="3" borderId="36" xfId="2" applyFont="1" applyFill="1" applyBorder="1" applyAlignment="1" applyProtection="1">
      <alignment vertical="center"/>
      <protection locked="0"/>
    </xf>
    <xf numFmtId="0" fontId="5" fillId="3" borderId="37" xfId="2" applyFont="1" applyFill="1" applyBorder="1" applyAlignment="1" applyProtection="1">
      <alignment vertical="center"/>
      <protection locked="0"/>
    </xf>
    <xf numFmtId="0" fontId="14" fillId="2" borderId="38"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39" xfId="2" applyFont="1" applyFill="1" applyBorder="1" applyAlignment="1">
      <alignment horizontal="center" vertical="center"/>
    </xf>
    <xf numFmtId="0" fontId="15" fillId="0" borderId="0" xfId="0" applyFont="1" applyAlignment="1">
      <alignment horizontal="center" vertical="center"/>
    </xf>
    <xf numFmtId="0" fontId="14" fillId="2" borderId="40" xfId="2" applyFont="1" applyFill="1" applyBorder="1" applyAlignment="1">
      <alignment horizontal="center" vertical="center"/>
    </xf>
    <xf numFmtId="0" fontId="5" fillId="0" borderId="45" xfId="2" applyFont="1" applyFill="1" applyBorder="1" applyAlignment="1">
      <alignment horizontal="center" vertical="center"/>
    </xf>
    <xf numFmtId="0" fontId="5" fillId="0" borderId="42" xfId="2" applyFont="1" applyFill="1" applyBorder="1" applyAlignment="1">
      <alignment horizontal="center" vertical="center"/>
    </xf>
    <xf numFmtId="0" fontId="5" fillId="0" borderId="43" xfId="2" applyFont="1" applyFill="1" applyBorder="1" applyAlignment="1">
      <alignment horizontal="center" vertical="center"/>
    </xf>
    <xf numFmtId="0" fontId="5" fillId="0" borderId="41" xfId="2" applyFont="1" applyFill="1" applyBorder="1" applyAlignment="1">
      <alignment horizontal="center" vertical="center"/>
    </xf>
    <xf numFmtId="0" fontId="5" fillId="0" borderId="44" xfId="2" applyFont="1" applyFill="1" applyBorder="1" applyAlignment="1">
      <alignment horizontal="center" vertical="center"/>
    </xf>
    <xf numFmtId="0" fontId="5" fillId="3" borderId="45"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5" fillId="3" borderId="43" xfId="2" applyFont="1" applyFill="1" applyBorder="1" applyAlignment="1" applyProtection="1">
      <alignment horizontal="center" vertical="center"/>
      <protection locked="0"/>
    </xf>
    <xf numFmtId="0" fontId="14" fillId="2" borderId="26" xfId="2" applyFont="1" applyFill="1" applyBorder="1" applyAlignment="1">
      <alignment horizontal="center" vertical="center"/>
    </xf>
    <xf numFmtId="0" fontId="5" fillId="3" borderId="42" xfId="2" applyFont="1" applyFill="1" applyBorder="1" applyAlignment="1" applyProtection="1">
      <alignment vertical="center"/>
      <protection locked="0"/>
    </xf>
    <xf numFmtId="0" fontId="5" fillId="3" borderId="43" xfId="2" applyFont="1" applyFill="1" applyBorder="1" applyAlignment="1" applyProtection="1">
      <alignment vertical="center"/>
      <protection locked="0"/>
    </xf>
    <xf numFmtId="0" fontId="5" fillId="3" borderId="41" xfId="2" applyFont="1" applyFill="1" applyBorder="1" applyAlignment="1" applyProtection="1">
      <alignment vertical="center"/>
      <protection locked="0"/>
    </xf>
    <xf numFmtId="0" fontId="5" fillId="3" borderId="44" xfId="2" applyFont="1" applyFill="1" applyBorder="1" applyAlignment="1" applyProtection="1">
      <alignment vertical="center"/>
      <protection locked="0"/>
    </xf>
    <xf numFmtId="0" fontId="5" fillId="3" borderId="45" xfId="2" applyFont="1" applyFill="1" applyBorder="1" applyAlignment="1" applyProtection="1">
      <alignment vertical="center"/>
      <protection locked="0"/>
    </xf>
    <xf numFmtId="0" fontId="14" fillId="2" borderId="38" xfId="2" applyFont="1" applyFill="1" applyBorder="1" applyAlignment="1">
      <alignment vertical="center"/>
    </xf>
    <xf numFmtId="0" fontId="14" fillId="2" borderId="1" xfId="2" applyFont="1" applyFill="1" applyBorder="1" applyAlignment="1">
      <alignment vertical="center"/>
    </xf>
    <xf numFmtId="0" fontId="14" fillId="2" borderId="39" xfId="2" applyFont="1" applyFill="1" applyBorder="1" applyAlignment="1">
      <alignment vertical="center"/>
    </xf>
    <xf numFmtId="6" fontId="14" fillId="0" borderId="40" xfId="8" applyFont="1" applyFill="1" applyBorder="1" applyAlignment="1" applyProtection="1">
      <alignment horizontal="right" vertical="center" indent="1"/>
    </xf>
    <xf numFmtId="177" fontId="15" fillId="0" borderId="0" xfId="2" applyNumberFormat="1" applyFont="1" applyAlignment="1">
      <alignment horizontal="center" vertical="center"/>
    </xf>
    <xf numFmtId="177" fontId="14" fillId="2" borderId="40" xfId="2" applyNumberFormat="1" applyFont="1" applyFill="1" applyBorder="1" applyAlignment="1">
      <alignment horizontal="center" vertical="center"/>
    </xf>
    <xf numFmtId="178" fontId="5" fillId="0" borderId="42" xfId="2" applyNumberFormat="1" applyFont="1" applyFill="1" applyBorder="1" applyAlignment="1">
      <alignment vertical="center"/>
    </xf>
    <xf numFmtId="178" fontId="5" fillId="0" borderId="43" xfId="2" applyNumberFormat="1" applyFont="1" applyFill="1" applyBorder="1" applyAlignment="1">
      <alignment vertical="center"/>
    </xf>
    <xf numFmtId="178" fontId="5" fillId="0" borderId="41" xfId="2" applyNumberFormat="1" applyFont="1" applyFill="1" applyBorder="1" applyAlignment="1">
      <alignment vertical="center"/>
    </xf>
    <xf numFmtId="178" fontId="5" fillId="0" borderId="44" xfId="2" applyNumberFormat="1" applyFont="1" applyFill="1" applyBorder="1" applyAlignment="1">
      <alignment vertical="center"/>
    </xf>
    <xf numFmtId="178" fontId="5" fillId="3" borderId="45" xfId="2" applyNumberFormat="1" applyFont="1" applyFill="1" applyBorder="1" applyAlignment="1" applyProtection="1">
      <alignment vertical="center"/>
      <protection locked="0"/>
    </xf>
    <xf numFmtId="178" fontId="5" fillId="3" borderId="42" xfId="2" applyNumberFormat="1" applyFont="1" applyFill="1" applyBorder="1" applyAlignment="1" applyProtection="1">
      <alignment vertical="center"/>
      <protection locked="0"/>
    </xf>
    <xf numFmtId="178" fontId="5" fillId="3" borderId="43" xfId="2" applyNumberFormat="1" applyFont="1" applyFill="1" applyBorder="1" applyAlignment="1" applyProtection="1">
      <alignment vertical="center"/>
      <protection locked="0"/>
    </xf>
    <xf numFmtId="177" fontId="14" fillId="2" borderId="38" xfId="2" applyNumberFormat="1" applyFont="1" applyFill="1" applyBorder="1" applyAlignment="1">
      <alignment vertical="center"/>
    </xf>
    <xf numFmtId="177" fontId="14" fillId="2" borderId="39" xfId="2" applyNumberFormat="1" applyFont="1" applyFill="1" applyBorder="1" applyAlignment="1">
      <alignment vertical="center"/>
    </xf>
    <xf numFmtId="6" fontId="14" fillId="0" borderId="47" xfId="8" applyFont="1" applyFill="1" applyBorder="1" applyAlignment="1" applyProtection="1">
      <alignment horizontal="right" vertical="center" indent="1"/>
    </xf>
    <xf numFmtId="178" fontId="14" fillId="2" borderId="48" xfId="2" applyNumberFormat="1" applyFont="1" applyFill="1" applyBorder="1" applyAlignment="1">
      <alignment horizontal="center" vertical="center"/>
    </xf>
    <xf numFmtId="178" fontId="5" fillId="0" borderId="50" xfId="2" applyNumberFormat="1" applyFont="1" applyFill="1" applyBorder="1" applyAlignment="1">
      <alignment vertical="center"/>
    </xf>
    <xf numFmtId="178" fontId="5" fillId="0" borderId="51" xfId="2" applyNumberFormat="1" applyFont="1" applyFill="1" applyBorder="1" applyAlignment="1">
      <alignment vertical="center"/>
    </xf>
    <xf numFmtId="178" fontId="15" fillId="0" borderId="49" xfId="2" applyNumberFormat="1" applyFont="1" applyFill="1" applyBorder="1" applyAlignment="1">
      <alignment vertical="center"/>
    </xf>
    <xf numFmtId="178" fontId="15" fillId="0" borderId="50" xfId="2" applyNumberFormat="1" applyFont="1" applyFill="1" applyBorder="1" applyAlignment="1">
      <alignment vertical="center"/>
    </xf>
    <xf numFmtId="178" fontId="15" fillId="0" borderId="51" xfId="2" applyNumberFormat="1" applyFont="1" applyFill="1" applyBorder="1" applyAlignment="1">
      <alignment vertical="center"/>
    </xf>
    <xf numFmtId="178" fontId="9" fillId="0" borderId="52" xfId="2" applyNumberFormat="1" applyFont="1" applyFill="1" applyBorder="1" applyAlignment="1">
      <alignment vertical="center"/>
    </xf>
    <xf numFmtId="178" fontId="9" fillId="0" borderId="53" xfId="2" applyNumberFormat="1" applyFont="1" applyFill="1" applyBorder="1" applyAlignment="1">
      <alignment vertical="center"/>
    </xf>
    <xf numFmtId="178" fontId="9" fillId="0" borderId="54" xfId="2" applyNumberFormat="1" applyFont="1" applyFill="1" applyBorder="1" applyAlignment="1">
      <alignment vertical="center"/>
    </xf>
    <xf numFmtId="0" fontId="5" fillId="0" borderId="0" xfId="2" applyFont="1" applyBorder="1" applyAlignment="1">
      <alignment horizontal="center" vertical="center" wrapText="1"/>
    </xf>
    <xf numFmtId="0" fontId="19"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178" fontId="20" fillId="0" borderId="0" xfId="7" applyNumberFormat="1" applyFont="1">
      <alignment vertical="center"/>
    </xf>
    <xf numFmtId="38" fontId="20" fillId="0" borderId="0" xfId="7"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3" xfId="0" applyFont="1" applyBorder="1" applyAlignment="1">
      <alignment horizontal="center" vertical="center"/>
    </xf>
    <xf numFmtId="178" fontId="20" fillId="0" borderId="0" xfId="7" applyNumberFormat="1" applyFont="1" applyBorder="1">
      <alignment vertical="center"/>
    </xf>
    <xf numFmtId="0" fontId="20" fillId="0" borderId="58" xfId="0" applyFont="1" applyBorder="1" applyAlignment="1">
      <alignment horizontal="center" vertical="center"/>
    </xf>
    <xf numFmtId="0" fontId="20" fillId="0" borderId="12" xfId="0" applyFont="1" applyBorder="1" applyAlignment="1">
      <alignment horizontal="center" vertical="center"/>
    </xf>
    <xf numFmtId="0" fontId="20" fillId="0" borderId="59" xfId="0" applyFont="1" applyBorder="1" applyAlignment="1">
      <alignment horizontal="center" vertical="center"/>
    </xf>
    <xf numFmtId="178" fontId="20" fillId="0" borderId="60" xfId="7" applyNumberFormat="1" applyFont="1" applyBorder="1">
      <alignment vertical="center"/>
    </xf>
    <xf numFmtId="0" fontId="20" fillId="0" borderId="61" xfId="0" applyFont="1" applyBorder="1" applyAlignment="1">
      <alignment horizontal="right" vertical="center" indent="4"/>
    </xf>
    <xf numFmtId="0" fontId="20" fillId="0" borderId="12" xfId="0" applyFont="1" applyBorder="1">
      <alignment vertical="center"/>
    </xf>
    <xf numFmtId="0" fontId="20" fillId="0" borderId="59" xfId="0" applyFont="1" applyBorder="1">
      <alignment vertical="center"/>
    </xf>
    <xf numFmtId="0" fontId="21" fillId="0" borderId="2" xfId="0" applyFont="1" applyBorder="1">
      <alignment vertical="center"/>
    </xf>
    <xf numFmtId="0" fontId="20" fillId="0" borderId="62" xfId="0" applyFont="1" applyBorder="1" applyAlignment="1">
      <alignment horizontal="left" vertical="center" indent="1"/>
    </xf>
    <xf numFmtId="0" fontId="20" fillId="0" borderId="63" xfId="0" applyFont="1" applyBorder="1" applyAlignment="1">
      <alignment horizontal="right" vertical="center"/>
    </xf>
    <xf numFmtId="0" fontId="20" fillId="0" borderId="64" xfId="0" applyFont="1" applyBorder="1" applyAlignment="1">
      <alignment horizontal="right" vertical="center"/>
    </xf>
    <xf numFmtId="0" fontId="20" fillId="0" borderId="65" xfId="0" applyFont="1" applyBorder="1" applyAlignment="1">
      <alignment horizontal="right" vertical="center" indent="4"/>
    </xf>
    <xf numFmtId="0" fontId="20" fillId="0" borderId="65" xfId="0" applyFont="1" applyBorder="1" applyAlignment="1">
      <alignment horizontal="left" vertical="center" indent="1"/>
    </xf>
    <xf numFmtId="0" fontId="20" fillId="0" borderId="36" xfId="0" applyFont="1" applyBorder="1" applyAlignment="1">
      <alignment horizontal="right" vertical="center"/>
    </xf>
    <xf numFmtId="0" fontId="20" fillId="0" borderId="66" xfId="0" applyFont="1" applyBorder="1" applyAlignment="1">
      <alignment horizontal="right" vertical="center"/>
    </xf>
    <xf numFmtId="0" fontId="20" fillId="0" borderId="67" xfId="0" applyFont="1" applyBorder="1" applyAlignment="1">
      <alignment horizontal="left" vertical="center" indent="1"/>
    </xf>
    <xf numFmtId="0" fontId="20" fillId="0" borderId="68" xfId="0" applyFont="1" applyBorder="1" applyAlignment="1">
      <alignment horizontal="right" vertical="center"/>
    </xf>
    <xf numFmtId="0" fontId="20" fillId="0" borderId="69" xfId="0" applyFont="1" applyBorder="1" applyAlignment="1">
      <alignment horizontal="right" vertical="center"/>
    </xf>
    <xf numFmtId="178" fontId="20" fillId="0" borderId="12" xfId="0" applyNumberFormat="1" applyFont="1" applyBorder="1" applyAlignment="1">
      <alignment horizontal="right" vertical="center" indent="2"/>
    </xf>
    <xf numFmtId="178" fontId="22" fillId="0" borderId="70" xfId="0" applyNumberFormat="1" applyFont="1" applyBorder="1" applyAlignment="1">
      <alignment horizontal="right" vertical="center" indent="2"/>
    </xf>
    <xf numFmtId="178" fontId="22" fillId="0" borderId="66" xfId="0" applyNumberFormat="1" applyFont="1" applyBorder="1" applyAlignment="1">
      <alignment horizontal="right" vertical="center" indent="2"/>
    </xf>
    <xf numFmtId="0" fontId="21" fillId="0" borderId="65" xfId="0" applyFont="1" applyBorder="1" applyAlignment="1">
      <alignment horizontal="center" vertical="center"/>
    </xf>
    <xf numFmtId="0" fontId="21" fillId="0" borderId="67" xfId="0" applyFont="1" applyBorder="1" applyAlignment="1">
      <alignment horizontal="center" vertical="center"/>
    </xf>
    <xf numFmtId="0" fontId="20" fillId="0" borderId="61" xfId="0" applyFont="1" applyBorder="1" applyAlignment="1">
      <alignment horizontal="center" vertical="center"/>
    </xf>
    <xf numFmtId="178" fontId="20" fillId="0" borderId="15" xfId="0" applyNumberFormat="1" applyFont="1" applyBorder="1" applyAlignment="1">
      <alignment horizontal="right" vertical="center" indent="2"/>
    </xf>
    <xf numFmtId="0" fontId="20" fillId="0" borderId="2" xfId="0" applyFont="1" applyBorder="1" applyAlignment="1">
      <alignment horizontal="center" vertical="center"/>
    </xf>
    <xf numFmtId="0" fontId="20" fillId="0" borderId="56" xfId="0" applyFont="1" applyBorder="1" applyAlignment="1">
      <alignment horizontal="right" vertical="center"/>
    </xf>
    <xf numFmtId="0" fontId="20" fillId="0" borderId="12" xfId="0" applyFont="1" applyBorder="1" applyAlignment="1">
      <alignment horizontal="right" vertical="center"/>
    </xf>
    <xf numFmtId="0" fontId="20" fillId="0" borderId="12" xfId="0" applyFont="1" applyBorder="1" applyAlignment="1">
      <alignment horizontal="right" vertical="center" indent="1"/>
    </xf>
    <xf numFmtId="0" fontId="20" fillId="0" borderId="59" xfId="0" applyFont="1" applyBorder="1" applyAlignment="1">
      <alignment horizontal="right" vertical="center" indent="1"/>
    </xf>
    <xf numFmtId="0" fontId="20" fillId="0" borderId="2" xfId="0" applyFont="1" applyBorder="1" applyAlignment="1">
      <alignment horizontal="right" vertical="center" indent="1"/>
    </xf>
    <xf numFmtId="178" fontId="20" fillId="0" borderId="58" xfId="7" applyNumberFormat="1" applyFont="1" applyBorder="1" applyAlignment="1">
      <alignment horizontal="center" vertical="center"/>
    </xf>
    <xf numFmtId="178" fontId="20" fillId="0" borderId="12" xfId="7" applyNumberFormat="1" applyFont="1" applyBorder="1" applyAlignment="1">
      <alignment horizontal="right" vertical="center"/>
    </xf>
    <xf numFmtId="178" fontId="20" fillId="0" borderId="59" xfId="7" applyNumberFormat="1" applyFont="1" applyBorder="1" applyAlignment="1">
      <alignment horizontal="right" vertical="center"/>
    </xf>
    <xf numFmtId="178" fontId="20" fillId="0" borderId="2" xfId="7" applyNumberFormat="1" applyFont="1" applyBorder="1" applyAlignment="1">
      <alignment horizontal="right" vertical="center"/>
    </xf>
    <xf numFmtId="38" fontId="20" fillId="0" borderId="58" xfId="7" applyFont="1" applyBorder="1" applyAlignment="1">
      <alignment horizontal="center" vertical="center"/>
    </xf>
    <xf numFmtId="38" fontId="20" fillId="0" borderId="12" xfId="7" applyFont="1" applyBorder="1" applyAlignment="1">
      <alignment horizontal="right" vertical="center"/>
    </xf>
    <xf numFmtId="38" fontId="20" fillId="0" borderId="69" xfId="7" applyFont="1" applyBorder="1" applyAlignment="1">
      <alignment horizontal="right" vertical="center"/>
    </xf>
    <xf numFmtId="38" fontId="20" fillId="0" borderId="12" xfId="7" applyFont="1" applyBorder="1" applyAlignment="1">
      <alignment horizontal="right" vertical="center" indent="2"/>
    </xf>
    <xf numFmtId="38" fontId="22" fillId="0" borderId="70" xfId="7" applyFont="1" applyBorder="1" applyAlignment="1">
      <alignment horizontal="right" vertical="center" indent="2"/>
    </xf>
    <xf numFmtId="38" fontId="22" fillId="0" borderId="66" xfId="7" applyFont="1" applyBorder="1" applyAlignment="1">
      <alignment horizontal="right" vertical="center" indent="2"/>
    </xf>
    <xf numFmtId="178" fontId="20" fillId="0" borderId="12" xfId="7" applyNumberFormat="1" applyFont="1" applyBorder="1">
      <alignment vertical="center"/>
    </xf>
    <xf numFmtId="178" fontId="20" fillId="0" borderId="59" xfId="7" applyNumberFormat="1" applyFont="1" applyBorder="1">
      <alignment vertical="center"/>
    </xf>
    <xf numFmtId="178" fontId="20" fillId="0" borderId="2" xfId="7" applyNumberFormat="1" applyFont="1" applyBorder="1">
      <alignment vertical="center"/>
    </xf>
    <xf numFmtId="38" fontId="20" fillId="0" borderId="71" xfId="7" applyFont="1" applyBorder="1" applyAlignment="1">
      <alignment horizontal="center" vertical="center"/>
    </xf>
    <xf numFmtId="178" fontId="20" fillId="0" borderId="72" xfId="7" applyNumberFormat="1" applyFont="1" applyBorder="1">
      <alignment vertical="center"/>
    </xf>
    <xf numFmtId="178" fontId="20" fillId="0" borderId="73" xfId="7" applyNumberFormat="1" applyFont="1" applyBorder="1">
      <alignment vertical="center"/>
    </xf>
    <xf numFmtId="0" fontId="20" fillId="0" borderId="71" xfId="0" applyFont="1" applyBorder="1" applyAlignment="1">
      <alignment horizontal="center" vertical="center"/>
    </xf>
    <xf numFmtId="178" fontId="20" fillId="0" borderId="72" xfId="0" applyNumberFormat="1" applyFont="1" applyBorder="1" applyAlignment="1">
      <alignment horizontal="right" vertical="center" indent="2"/>
    </xf>
    <xf numFmtId="178" fontId="22" fillId="0" borderId="74" xfId="0" applyNumberFormat="1" applyFont="1" applyBorder="1" applyAlignment="1">
      <alignment horizontal="right" vertical="center" indent="2"/>
    </xf>
    <xf numFmtId="0" fontId="19" fillId="0" borderId="75" xfId="0" applyFont="1" applyBorder="1">
      <alignment vertical="center"/>
    </xf>
    <xf numFmtId="0" fontId="20" fillId="9" borderId="1" xfId="0" applyFont="1" applyFill="1" applyBorder="1" applyAlignment="1">
      <alignment horizontal="center" vertical="center"/>
    </xf>
    <xf numFmtId="0" fontId="19" fillId="9" borderId="76" xfId="0" applyFont="1" applyFill="1" applyBorder="1">
      <alignment vertical="center"/>
    </xf>
    <xf numFmtId="0" fontId="23" fillId="0" borderId="0" xfId="0" applyFont="1" applyBorder="1" applyAlignment="1">
      <alignment horizontal="distributed" vertical="center" indent="3"/>
    </xf>
    <xf numFmtId="0" fontId="19" fillId="0" borderId="0" xfId="0" applyFont="1" applyBorder="1">
      <alignment vertical="center"/>
    </xf>
    <xf numFmtId="0" fontId="19" fillId="0" borderId="77" xfId="0" applyFont="1" applyBorder="1" applyAlignment="1">
      <alignment horizontal="distributed" vertical="center" indent="1"/>
    </xf>
    <xf numFmtId="0" fontId="19" fillId="0" borderId="78" xfId="0" applyFont="1" applyBorder="1" applyAlignment="1">
      <alignment horizontal="distributed" vertical="center" indent="1"/>
    </xf>
    <xf numFmtId="0" fontId="19" fillId="0" borderId="79" xfId="0" applyFont="1" applyBorder="1" applyAlignment="1">
      <alignment horizontal="distributed" vertical="center" indent="1"/>
    </xf>
    <xf numFmtId="0" fontId="19" fillId="0" borderId="1" xfId="0" applyFont="1" applyBorder="1" applyAlignment="1">
      <alignment horizontal="distributed" vertical="center" indent="1"/>
    </xf>
    <xf numFmtId="0" fontId="19" fillId="0" borderId="77"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78" xfId="0" applyFont="1" applyBorder="1" applyAlignment="1">
      <alignment horizontal="center" vertical="center" wrapText="1"/>
    </xf>
    <xf numFmtId="179" fontId="19" fillId="3" borderId="78" xfId="0" applyNumberFormat="1" applyFont="1" applyFill="1" applyBorder="1" applyAlignment="1">
      <alignment horizontal="center" vertical="center"/>
    </xf>
    <xf numFmtId="179" fontId="19" fillId="3" borderId="79" xfId="0" applyNumberFormat="1" applyFont="1" applyFill="1" applyBorder="1" applyAlignment="1">
      <alignment horizontal="center" vertical="center"/>
    </xf>
    <xf numFmtId="0" fontId="19" fillId="0" borderId="77"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3" xfId="0" applyFont="1" applyBorder="1" applyAlignment="1">
      <alignment horizontal="distributed" vertical="center" indent="1"/>
    </xf>
    <xf numFmtId="0" fontId="19" fillId="0" borderId="0" xfId="0" applyFont="1" applyBorder="1" applyAlignment="1">
      <alignment horizontal="distributed" vertical="center" indent="1"/>
    </xf>
    <xf numFmtId="0" fontId="19" fillId="0" borderId="4" xfId="0" applyFont="1" applyBorder="1" applyAlignment="1">
      <alignment horizontal="distributed" vertical="center" inden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wrapText="1"/>
    </xf>
    <xf numFmtId="179" fontId="19" fillId="3" borderId="0" xfId="0" applyNumberFormat="1" applyFont="1" applyFill="1" applyBorder="1" applyAlignment="1">
      <alignment horizontal="center" vertical="center"/>
    </xf>
    <xf numFmtId="179" fontId="19" fillId="3" borderId="4" xfId="0" applyNumberFormat="1" applyFont="1" applyFill="1" applyBorder="1" applyAlignment="1">
      <alignment horizontal="center" vertical="center"/>
    </xf>
    <xf numFmtId="0" fontId="24" fillId="0" borderId="3" xfId="0" applyFont="1" applyBorder="1">
      <alignment vertical="center"/>
    </xf>
    <xf numFmtId="0" fontId="24" fillId="0" borderId="0" xfId="0" applyFont="1" applyBorder="1">
      <alignment vertical="center"/>
    </xf>
    <xf numFmtId="0" fontId="19" fillId="0" borderId="4" xfId="0" applyFont="1" applyBorder="1">
      <alignment vertical="center"/>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19" fillId="9" borderId="1" xfId="0" applyFont="1" applyFill="1" applyBorder="1">
      <alignment vertical="center"/>
    </xf>
    <xf numFmtId="0" fontId="19" fillId="3" borderId="3" xfId="0" applyFont="1" applyFill="1" applyBorder="1" applyAlignment="1">
      <alignment horizontal="right" vertical="center"/>
    </xf>
    <xf numFmtId="0" fontId="19" fillId="3" borderId="4" xfId="0" applyFont="1" applyFill="1" applyBorder="1" applyAlignment="1">
      <alignment horizontal="right" vertical="center"/>
    </xf>
    <xf numFmtId="0" fontId="19" fillId="0" borderId="80" xfId="0" applyFont="1" applyBorder="1" applyAlignment="1">
      <alignment horizontal="center" vertical="center"/>
    </xf>
    <xf numFmtId="0" fontId="19" fillId="0" borderId="60" xfId="0" applyFont="1" applyBorder="1" applyAlignment="1">
      <alignment horizontal="center" vertical="center"/>
    </xf>
    <xf numFmtId="0" fontId="19" fillId="0" borderId="81" xfId="0" applyFont="1" applyBorder="1" applyAlignment="1">
      <alignment horizontal="center" vertical="center"/>
    </xf>
    <xf numFmtId="0" fontId="19" fillId="0" borderId="3" xfId="0" applyFont="1" applyBorder="1">
      <alignment vertical="center"/>
    </xf>
    <xf numFmtId="0" fontId="19" fillId="3" borderId="0" xfId="0" applyFont="1" applyFill="1" applyBorder="1" applyAlignment="1">
      <alignment horizontal="right" vertical="center"/>
    </xf>
    <xf numFmtId="0" fontId="19" fillId="0" borderId="80" xfId="0" applyFont="1" applyBorder="1" applyAlignment="1">
      <alignment horizontal="distributed" vertical="center" indent="1"/>
    </xf>
    <xf numFmtId="0" fontId="19" fillId="0" borderId="60" xfId="0" applyFont="1" applyBorder="1" applyAlignment="1">
      <alignment horizontal="distributed" vertical="center" indent="1"/>
    </xf>
    <xf numFmtId="0" fontId="19" fillId="0" borderId="81" xfId="0" applyFont="1" applyBorder="1" applyAlignment="1">
      <alignment horizontal="distributed" vertical="center" indent="1"/>
    </xf>
    <xf numFmtId="0" fontId="7" fillId="0" borderId="1" xfId="0" applyFont="1" applyBorder="1" applyAlignment="1">
      <alignment horizontal="left" vertical="center" indent="1" shrinkToFit="1"/>
    </xf>
    <xf numFmtId="0" fontId="7" fillId="0" borderId="77" xfId="0" applyFont="1" applyFill="1" applyBorder="1" applyAlignment="1">
      <alignment horizontal="left" vertical="center" indent="1"/>
    </xf>
    <xf numFmtId="0" fontId="7" fillId="0" borderId="79" xfId="0" applyFont="1" applyFill="1" applyBorder="1" applyAlignment="1">
      <alignment horizontal="left" vertical="center" indent="1"/>
    </xf>
    <xf numFmtId="0" fontId="7" fillId="0" borderId="77" xfId="0" applyFont="1" applyFill="1" applyBorder="1" applyAlignment="1">
      <alignment horizontal="left" vertical="center" indent="1" shrinkToFit="1"/>
    </xf>
    <xf numFmtId="0" fontId="7" fillId="0" borderId="79" xfId="0" applyFont="1" applyFill="1" applyBorder="1" applyAlignment="1">
      <alignment horizontal="left" vertical="center" indent="1" shrinkToFit="1"/>
    </xf>
    <xf numFmtId="0" fontId="7" fillId="3" borderId="3"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0" xfId="0" applyFont="1" applyFill="1" applyBorder="1" applyAlignment="1">
      <alignment horizontal="center" vertical="center" shrinkToFit="1"/>
    </xf>
    <xf numFmtId="0" fontId="7" fillId="0" borderId="3" xfId="0" applyFont="1" applyFill="1" applyBorder="1" applyAlignment="1">
      <alignment horizontal="left" vertical="center" indent="1"/>
    </xf>
    <xf numFmtId="0" fontId="7" fillId="0" borderId="4" xfId="0" applyFont="1" applyFill="1" applyBorder="1" applyAlignment="1">
      <alignment horizontal="left" vertical="center" indent="1"/>
    </xf>
    <xf numFmtId="0" fontId="7" fillId="0" borderId="3" xfId="0" applyFont="1" applyFill="1" applyBorder="1" applyAlignment="1">
      <alignment horizontal="left" vertical="center" indent="1" shrinkToFit="1"/>
    </xf>
    <xf numFmtId="0" fontId="7" fillId="0" borderId="4" xfId="0" applyFont="1" applyFill="1" applyBorder="1" applyAlignment="1">
      <alignment horizontal="left" vertical="center" indent="1" shrinkToFit="1"/>
    </xf>
    <xf numFmtId="0" fontId="25" fillId="3" borderId="3" xfId="0" applyFont="1" applyFill="1" applyBorder="1" applyAlignment="1">
      <alignment horizontal="right" vertical="center"/>
    </xf>
    <xf numFmtId="0" fontId="25" fillId="3" borderId="4" xfId="0" applyFont="1" applyFill="1" applyBorder="1" applyAlignment="1">
      <alignment horizontal="right" vertical="center"/>
    </xf>
    <xf numFmtId="0" fontId="7" fillId="0" borderId="0" xfId="0" applyFont="1" applyBorder="1" applyAlignment="1">
      <alignment horizontal="left" vertical="center" indent="1" shrinkToFit="1"/>
    </xf>
    <xf numFmtId="0" fontId="7" fillId="0" borderId="3" xfId="0" applyFont="1" applyFill="1" applyBorder="1" applyAlignment="1">
      <alignment horizontal="center" vertical="center"/>
    </xf>
    <xf numFmtId="0" fontId="7" fillId="3" borderId="4" xfId="0" applyFont="1" applyFill="1" applyBorder="1" applyAlignment="1">
      <alignment horizontal="left" vertical="center" shrinkToFit="1"/>
    </xf>
    <xf numFmtId="0" fontId="19" fillId="0" borderId="60" xfId="0" applyFont="1" applyBorder="1" applyAlignment="1">
      <alignment horizontal="center" vertical="center" wrapText="1"/>
    </xf>
    <xf numFmtId="179" fontId="19" fillId="3" borderId="60" xfId="0" applyNumberFormat="1" applyFont="1" applyFill="1" applyBorder="1" applyAlignment="1">
      <alignment horizontal="center" vertical="center"/>
    </xf>
    <xf numFmtId="179" fontId="19" fillId="3" borderId="81" xfId="0" applyNumberFormat="1" applyFont="1" applyFill="1" applyBorder="1" applyAlignment="1">
      <alignment horizontal="center" vertical="center"/>
    </xf>
    <xf numFmtId="0" fontId="7" fillId="0" borderId="4" xfId="0" applyFont="1" applyBorder="1" applyAlignment="1">
      <alignment horizontal="left" vertical="center"/>
    </xf>
    <xf numFmtId="0" fontId="19" fillId="0" borderId="3" xfId="0" applyFont="1" applyBorder="1" applyAlignment="1">
      <alignment vertical="center"/>
    </xf>
    <xf numFmtId="0" fontId="19" fillId="0" borderId="4" xfId="0" applyFont="1" applyBorder="1" applyAlignment="1">
      <alignment vertical="center"/>
    </xf>
    <xf numFmtId="0" fontId="20" fillId="9" borderId="5" xfId="0" applyFont="1" applyFill="1" applyBorder="1" applyAlignment="1">
      <alignment horizontal="center" vertical="center"/>
    </xf>
    <xf numFmtId="0" fontId="19" fillId="9" borderId="77" xfId="0" applyFont="1" applyFill="1" applyBorder="1">
      <alignment vertical="center"/>
    </xf>
    <xf numFmtId="0" fontId="19" fillId="9" borderId="78" xfId="0" applyFont="1" applyFill="1" applyBorder="1">
      <alignment vertical="center"/>
    </xf>
    <xf numFmtId="0" fontId="19" fillId="9" borderId="79" xfId="0" applyFont="1" applyFill="1" applyBorder="1">
      <alignment vertical="center"/>
    </xf>
    <xf numFmtId="0" fontId="26" fillId="0" borderId="0" xfId="0" applyFont="1" applyBorder="1" applyAlignment="1">
      <alignment horizontal="center" vertical="center"/>
    </xf>
    <xf numFmtId="0" fontId="19" fillId="0" borderId="81" xfId="0" applyFont="1" applyFill="1" applyBorder="1">
      <alignment vertical="center"/>
    </xf>
    <xf numFmtId="0" fontId="19" fillId="0" borderId="80" xfId="0" applyFont="1" applyBorder="1" applyAlignment="1">
      <alignment vertical="center"/>
    </xf>
    <xf numFmtId="0" fontId="19" fillId="0" borderId="81" xfId="0" applyFont="1" applyBorder="1" applyAlignment="1">
      <alignment vertical="center"/>
    </xf>
    <xf numFmtId="0" fontId="19" fillId="3" borderId="0" xfId="0" applyFont="1" applyFill="1" applyBorder="1" applyAlignment="1">
      <alignment vertical="center" shrinkToFit="1"/>
    </xf>
    <xf numFmtId="0" fontId="20" fillId="9" borderId="2" xfId="0" applyFont="1" applyFill="1" applyBorder="1" applyAlignment="1">
      <alignment horizontal="center" vertical="center"/>
    </xf>
    <xf numFmtId="0" fontId="19" fillId="9" borderId="3" xfId="0" applyFont="1" applyFill="1" applyBorder="1">
      <alignment vertical="center"/>
    </xf>
    <xf numFmtId="0" fontId="19" fillId="9" borderId="0" xfId="0" applyFont="1" applyFill="1" applyBorder="1">
      <alignment vertical="center"/>
    </xf>
    <xf numFmtId="0" fontId="19" fillId="9" borderId="4" xfId="0" applyFont="1" applyFill="1" applyBorder="1">
      <alignment vertical="center"/>
    </xf>
    <xf numFmtId="0" fontId="26" fillId="0" borderId="0" xfId="0" applyFont="1" applyBorder="1" applyAlignment="1">
      <alignment horizontal="left" vertical="center" indent="1"/>
    </xf>
    <xf numFmtId="0" fontId="27" fillId="0" borderId="3" xfId="0" applyFont="1" applyBorder="1" applyAlignment="1">
      <alignment horizontal="left" vertical="center" wrapText="1" indent="1"/>
    </xf>
    <xf numFmtId="0" fontId="27" fillId="0" borderId="0" xfId="0" applyFont="1" applyBorder="1" applyAlignment="1">
      <alignment horizontal="left" vertical="center" wrapText="1" indent="1"/>
    </xf>
    <xf numFmtId="0" fontId="27" fillId="0" borderId="4" xfId="0" applyFont="1" applyBorder="1" applyAlignment="1">
      <alignment horizontal="left" vertical="center" wrapText="1" indent="1"/>
    </xf>
    <xf numFmtId="0" fontId="28" fillId="0" borderId="78" xfId="0" applyFont="1" applyBorder="1" applyAlignment="1">
      <alignment horizontal="center" vertical="center" shrinkToFit="1"/>
    </xf>
    <xf numFmtId="0" fontId="7" fillId="0" borderId="78" xfId="0" applyFont="1" applyBorder="1" applyAlignment="1">
      <alignment horizontal="center" vertical="center" shrinkToFit="1"/>
    </xf>
    <xf numFmtId="0" fontId="7" fillId="0" borderId="79" xfId="0" applyFont="1" applyFill="1" applyBorder="1" applyAlignment="1">
      <alignment horizontal="center" vertical="center" shrinkToFit="1"/>
    </xf>
    <xf numFmtId="0" fontId="28"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4" xfId="0" applyFont="1" applyFill="1" applyBorder="1" applyAlignment="1">
      <alignment horizontal="center" vertical="center" shrinkToFit="1"/>
    </xf>
    <xf numFmtId="0" fontId="20" fillId="9" borderId="6" xfId="0" applyFont="1" applyFill="1" applyBorder="1" applyAlignment="1">
      <alignment horizontal="center" vertical="center"/>
    </xf>
    <xf numFmtId="0" fontId="19" fillId="9" borderId="80" xfId="0" applyFont="1" applyFill="1" applyBorder="1">
      <alignment vertical="center"/>
    </xf>
    <xf numFmtId="0" fontId="19" fillId="9" borderId="60" xfId="0" applyFont="1" applyFill="1" applyBorder="1">
      <alignment vertical="center"/>
    </xf>
    <xf numFmtId="0" fontId="19" fillId="9" borderId="81" xfId="0" applyFont="1" applyFill="1" applyBorder="1">
      <alignment vertical="center"/>
    </xf>
    <xf numFmtId="179" fontId="19" fillId="3" borderId="0" xfId="0" applyNumberFormat="1" applyFont="1" applyFill="1" applyBorder="1" applyAlignment="1">
      <alignment horizontal="right" vertical="center"/>
    </xf>
    <xf numFmtId="179" fontId="19" fillId="3" borderId="4" xfId="0" applyNumberFormat="1" applyFont="1" applyFill="1" applyBorder="1" applyAlignment="1">
      <alignment horizontal="right" vertical="center"/>
    </xf>
    <xf numFmtId="179" fontId="19" fillId="3" borderId="3" xfId="0" applyNumberFormat="1" applyFont="1" applyFill="1" applyBorder="1" applyAlignment="1">
      <alignment horizontal="center" vertical="center"/>
    </xf>
    <xf numFmtId="0" fontId="19" fillId="9" borderId="77" xfId="0" applyFont="1" applyFill="1" applyBorder="1" applyAlignment="1">
      <alignment horizontal="center" vertical="center"/>
    </xf>
    <xf numFmtId="0" fontId="19" fillId="9" borderId="79" xfId="0" applyFont="1" applyFill="1" applyBorder="1" applyAlignment="1">
      <alignment horizontal="center" vertical="center"/>
    </xf>
    <xf numFmtId="0" fontId="19" fillId="9" borderId="77" xfId="0" applyFont="1" applyFill="1" applyBorder="1" applyAlignment="1">
      <alignment horizontal="center" vertical="center" wrapText="1"/>
    </xf>
    <xf numFmtId="0" fontId="7" fillId="3" borderId="4" xfId="0" applyFont="1" applyFill="1" applyBorder="1">
      <alignment vertical="center"/>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29" fillId="0" borderId="3" xfId="0" applyFont="1" applyBorder="1" applyAlignment="1">
      <alignment vertical="center" wrapText="1"/>
    </xf>
    <xf numFmtId="0" fontId="29" fillId="0" borderId="0" xfId="0" applyFont="1" applyBorder="1" applyAlignment="1">
      <alignment vertical="center" wrapText="1"/>
    </xf>
    <xf numFmtId="0" fontId="29" fillId="0" borderId="4" xfId="0" applyFont="1" applyBorder="1" applyAlignment="1">
      <alignment vertical="center" wrapText="1"/>
    </xf>
    <xf numFmtId="0" fontId="19" fillId="9" borderId="80" xfId="0" applyFont="1" applyFill="1" applyBorder="1" applyAlignment="1">
      <alignment horizontal="center" vertical="center"/>
    </xf>
    <xf numFmtId="0" fontId="19" fillId="9" borderId="81" xfId="0" applyFont="1" applyFill="1" applyBorder="1" applyAlignment="1">
      <alignment horizontal="center" vertical="center"/>
    </xf>
    <xf numFmtId="0" fontId="27" fillId="0" borderId="80" xfId="0" applyFont="1" applyBorder="1" applyAlignment="1">
      <alignment horizontal="left" vertical="center" wrapText="1" indent="1"/>
    </xf>
    <xf numFmtId="0" fontId="27" fillId="0" borderId="60" xfId="0" applyFont="1" applyBorder="1" applyAlignment="1">
      <alignment horizontal="left" vertical="center" wrapText="1" indent="1"/>
    </xf>
    <xf numFmtId="0" fontId="27" fillId="0" borderId="81" xfId="0" applyFont="1" applyBorder="1" applyAlignment="1">
      <alignment horizontal="left" vertical="center" wrapText="1" indent="1"/>
    </xf>
    <xf numFmtId="0" fontId="19" fillId="0" borderId="82" xfId="0" applyFont="1" applyBorder="1" applyAlignment="1">
      <alignment horizontal="center" vertical="center" wrapText="1"/>
    </xf>
    <xf numFmtId="0" fontId="19" fillId="0" borderId="83" xfId="0" applyFont="1" applyBorder="1" applyAlignment="1">
      <alignment horizontal="center" vertical="center"/>
    </xf>
    <xf numFmtId="0" fontId="19" fillId="0" borderId="84" xfId="0" applyFont="1" applyBorder="1" applyAlignment="1">
      <alignment horizontal="center" vertical="center"/>
    </xf>
    <xf numFmtId="0" fontId="19" fillId="0" borderId="82" xfId="0" applyFont="1" applyBorder="1" applyAlignment="1">
      <alignment horizontal="center" vertical="center"/>
    </xf>
    <xf numFmtId="49" fontId="27" fillId="0" borderId="0" xfId="0" applyNumberFormat="1" applyFont="1" applyAlignment="1">
      <alignment horizontal="right" vertical="center"/>
    </xf>
    <xf numFmtId="0" fontId="19" fillId="0" borderId="80" xfId="0" applyFont="1" applyBorder="1">
      <alignment vertical="center"/>
    </xf>
    <xf numFmtId="0" fontId="28" fillId="0" borderId="60"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81" xfId="0" applyFont="1" applyBorder="1" applyAlignment="1">
      <alignment horizontal="center" vertical="center" shrinkToFit="1"/>
    </xf>
    <xf numFmtId="0" fontId="29" fillId="0" borderId="80" xfId="0" applyFont="1" applyBorder="1" applyAlignment="1">
      <alignment vertical="center" wrapText="1"/>
    </xf>
    <xf numFmtId="0" fontId="29" fillId="0" borderId="60" xfId="0" applyFont="1" applyBorder="1" applyAlignment="1">
      <alignment vertical="center" wrapText="1"/>
    </xf>
    <xf numFmtId="0" fontId="29" fillId="0" borderId="81" xfId="0" applyFont="1" applyBorder="1" applyAlignment="1">
      <alignment vertical="center" wrapText="1"/>
    </xf>
    <xf numFmtId="0" fontId="7" fillId="3" borderId="80" xfId="0" applyFont="1" applyFill="1" applyBorder="1" applyAlignment="1">
      <alignment horizontal="left" vertical="center" indent="1"/>
    </xf>
    <xf numFmtId="0" fontId="7" fillId="3" borderId="81" xfId="0" applyFont="1" applyFill="1" applyBorder="1" applyAlignment="1">
      <alignment horizontal="left" vertical="center" indent="1"/>
    </xf>
    <xf numFmtId="0" fontId="19" fillId="0" borderId="60" xfId="0" applyFont="1" applyBorder="1">
      <alignment vertical="center"/>
    </xf>
    <xf numFmtId="179" fontId="19" fillId="3" borderId="80" xfId="0" applyNumberFormat="1" applyFont="1" applyFill="1" applyBorder="1" applyAlignment="1">
      <alignment horizontal="center" vertical="center"/>
    </xf>
    <xf numFmtId="0" fontId="30" fillId="0" borderId="0" xfId="0" applyFont="1">
      <alignment vertical="center"/>
    </xf>
    <xf numFmtId="0" fontId="30" fillId="0" borderId="0" xfId="0" applyFont="1" applyBorder="1" applyAlignment="1">
      <alignment vertical="center" wrapText="1"/>
    </xf>
    <xf numFmtId="0" fontId="30" fillId="0" borderId="0" xfId="0" applyFont="1" applyBorder="1" applyAlignment="1">
      <alignment vertical="top" wrapText="1"/>
    </xf>
    <xf numFmtId="0" fontId="31" fillId="10" borderId="0" xfId="0" applyFont="1" applyFill="1" applyBorder="1">
      <alignment vertical="center"/>
    </xf>
    <xf numFmtId="0" fontId="30" fillId="0" borderId="0" xfId="0" applyFont="1" applyBorder="1">
      <alignment vertical="center"/>
    </xf>
    <xf numFmtId="0" fontId="32" fillId="0" borderId="77" xfId="0" applyFont="1" applyBorder="1" applyAlignment="1">
      <alignment horizontal="center" vertical="center"/>
    </xf>
    <xf numFmtId="0" fontId="32" fillId="0" borderId="79" xfId="0" applyFont="1" applyBorder="1" applyAlignment="1">
      <alignment horizontal="center" vertical="center"/>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32" fillId="0" borderId="78" xfId="0" applyFont="1" applyBorder="1" applyAlignment="1">
      <alignment horizontal="center" vertical="center"/>
    </xf>
    <xf numFmtId="0" fontId="0" fillId="0" borderId="79" xfId="0" applyBorder="1" applyAlignment="1" applyProtection="1">
      <alignment horizontal="center" vertical="center"/>
      <protection locked="0"/>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32" fillId="0" borderId="0" xfId="0" applyFont="1" applyAlignment="1">
      <alignment horizontal="center" vertical="center"/>
    </xf>
    <xf numFmtId="0" fontId="0" fillId="0" borderId="4" xfId="0" applyBorder="1" applyAlignment="1" applyProtection="1">
      <alignment horizontal="center" vertical="center"/>
      <protection locked="0"/>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0" fillId="0" borderId="80"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32" fillId="0" borderId="60" xfId="0" applyFont="1" applyBorder="1" applyAlignment="1">
      <alignment horizontal="center" vertical="center"/>
    </xf>
    <xf numFmtId="0" fontId="0" fillId="0" borderId="81" xfId="0" applyBorder="1" applyAlignment="1" applyProtection="1">
      <alignment horizontal="center" vertical="center"/>
      <protection locked="0"/>
    </xf>
    <xf numFmtId="0" fontId="0" fillId="0" borderId="78" xfId="0" applyBorder="1">
      <alignment vertical="center"/>
    </xf>
    <xf numFmtId="0" fontId="0" fillId="0" borderId="60" xfId="0" applyBorder="1">
      <alignment vertical="center"/>
    </xf>
    <xf numFmtId="0" fontId="20" fillId="0" borderId="0" xfId="0" applyFont="1" applyBorder="1">
      <alignment vertical="center"/>
    </xf>
    <xf numFmtId="0" fontId="20" fillId="0" borderId="60" xfId="0" applyFont="1" applyBorder="1">
      <alignment vertical="center"/>
    </xf>
    <xf numFmtId="0" fontId="20" fillId="0" borderId="62" xfId="0" applyFont="1" applyBorder="1" applyAlignment="1">
      <alignment horizontal="center" vertical="center"/>
    </xf>
    <xf numFmtId="0" fontId="20" fillId="0" borderId="65" xfId="0" applyFont="1" applyBorder="1" applyAlignment="1">
      <alignment horizontal="center" vertical="center"/>
    </xf>
    <xf numFmtId="0" fontId="20" fillId="0" borderId="67"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38" fontId="20" fillId="0" borderId="85" xfId="7" applyFont="1" applyBorder="1" applyAlignment="1">
      <alignment horizontal="center" vertical="center"/>
    </xf>
    <xf numFmtId="0" fontId="20" fillId="0" borderId="87" xfId="0" applyFont="1" applyBorder="1" applyAlignment="1">
      <alignment horizontal="center" vertical="center"/>
    </xf>
    <xf numFmtId="0" fontId="23" fillId="0" borderId="0" xfId="0" applyFont="1" applyBorder="1" applyAlignment="1">
      <alignment horizontal="center" vertical="center"/>
    </xf>
    <xf numFmtId="0" fontId="19" fillId="9" borderId="77" xfId="0" applyFont="1" applyFill="1" applyBorder="1" applyAlignment="1">
      <alignment horizontal="distributed" vertical="center" indent="1"/>
    </xf>
    <xf numFmtId="0" fontId="19" fillId="9" borderId="79" xfId="0" applyFont="1" applyFill="1" applyBorder="1" applyAlignment="1">
      <alignment horizontal="distributed" vertical="center" indent="1"/>
    </xf>
    <xf numFmtId="0" fontId="19" fillId="0" borderId="77" xfId="0" applyFont="1" applyBorder="1" applyAlignment="1">
      <alignment horizontal="distributed" vertical="center" wrapText="1" indent="1"/>
    </xf>
    <xf numFmtId="0" fontId="19" fillId="0" borderId="77" xfId="0" applyFont="1" applyBorder="1" applyAlignment="1">
      <alignment vertical="center" textRotation="255"/>
    </xf>
    <xf numFmtId="0" fontId="19" fillId="0" borderId="78" xfId="0" applyFont="1" applyBorder="1" applyAlignment="1">
      <alignment vertical="center" textRotation="255"/>
    </xf>
    <xf numFmtId="0" fontId="19" fillId="0" borderId="79" xfId="0" applyFont="1" applyBorder="1" applyAlignment="1">
      <alignment vertical="center" textRotation="255"/>
    </xf>
    <xf numFmtId="0" fontId="19" fillId="0" borderId="77" xfId="0" applyFont="1" applyBorder="1" applyAlignment="1">
      <alignment horizontal="center" vertical="center" textRotation="255"/>
    </xf>
    <xf numFmtId="0" fontId="19" fillId="0" borderId="78" xfId="0" applyFont="1" applyBorder="1" applyAlignment="1">
      <alignment horizontal="center" vertical="center" textRotation="255"/>
    </xf>
    <xf numFmtId="0" fontId="19" fillId="0" borderId="79" xfId="0" applyFont="1" applyBorder="1" applyAlignment="1">
      <alignment horizontal="center" vertical="center" textRotation="255"/>
    </xf>
    <xf numFmtId="0" fontId="19" fillId="9" borderId="3" xfId="0" applyFont="1" applyFill="1" applyBorder="1" applyAlignment="1">
      <alignment horizontal="distributed" vertical="center" indent="1"/>
    </xf>
    <xf numFmtId="0" fontId="19" fillId="9" borderId="4" xfId="0" applyFont="1" applyFill="1" applyBorder="1" applyAlignment="1">
      <alignment horizontal="distributed" vertical="center" indent="1"/>
    </xf>
    <xf numFmtId="0" fontId="19" fillId="0" borderId="80" xfId="0" applyFont="1" applyBorder="1" applyAlignment="1">
      <alignment vertical="center" textRotation="255"/>
    </xf>
    <xf numFmtId="0" fontId="19" fillId="0" borderId="60" xfId="0" applyFont="1" applyBorder="1" applyAlignment="1">
      <alignment vertical="center" textRotation="255"/>
    </xf>
    <xf numFmtId="0" fontId="19" fillId="0" borderId="81" xfId="0" applyFont="1" applyBorder="1" applyAlignment="1">
      <alignment vertical="center" textRotation="255"/>
    </xf>
    <xf numFmtId="0" fontId="19" fillId="0" borderId="80" xfId="0" applyFont="1" applyBorder="1" applyAlignment="1">
      <alignment horizontal="center" vertical="center" textRotation="255"/>
    </xf>
    <xf numFmtId="0" fontId="19" fillId="0" borderId="60" xfId="0" applyFont="1" applyBorder="1" applyAlignment="1">
      <alignment horizontal="center" vertical="center" textRotation="255"/>
    </xf>
    <xf numFmtId="0" fontId="19" fillId="0" borderId="81" xfId="0" applyFont="1" applyBorder="1" applyAlignment="1">
      <alignment horizontal="center" vertical="center" textRotation="255"/>
    </xf>
    <xf numFmtId="0" fontId="19" fillId="9" borderId="80" xfId="0" applyFont="1" applyFill="1" applyBorder="1" applyAlignment="1">
      <alignment horizontal="distributed" vertical="center" indent="1"/>
    </xf>
    <xf numFmtId="0" fontId="19" fillId="9" borderId="81" xfId="0" applyFont="1" applyFill="1" applyBorder="1" applyAlignment="1">
      <alignment horizontal="distributed" vertical="center" indent="1"/>
    </xf>
    <xf numFmtId="176" fontId="19" fillId="9" borderId="3" xfId="0" applyNumberFormat="1" applyFont="1" applyFill="1" applyBorder="1" applyAlignment="1">
      <alignment horizontal="center" vertical="center"/>
    </xf>
    <xf numFmtId="176" fontId="19" fillId="9" borderId="4" xfId="0" applyNumberFormat="1" applyFont="1" applyFill="1" applyBorder="1" applyAlignment="1">
      <alignment horizontal="center" vertical="center"/>
    </xf>
    <xf numFmtId="0" fontId="19" fillId="0" borderId="77" xfId="0" applyFont="1" applyFill="1" applyBorder="1" applyAlignment="1">
      <alignment horizontal="right" vertical="center"/>
    </xf>
    <xf numFmtId="0" fontId="19" fillId="0" borderId="79" xfId="0" applyFont="1" applyFill="1" applyBorder="1" applyAlignment="1">
      <alignment horizontal="right" vertical="center"/>
    </xf>
    <xf numFmtId="0" fontId="28" fillId="0" borderId="77" xfId="0" applyFont="1" applyBorder="1" applyAlignment="1">
      <alignment horizontal="center" vertical="center" shrinkToFit="1"/>
    </xf>
    <xf numFmtId="0" fontId="28" fillId="0" borderId="79" xfId="0" applyFont="1" applyBorder="1" applyAlignment="1">
      <alignment horizontal="center" vertical="center" shrinkToFit="1"/>
    </xf>
    <xf numFmtId="179" fontId="19" fillId="3" borderId="3" xfId="0" applyNumberFormat="1" applyFont="1" applyFill="1" applyBorder="1" applyAlignment="1" applyProtection="1">
      <alignment horizontal="center" vertical="center"/>
      <protection locked="0"/>
    </xf>
    <xf numFmtId="179" fontId="19" fillId="3" borderId="4" xfId="0" applyNumberFormat="1" applyFont="1" applyFill="1" applyBorder="1" applyAlignment="1" applyProtection="1">
      <alignment horizontal="center" vertical="center"/>
      <protection locked="0"/>
    </xf>
    <xf numFmtId="0" fontId="33" fillId="3" borderId="77" xfId="0" applyNumberFormat="1" applyFont="1" applyFill="1" applyBorder="1" applyAlignment="1">
      <alignment horizontal="center" vertical="center" shrinkToFit="1"/>
    </xf>
    <xf numFmtId="0" fontId="33" fillId="3" borderId="79"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7" fillId="0" borderId="0" xfId="0" applyFont="1" applyBorder="1">
      <alignment vertical="center"/>
    </xf>
    <xf numFmtId="0" fontId="33" fillId="3" borderId="3" xfId="0" applyNumberFormat="1" applyFont="1" applyFill="1" applyBorder="1" applyAlignment="1">
      <alignment horizontal="center" vertical="center" shrinkToFit="1"/>
    </xf>
    <xf numFmtId="0" fontId="33" fillId="3" borderId="4" xfId="0" applyFont="1" applyFill="1" applyBorder="1" applyAlignment="1">
      <alignment horizontal="center" vertical="center" shrinkToFit="1"/>
    </xf>
    <xf numFmtId="0" fontId="19" fillId="0" borderId="3" xfId="0" applyFont="1" applyFill="1" applyBorder="1" applyAlignment="1">
      <alignment horizontal="right" vertical="center"/>
    </xf>
    <xf numFmtId="0" fontId="19" fillId="0" borderId="4" xfId="0" applyFont="1" applyFill="1" applyBorder="1" applyAlignment="1">
      <alignment horizontal="right" vertical="center"/>
    </xf>
    <xf numFmtId="0" fontId="19" fillId="0" borderId="0" xfId="0" applyFont="1" applyBorder="1" applyAlignment="1">
      <alignment horizontal="left" vertical="center" indent="1" shrinkToFit="1"/>
    </xf>
    <xf numFmtId="0" fontId="33" fillId="0" borderId="0" xfId="0" applyFont="1" applyBorder="1" applyAlignment="1">
      <alignment horizontal="left" vertical="center" indent="1" shrinkToFit="1"/>
    </xf>
    <xf numFmtId="176" fontId="19" fillId="0" borderId="3" xfId="0" applyNumberFormat="1" applyFont="1" applyFill="1" applyBorder="1" applyAlignment="1">
      <alignment horizontal="left" vertical="center"/>
    </xf>
    <xf numFmtId="176" fontId="19" fillId="0" borderId="4" xfId="0" applyNumberFormat="1" applyFont="1" applyFill="1" applyBorder="1" applyAlignment="1">
      <alignment horizontal="left" vertical="center"/>
    </xf>
    <xf numFmtId="176" fontId="19" fillId="9" borderId="80" xfId="0" applyNumberFormat="1" applyFont="1" applyFill="1" applyBorder="1" applyAlignment="1">
      <alignment horizontal="center" vertical="center"/>
    </xf>
    <xf numFmtId="176" fontId="19" fillId="9" borderId="81" xfId="0" applyNumberFormat="1" applyFont="1" applyFill="1" applyBorder="1" applyAlignment="1">
      <alignment horizontal="center" vertical="center"/>
    </xf>
    <xf numFmtId="179" fontId="19" fillId="3" borderId="80" xfId="0" applyNumberFormat="1" applyFont="1" applyFill="1" applyBorder="1" applyAlignment="1" applyProtection="1">
      <alignment horizontal="center" vertical="center"/>
      <protection locked="0"/>
    </xf>
    <xf numFmtId="179" fontId="19" fillId="3" borderId="81" xfId="0" applyNumberFormat="1" applyFont="1" applyFill="1" applyBorder="1" applyAlignment="1" applyProtection="1">
      <alignment horizontal="center" vertical="center"/>
      <protection locked="0"/>
    </xf>
    <xf numFmtId="176" fontId="19" fillId="0" borderId="80" xfId="0" applyNumberFormat="1" applyFont="1" applyFill="1" applyBorder="1" applyAlignment="1">
      <alignment horizontal="left" vertical="center"/>
    </xf>
    <xf numFmtId="176" fontId="19" fillId="0" borderId="81" xfId="0" applyNumberFormat="1" applyFont="1" applyFill="1" applyBorder="1" applyAlignment="1">
      <alignment horizontal="left" vertical="center"/>
    </xf>
    <xf numFmtId="0" fontId="19" fillId="9" borderId="77" xfId="0" applyFont="1" applyFill="1" applyBorder="1" applyAlignment="1">
      <alignment horizontal="left" vertical="center"/>
    </xf>
    <xf numFmtId="0" fontId="19" fillId="9" borderId="78" xfId="0" applyFont="1" applyFill="1" applyBorder="1" applyAlignment="1">
      <alignment horizontal="left" vertical="top"/>
    </xf>
    <xf numFmtId="0" fontId="19" fillId="9" borderId="78" xfId="0" applyFont="1" applyFill="1" applyBorder="1" applyAlignment="1">
      <alignment vertical="center"/>
    </xf>
    <xf numFmtId="0" fontId="19" fillId="9" borderId="79" xfId="0" applyFont="1" applyFill="1" applyBorder="1" applyAlignment="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9" borderId="3" xfId="0" applyFont="1" applyFill="1" applyBorder="1" applyAlignment="1">
      <alignment horizontal="left" vertical="top"/>
    </xf>
    <xf numFmtId="0" fontId="19" fillId="9" borderId="0" xfId="0" applyFont="1" applyFill="1" applyBorder="1" applyAlignment="1">
      <alignment horizontal="left" vertical="top"/>
    </xf>
    <xf numFmtId="0" fontId="19" fillId="9" borderId="0" xfId="0" applyFont="1" applyFill="1" applyBorder="1" applyAlignment="1">
      <alignment vertical="center"/>
    </xf>
    <xf numFmtId="0" fontId="19" fillId="9" borderId="4" xfId="0" applyFont="1" applyFill="1" applyBorder="1" applyAlignment="1">
      <alignment vertical="center"/>
    </xf>
    <xf numFmtId="0" fontId="19" fillId="0" borderId="5" xfId="0" applyFont="1" applyBorder="1" applyAlignment="1">
      <alignment horizontal="center" vertical="center"/>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34" fillId="3" borderId="2" xfId="0" applyNumberFormat="1" applyFont="1" applyFill="1" applyBorder="1" applyAlignment="1" applyProtection="1">
      <alignment horizontal="center" vertical="center"/>
      <protection locked="0"/>
    </xf>
    <xf numFmtId="180" fontId="34" fillId="3" borderId="2" xfId="0" applyNumberFormat="1" applyFont="1" applyFill="1" applyBorder="1" applyAlignment="1" applyProtection="1">
      <alignment horizontal="center" vertical="center"/>
      <protection locked="0"/>
    </xf>
    <xf numFmtId="179" fontId="19" fillId="3" borderId="0" xfId="0" applyNumberFormat="1" applyFont="1" applyFill="1" applyBorder="1" applyAlignment="1" applyProtection="1">
      <alignment horizontal="right" vertical="center"/>
      <protection locked="0"/>
    </xf>
    <xf numFmtId="176" fontId="19" fillId="9" borderId="77" xfId="0" applyNumberFormat="1" applyFont="1" applyFill="1" applyBorder="1" applyAlignment="1">
      <alignment horizontal="center" vertical="center"/>
    </xf>
    <xf numFmtId="176" fontId="19" fillId="9" borderId="79" xfId="0" applyNumberFormat="1" applyFont="1" applyFill="1" applyBorder="1" applyAlignment="1">
      <alignment horizontal="center" vertical="center"/>
    </xf>
    <xf numFmtId="0" fontId="19" fillId="9" borderId="0" xfId="0" applyFont="1" applyFill="1" applyBorder="1" applyAlignment="1">
      <alignment horizontal="left" vertical="center"/>
    </xf>
    <xf numFmtId="0" fontId="19" fillId="9" borderId="4" xfId="0" applyFont="1" applyFill="1" applyBorder="1" applyAlignment="1">
      <alignment horizontal="left" vertical="center"/>
    </xf>
    <xf numFmtId="176" fontId="19" fillId="0" borderId="2" xfId="0" applyNumberFormat="1" applyFont="1" applyFill="1" applyBorder="1" applyAlignment="1">
      <alignment horizontal="left" vertical="center"/>
    </xf>
    <xf numFmtId="0" fontId="19" fillId="9" borderId="0" xfId="0" applyFont="1" applyFill="1">
      <alignment vertical="center"/>
    </xf>
    <xf numFmtId="0" fontId="7" fillId="0" borderId="3" xfId="0" applyFont="1" applyBorder="1" applyAlignment="1">
      <alignment horizontal="left" vertical="center"/>
    </xf>
    <xf numFmtId="0" fontId="34" fillId="3" borderId="2" xfId="0" applyNumberFormat="1" applyFont="1" applyFill="1" applyBorder="1" applyAlignment="1" applyProtection="1">
      <alignment horizontal="left" vertical="center" indent="2"/>
      <protection locked="0"/>
    </xf>
    <xf numFmtId="0" fontId="7" fillId="0" borderId="3" xfId="0" applyFont="1" applyBorder="1">
      <alignment vertical="center"/>
    </xf>
    <xf numFmtId="0" fontId="7" fillId="0" borderId="0" xfId="0" applyFont="1" applyBorder="1" applyAlignment="1">
      <alignment horizontal="left" vertical="center" indent="1"/>
    </xf>
    <xf numFmtId="176" fontId="19" fillId="0" borderId="2" xfId="0" applyNumberFormat="1" applyFont="1" applyFill="1" applyBorder="1" applyAlignment="1">
      <alignment horizontal="center" vertical="center"/>
    </xf>
    <xf numFmtId="176" fontId="19" fillId="0" borderId="80" xfId="0" applyNumberFormat="1" applyFont="1" applyFill="1" applyBorder="1" applyAlignment="1">
      <alignment horizontal="center" vertical="center"/>
    </xf>
    <xf numFmtId="176" fontId="19" fillId="0" borderId="81" xfId="0" applyNumberFormat="1" applyFont="1" applyFill="1" applyBorder="1" applyAlignment="1">
      <alignment horizontal="center" vertical="center"/>
    </xf>
    <xf numFmtId="0" fontId="7" fillId="0" borderId="80" xfId="0" applyNumberFormat="1" applyFont="1" applyFill="1" applyBorder="1" applyAlignment="1">
      <alignment horizontal="left" vertical="center" indent="1"/>
    </xf>
    <xf numFmtId="0" fontId="7" fillId="0" borderId="81" xfId="0" applyNumberFormat="1" applyFont="1" applyFill="1" applyBorder="1" applyAlignment="1">
      <alignment horizontal="left" vertical="center" indent="1"/>
    </xf>
    <xf numFmtId="0" fontId="7" fillId="0" borderId="80"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7" fillId="0" borderId="81" xfId="0" applyFont="1" applyBorder="1" applyAlignment="1">
      <alignment horizontal="left" vertical="center" wrapText="1" shrinkToFit="1"/>
    </xf>
    <xf numFmtId="0" fontId="7" fillId="0" borderId="80" xfId="0" applyFont="1" applyBorder="1">
      <alignment vertical="center"/>
    </xf>
    <xf numFmtId="0" fontId="7" fillId="0" borderId="60" xfId="0" applyFont="1" applyBorder="1">
      <alignment vertical="center"/>
    </xf>
    <xf numFmtId="0" fontId="7" fillId="0" borderId="60" xfId="0" applyFont="1" applyBorder="1" applyAlignment="1">
      <alignment horizontal="left" vertical="center" indent="1"/>
    </xf>
    <xf numFmtId="0" fontId="19" fillId="9" borderId="60" xfId="0" applyFont="1" applyFill="1" applyBorder="1" applyAlignment="1">
      <alignment horizontal="left" vertical="center"/>
    </xf>
    <xf numFmtId="0" fontId="19" fillId="9" borderId="81" xfId="0" applyFont="1" applyFill="1" applyBorder="1" applyAlignment="1">
      <alignment horizontal="left" vertical="center"/>
    </xf>
    <xf numFmtId="0" fontId="34" fillId="3" borderId="6" xfId="0" applyNumberFormat="1" applyFont="1" applyFill="1" applyBorder="1" applyAlignment="1" applyProtection="1">
      <alignment horizontal="center" vertical="center"/>
      <protection locked="0"/>
    </xf>
    <xf numFmtId="176" fontId="19" fillId="0" borderId="6" xfId="0" applyNumberFormat="1" applyFont="1" applyFill="1" applyBorder="1" applyAlignment="1">
      <alignment horizontal="center" vertical="center"/>
    </xf>
    <xf numFmtId="0" fontId="7" fillId="0" borderId="0" xfId="0" applyFont="1">
      <alignment vertical="center"/>
    </xf>
    <xf numFmtId="0" fontId="7" fillId="2" borderId="1" xfId="0" applyFont="1" applyFill="1" applyBorder="1">
      <alignment vertical="center"/>
    </xf>
    <xf numFmtId="0" fontId="7" fillId="2" borderId="30" xfId="0" applyFont="1" applyFill="1" applyBorder="1">
      <alignment vertical="center"/>
    </xf>
    <xf numFmtId="0" fontId="7" fillId="0" borderId="31" xfId="0" applyFont="1" applyBorder="1">
      <alignment vertical="center"/>
    </xf>
    <xf numFmtId="0" fontId="7" fillId="0" borderId="32" xfId="0" applyFont="1" applyBorder="1">
      <alignment vertical="center"/>
    </xf>
    <xf numFmtId="49" fontId="7" fillId="0" borderId="5" xfId="0" applyNumberFormat="1" applyFont="1" applyBorder="1" applyAlignment="1">
      <alignment vertical="center" wrapText="1"/>
    </xf>
    <xf numFmtId="0" fontId="7" fillId="2" borderId="52" xfId="0" applyFont="1" applyFill="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49" fontId="7" fillId="0" borderId="6" xfId="0" applyNumberFormat="1" applyFont="1" applyBorder="1" applyAlignment="1">
      <alignment vertical="center" wrapText="1"/>
    </xf>
    <xf numFmtId="0" fontId="7" fillId="2" borderId="6" xfId="0" applyFont="1" applyFill="1" applyBorder="1" applyAlignment="1">
      <alignment horizontal="center" vertical="center"/>
    </xf>
    <xf numFmtId="9" fontId="7" fillId="0" borderId="6" xfId="0" applyNumberFormat="1" applyFont="1" applyBorder="1" applyAlignment="1">
      <alignment horizontal="center" vertical="center"/>
    </xf>
    <xf numFmtId="9" fontId="7" fillId="2" borderId="6" xfId="0" applyNumberFormat="1" applyFont="1" applyFill="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lignment vertical="center"/>
    </xf>
    <xf numFmtId="38" fontId="7" fillId="0" borderId="0" xfId="7" applyFont="1">
      <alignment vertical="center"/>
    </xf>
    <xf numFmtId="38" fontId="7" fillId="0" borderId="0" xfId="7" applyFont="1" applyAlignment="1">
      <alignment vertical="center" wrapText="1"/>
    </xf>
    <xf numFmtId="0" fontId="7" fillId="11" borderId="1" xfId="0" applyFont="1" applyFill="1" applyBorder="1">
      <alignment vertical="center"/>
    </xf>
    <xf numFmtId="38" fontId="7" fillId="11" borderId="1" xfId="7" applyFont="1" applyFill="1" applyBorder="1">
      <alignment vertical="center"/>
    </xf>
    <xf numFmtId="38" fontId="7" fillId="0" borderId="1" xfId="7" applyFont="1" applyBorder="1" applyAlignment="1">
      <alignment horizontal="right" vertical="center"/>
    </xf>
    <xf numFmtId="38" fontId="7" fillId="11" borderId="1" xfId="7" applyFont="1" applyFill="1" applyBorder="1" applyAlignment="1">
      <alignment vertical="center" wrapText="1"/>
    </xf>
    <xf numFmtId="38" fontId="7" fillId="0" borderId="1" xfId="7" applyFont="1" applyBorder="1" applyAlignment="1">
      <alignment vertical="center" wrapText="1"/>
    </xf>
    <xf numFmtId="0" fontId="7" fillId="0" borderId="1" xfId="0" applyFont="1" applyBorder="1" applyAlignment="1">
      <alignment horizontal="right" vertical="center"/>
    </xf>
  </cellXfs>
  <cellStyles count="9">
    <cellStyle name="桁区切り 2" xfId="1"/>
    <cellStyle name="標準" xfId="0" builtinId="0"/>
    <cellStyle name="標準 2" xfId="2"/>
    <cellStyle name="標準 3" xfId="3"/>
    <cellStyle name="標準_★新規　魚沼市ガス工事様式R06改定版" xfId="4"/>
    <cellStyle name="標準_【店頭掲示用】H20ガス供給管内管工事単価表" xfId="5"/>
    <cellStyle name="パーセント" xfId="6" builtinId="5"/>
    <cellStyle name="桁区切り" xfId="7" builtinId="6"/>
    <cellStyle name="通貨" xfId="8" builtinId="7"/>
  </cellStyles>
  <dxfs count="39">
    <dxf>
      <font>
        <color rgb="FF0012FF"/>
      </font>
    </dxf>
    <dxf>
      <numFmt numFmtId="2" formatCode="0.00"/>
    </dxf>
    <dxf>
      <numFmt numFmtId="181" formatCode="0.0"/>
    </dxf>
    <dxf>
      <font>
        <color rgb="FF0012FF"/>
      </font>
    </dxf>
    <dxf>
      <font>
        <color rgb="FF0012FF"/>
      </font>
    </dxf>
    <dxf>
      <numFmt numFmtId="2" formatCode="0.00"/>
    </dxf>
    <dxf>
      <numFmt numFmtId="181" formatCode="0.0"/>
    </dxf>
    <dxf>
      <font>
        <color rgb="FF0012FF"/>
      </font>
    </dxf>
    <dxf>
      <font>
        <color rgb="FF0012FF"/>
      </font>
    </dxf>
    <dxf>
      <font>
        <color rgb="FF0012FF"/>
      </font>
    </dxf>
    <dxf>
      <numFmt numFmtId="2" formatCode="0.00"/>
    </dxf>
    <dxf>
      <numFmt numFmtId="181" formatCode="0.0"/>
    </dxf>
    <dxf>
      <font>
        <color rgb="FF0012FF"/>
      </font>
    </dxf>
    <dxf>
      <font>
        <color rgb="FF0012FF"/>
      </font>
    </dxf>
    <dxf>
      <font>
        <color rgb="FF0012FF"/>
      </font>
    </dxf>
    <dxf>
      <numFmt numFmtId="181" formatCode="0.0"/>
    </dxf>
    <dxf>
      <numFmt numFmtId="2" formatCode="0.00"/>
    </dxf>
    <dxf>
      <font>
        <color rgb="FF0012FF"/>
      </font>
    </dxf>
    <dxf>
      <numFmt numFmtId="2" formatCode="0.00"/>
    </dxf>
    <dxf>
      <numFmt numFmtId="181" formatCode="0.0"/>
    </dxf>
    <dxf>
      <fill>
        <patternFill>
          <bgColor rgb="FFFFFF99"/>
        </patternFill>
      </fill>
    </dxf>
    <dxf>
      <font>
        <color rgb="FF0012FF"/>
      </font>
    </dxf>
    <dxf>
      <fill>
        <patternFill>
          <bgColor rgb="FFFFFF99"/>
        </patternFill>
      </fill>
    </dxf>
    <dxf>
      <font>
        <color rgb="FF0012FF"/>
      </font>
    </dxf>
    <dxf>
      <fill>
        <patternFill>
          <bgColor rgb="FFFFFF99"/>
        </patternFill>
      </fill>
    </dxf>
    <dxf>
      <font>
        <color rgb="FF0012FF"/>
      </font>
    </dxf>
    <dxf>
      <fill>
        <patternFill>
          <bgColor rgb="FFFFFF99"/>
        </patternFill>
      </fill>
    </dxf>
    <dxf>
      <font>
        <color rgb="FF0012FF"/>
      </font>
    </dxf>
    <dxf>
      <font>
        <color rgb="FF0012FF"/>
      </font>
    </dxf>
    <dxf>
      <numFmt numFmtId="2" formatCode="0.00"/>
    </dxf>
    <dxf>
      <font>
        <color rgb="FF0012FF"/>
      </font>
    </dxf>
    <dxf>
      <fill>
        <patternFill patternType="solid">
          <bgColor rgb="FFE9FFE9"/>
        </patternFill>
      </fill>
    </dxf>
    <dxf>
      <fill>
        <patternFill patternType="solid">
          <bgColor rgb="FF57FF80"/>
        </patternFill>
      </fill>
    </dxf>
    <dxf>
      <font>
        <color rgb="FF0012FF"/>
      </font>
    </dxf>
    <dxf>
      <font>
        <color rgb="FF0012FF"/>
      </font>
    </dxf>
    <dxf>
      <font>
        <color rgb="FF0012FF"/>
      </font>
    </dxf>
    <dxf>
      <fill>
        <patternFill>
          <bgColor rgb="FFFFFF99"/>
        </patternFill>
      </fill>
    </dxf>
    <dxf>
      <font>
        <color rgb="FF0012FF"/>
      </font>
    </dxf>
    <dxf>
      <fill>
        <patternFill>
          <bgColor rgb="FFFFFF99"/>
        </patternFill>
      </fill>
    </dxf>
  </dxfs>
  <tableStyles count="0" defaultTableStyle="TableStyleMedium2" defaultPivotStyle="PivotStyleLight16"/>
  <colors>
    <mruColors>
      <color rgb="FFD2D2D2"/>
      <color rgb="FFA0FFFF"/>
      <color rgb="FFE9FFFF"/>
      <color rgb="FFFFA0FF"/>
      <color rgb="FFFF57FF"/>
      <color rgb="FFE9E9FF"/>
      <color rgb="FFE9FFE9"/>
      <color rgb="FF0012FF"/>
      <color rgb="FF57FF8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624840</xdr:colOff>
      <xdr:row>1</xdr:row>
      <xdr:rowOff>3175</xdr:rowOff>
    </xdr:from>
    <xdr:to xmlns:xdr="http://schemas.openxmlformats.org/drawingml/2006/spreadsheetDrawing">
      <xdr:col>15</xdr:col>
      <xdr:colOff>1905</xdr:colOff>
      <xdr:row>18</xdr:row>
      <xdr:rowOff>252730</xdr:rowOff>
    </xdr:to>
    <xdr:sp macro="" textlink="">
      <xdr:nvSpPr>
        <xdr:cNvPr id="2" name="Text Box 1"/>
        <xdr:cNvSpPr txBox="1">
          <a:spLocks noChangeArrowheads="1"/>
        </xdr:cNvSpPr>
      </xdr:nvSpPr>
      <xdr:spPr>
        <a:xfrm>
          <a:off x="6169660" y="257175"/>
          <a:ext cx="6568440" cy="4567555"/>
        </a:xfrm>
        <a:prstGeom prst="rect">
          <a:avLst/>
        </a:prstGeom>
        <a:solidFill>
          <a:srgbClr val="FFE69A"/>
        </a:solidFill>
        <a:ln w="19050" cap="flat" cmpd="sng">
          <a:solidFill>
            <a:schemeClr val="tx1"/>
          </a:solidFill>
          <a:prstDash val="solid"/>
          <a:round/>
          <a:headEnd/>
          <a:tailEnd/>
        </a:ln>
        <a:effectLst/>
      </xdr:spPr>
      <xdr:txBody>
        <a:bodyPr vertOverflow="overflow" horzOverflow="overflow" wrap="square" lIns="72000" tIns="72000" rIns="72000" bIns="72000" numCol="1" spcCol="0" rtlCol="0" anchor="t" upright="1"/>
        <a:lstStyle/>
        <a:p>
          <a:pPr marL="0" indent="0" algn="l">
            <a:lnSpc>
              <a:spcPts val="1600"/>
            </a:lnSpc>
            <a:spcBef>
              <a:spcPts val="0"/>
            </a:spcBef>
            <a:spcAft>
              <a:spcPts val="0"/>
            </a:spcAft>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【注意事項】</a:t>
          </a:r>
          <a:endParaRPr lang="en-US" altLang="ja-JP" sz="12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600"/>
            </a:lnSpc>
            <a:spcBef>
              <a:spcPts val="0"/>
            </a:spcBef>
            <a:spcAft>
              <a:spcPts val="0"/>
            </a:spcAft>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200" b="0" i="0" u="none" strike="noStrike" kern="0" cap="none" spc="0" normalizeH="0" baseline="0">
              <a:solidFill>
                <a:srgbClr val="0012FF"/>
              </a:solidFill>
              <a:effectLst/>
              <a:uFill>
                <a:solidFill>
                  <a:sysClr val="windowText" lastClr="000000"/>
                </a:solidFill>
              </a:uFill>
              <a:latin typeface="Meiryo UI"/>
              <a:ea typeface="Meiryo UI"/>
              <a:cs typeface="+mn-cs"/>
            </a:rPr>
            <a:t>青字は計算式</a:t>
          </a:r>
          <a:r>
            <a:rPr lang="ja-JP" altLang="en-US" sz="1200" b="0" i="0" u="none" strike="noStrike" kern="0" cap="none" spc="0" normalizeH="0" baseline="0">
              <a:solidFill>
                <a:schemeClr val="dk1"/>
              </a:solidFill>
              <a:effectLst/>
              <a:uFill>
                <a:solidFill>
                  <a:sysClr val="windowText" lastClr="000000"/>
                </a:solidFill>
              </a:uFill>
              <a:latin typeface="Meiryo UI"/>
              <a:ea typeface="Meiryo UI"/>
              <a:cs typeface="+mn-cs"/>
            </a:rPr>
            <a:t>が入っています。</a:t>
          </a:r>
          <a:endParaRPr lang="en-US" altLang="ja-JP" sz="12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200" b="0" i="0" u="none" strike="noStrike" kern="0" cap="none" spc="0" normalizeH="0" baseline="0">
              <a:solidFill>
                <a:srgbClr val="FF0000"/>
              </a:solidFill>
              <a:effectLst/>
              <a:uFill>
                <a:solidFill>
                  <a:sysClr val="windowText" lastClr="000000"/>
                </a:solidFill>
              </a:uFill>
              <a:latin typeface="Meiryo UI"/>
              <a:ea typeface="Meiryo UI"/>
              <a:cs typeface="+mn-cs"/>
            </a:rPr>
            <a:t>入力できる場所は「薄黄色セル」です</a:t>
          </a:r>
          <a:r>
            <a:rPr lang="ja-JP" altLang="en-US" sz="1200" b="0" i="0" u="none" strike="noStrike" kern="0" cap="none" spc="0" normalizeH="0" baseline="0">
              <a:solidFill>
                <a:schemeClr val="dk1"/>
              </a:solidFill>
              <a:effectLst/>
              <a:uFill>
                <a:solidFill>
                  <a:sysClr val="windowText" lastClr="000000"/>
                </a:solidFill>
              </a:uFill>
              <a:latin typeface="Meiryo UI"/>
              <a:ea typeface="Meiryo UI"/>
              <a:cs typeface="+mn-cs"/>
            </a:rPr>
            <a:t>。申込書などの</a:t>
          </a:r>
          <a:r>
            <a:rPr lang="ja-JP" altLang="en-US" sz="1200" b="0" i="0" u="none" strike="noStrike" kern="0" cap="none" spc="0" normalizeH="0" baseline="0">
              <a:solidFill>
                <a:schemeClr val="dk1"/>
              </a:solidFill>
              <a:effectLst/>
              <a:uFill>
                <a:solidFill>
                  <a:sysClr val="windowText" lastClr="000000"/>
                </a:solidFill>
              </a:uFill>
              <a:latin typeface="Meiryo UI"/>
              <a:ea typeface="Meiryo UI"/>
              <a:cs typeface="+mn-cs"/>
            </a:rPr>
            <a:t>様式の白セルは入力できません。</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○この様式データの項目名や、欄の大きさなどの書式を許可なく変更することを禁止します。 </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○工事申込者欄は、本人から記入、捺印してもらうこと。（社判等可）</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○工事代金支払者欄は、工事申込者と支払者が違う場合は必ず記入すること。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○使用者欄は、工事申込者と違う場合記入すること。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○取出し工事等で道路占用が必要な場合は、できる限り早く工事申込書を提出してください。</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○同時施工がある場合は、該当するものを○で囲むこと。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○給水装置工事主任技術者、耐圧試験者欄は、必ず氏名の記入と捺印をすること。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○裏面に附近見取図、平面配管図、立面図を記入又は貼付しすること。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見やすさを考慮し必要に応じて別紙を使用すること。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管種、管径が図面で容易に判別できるよう記入すること。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白黒印刷・複写を考慮して、管種は色分けではなく略号で記入すること。（例 PB20 など）</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○水道管所有者分岐承諾書および土地･家屋使用承諾書は、必要に応じて記入すること。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○工事報告には給水装置竣工検査確認表を記入し、添付すること。</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○占用工事がある場合は、申請に必要な書類（道路横断面図、着手前写真等）を添付してください。</a:t>
          </a:r>
          <a:endParaRPr sz="1200" b="0" i="0" u="none" strike="noStrike" kern="0" cap="none" spc="0" normalizeH="0" baseline="0">
            <a:solidFill>
              <a:schemeClr val="dk1"/>
            </a:solidFill>
            <a:effectLst/>
            <a:uFill>
              <a:solidFill>
                <a:sysClr val="windowText" lastClr="000000"/>
              </a:solidFill>
            </a:uFill>
            <a:latin typeface="Meiryo UI"/>
            <a:ea typeface="Meiryo UI"/>
          </a:endParaRPr>
        </a:p>
        <a:p>
          <a:pPr algn="l" rtl="0">
            <a:lnSpc>
              <a:spcPts val="1600"/>
            </a:lnSpc>
            <a:defRPr sz="1000"/>
          </a:pPr>
          <a:r>
            <a:rPr lang="ja-JP" altLang="en-US" sz="1200" b="0" i="0" u="none" strike="noStrike" kern="0" cap="none" spc="0" normalizeH="0" baseline="0">
              <a:solidFill>
                <a:schemeClr val="dk1"/>
              </a:solidFill>
              <a:effectLst/>
              <a:uFill>
                <a:solidFill>
                  <a:sysClr val="windowText" lastClr="000000"/>
                </a:solidFill>
              </a:uFill>
              <a:latin typeface="Meiryo UI"/>
              <a:ea typeface="Meiryo UI"/>
            </a:rPr>
            <a:t>　</a:t>
          </a:r>
          <a:endParaRPr sz="1200" b="0" i="0" u="none" strike="noStrike" kern="0" cap="none" spc="0" normalizeH="0" baseline="0">
            <a:solidFill>
              <a:schemeClr val="dk1"/>
            </a:solidFill>
            <a:effectLst/>
            <a:uFill>
              <a:solidFill>
                <a:sysClr val="windowText" lastClr="000000"/>
              </a:solidFill>
            </a:uFill>
            <a:latin typeface="Meiryo UI"/>
            <a:ea typeface="Meiryo UI"/>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mlns:xdr="http://schemas.openxmlformats.org/drawingml/2006/spreadsheetDrawing">
      <xdr:col>9</xdr:col>
      <xdr:colOff>0</xdr:colOff>
      <xdr:row>557</xdr:row>
      <xdr:rowOff>0</xdr:rowOff>
    </xdr:from>
    <xdr:to xmlns:xdr="http://schemas.openxmlformats.org/drawingml/2006/spreadsheetDrawing">
      <xdr:col>32</xdr:col>
      <xdr:colOff>1905</xdr:colOff>
      <xdr:row>564</xdr:row>
      <xdr:rowOff>178435</xdr:rowOff>
    </xdr:to>
    <xdr:sp macro="" textlink="">
      <xdr:nvSpPr>
        <xdr:cNvPr id="3" name="テキスト ボックス 8"/>
        <xdr:cNvSpPr txBox="1"/>
      </xdr:nvSpPr>
      <xdr:spPr>
        <a:xfrm>
          <a:off x="9359265" y="106299000"/>
          <a:ext cx="28482290" cy="1511935"/>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algn="l">
            <a:lnSpc>
              <a:spcPts val="1200"/>
            </a:lnSpc>
            <a:spcBef>
              <a:spcPts val="0"/>
            </a:spcBef>
            <a:spcAft>
              <a:spcPts val="0"/>
            </a:spcAft>
          </a:pPr>
          <a:r>
            <a:rPr kumimoji="1" lang="en-US" altLang="ja-JP" sz="1000" b="0" i="0" u="none" strike="noStrike" kern="0" cap="none" spc="0" normalizeH="0" baseline="0">
              <a:solidFill>
                <a:schemeClr val="dk1"/>
              </a:solidFill>
              <a:effectLst/>
              <a:uFill>
                <a:solidFill>
                  <a:sysClr val="windowText" lastClr="000000"/>
                </a:solidFill>
              </a:uFill>
              <a:latin typeface="Meiryo UI"/>
              <a:ea typeface="Meiryo UI"/>
            </a:rPr>
            <a:t>【注意】</a:t>
          </a:r>
          <a:endParaRPr kumimoji="1" lang="en-US" altLang="ja-JP" sz="1000" b="0" i="0" u="none" strike="noStrike" kern="0" cap="none" spc="0" normalizeH="0" baseline="0">
            <a:solidFill>
              <a:schemeClr val="dk1"/>
            </a:solidFill>
            <a:effectLst/>
            <a:uFill>
              <a:solidFill>
                <a:sysClr val="windowText" lastClr="000000"/>
              </a:solidFill>
            </a:uFill>
            <a:latin typeface="Meiryo UI"/>
            <a:ea typeface="Meiryo UI"/>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○単価表にない部材については、一番下部に追加できます。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「名称」「単位」「金額」「データ区分」を入力してください。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「データ区分」は積算シートで入力する場所の区分を入力すると、</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積算シートの選択肢の一番最後に追加されます。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例：供給管工事　②管工事に入力→「供②」</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「管理番号」欄は入力不要です。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xdr:txBody>
    </xdr:sp>
    <xdr:clientData fPrintsWithSheet="0"/>
  </xdr:twoCellAnchor>
  <xdr:twoCellAnchor editAs="absolute">
    <xdr:from xmlns:xdr="http://schemas.openxmlformats.org/drawingml/2006/spreadsheetDrawing">
      <xdr:col>9</xdr:col>
      <xdr:colOff>0</xdr:colOff>
      <xdr:row>23</xdr:row>
      <xdr:rowOff>0</xdr:rowOff>
    </xdr:from>
    <xdr:to xmlns:xdr="http://schemas.openxmlformats.org/drawingml/2006/spreadsheetDrawing">
      <xdr:col>32</xdr:col>
      <xdr:colOff>1905</xdr:colOff>
      <xdr:row>30</xdr:row>
      <xdr:rowOff>178435</xdr:rowOff>
    </xdr:to>
    <xdr:sp macro="" textlink="">
      <xdr:nvSpPr>
        <xdr:cNvPr id="7" name="テキスト ボックス 10"/>
        <xdr:cNvSpPr txBox="1"/>
      </xdr:nvSpPr>
      <xdr:spPr>
        <a:xfrm>
          <a:off x="9359265" y="4572000"/>
          <a:ext cx="28482290" cy="1511935"/>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algn="l">
            <a:lnSpc>
              <a:spcPts val="1200"/>
            </a:lnSpc>
            <a:spcBef>
              <a:spcPts val="0"/>
            </a:spcBef>
            <a:spcAft>
              <a:spcPts val="0"/>
            </a:spcAft>
          </a:pPr>
          <a:r>
            <a:rPr kumimoji="1" lang="en-US" altLang="ja-JP" sz="1000" b="0" i="0" u="none" strike="noStrike" kern="0" cap="none" spc="0" normalizeH="0" baseline="0">
              <a:solidFill>
                <a:schemeClr val="dk1"/>
              </a:solidFill>
              <a:effectLst/>
              <a:uFill>
                <a:solidFill>
                  <a:sysClr val="windowText" lastClr="000000"/>
                </a:solidFill>
              </a:uFill>
              <a:latin typeface="Meiryo UI"/>
              <a:ea typeface="Meiryo UI"/>
            </a:rPr>
            <a:t>【注意】</a:t>
          </a:r>
          <a:endParaRPr kumimoji="1" lang="en-US" altLang="ja-JP" sz="1000" b="0" i="0" u="none" strike="noStrike" kern="0" cap="none" spc="0" normalizeH="0" baseline="0">
            <a:solidFill>
              <a:schemeClr val="dk1"/>
            </a:solidFill>
            <a:effectLst/>
            <a:uFill>
              <a:solidFill>
                <a:sysClr val="windowText" lastClr="000000"/>
              </a:solidFill>
            </a:uFill>
            <a:latin typeface="Meiryo UI"/>
            <a:ea typeface="Meiryo UI"/>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○単価表にない部材については、一番下部に追加できます。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「名称」「単位」「金額」「データ区分」を入力してください。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「データ区分」は積算シートで入力する場所の区分を入力すると、</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積算シートの選択肢の一番最後に追加されます。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例：供給管工事　②管工事に入力→「供②」</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「管理番号」欄は入力不要です。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13</xdr:col>
      <xdr:colOff>15240</xdr:colOff>
      <xdr:row>0</xdr:row>
      <xdr:rowOff>0</xdr:rowOff>
    </xdr:from>
    <xdr:to xmlns:xdr="http://schemas.openxmlformats.org/drawingml/2006/spreadsheetDrawing">
      <xdr:col>19</xdr:col>
      <xdr:colOff>20320</xdr:colOff>
      <xdr:row>3</xdr:row>
      <xdr:rowOff>159385</xdr:rowOff>
    </xdr:to>
    <xdr:sp macro="" textlink="">
      <xdr:nvSpPr>
        <xdr:cNvPr id="2" name="テキスト ボックス 1"/>
        <xdr:cNvSpPr txBox="1"/>
      </xdr:nvSpPr>
      <xdr:spPr>
        <a:xfrm>
          <a:off x="10676255" y="0"/>
          <a:ext cx="4119880" cy="730885"/>
        </a:xfrm>
        <a:prstGeom prst="rect">
          <a:avLst/>
        </a:prstGeom>
        <a:solidFill>
          <a:srgbClr val="FFE69A"/>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
          </a:r>
          <a:r>
            <a:rPr lang="ja-JP" altLang="ja-JP" sz="1000" b="1" i="0" baseline="0">
              <a:solidFill>
                <a:schemeClr val="dk1"/>
              </a:solidFill>
              <a:effectLst/>
              <a:latin typeface="Meiryo UI"/>
              <a:ea typeface="Meiryo UI"/>
              <a:cs typeface="+mn-cs"/>
            </a:rPr>
            <a:t>数量の入力は、単位が</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a:t>
          </a:r>
          <a:r>
            <a:rPr lang="en-US" altLang="ja-JP" sz="1000" b="1" i="0" baseline="0">
              <a:solidFill>
                <a:schemeClr val="dk1"/>
              </a:solidFill>
              <a:effectLst/>
              <a:latin typeface="Meiryo UI"/>
              <a:ea typeface="Meiryo UI"/>
              <a:cs typeface="+mn-cs"/>
            </a:rPr>
            <a:t>m,h,</a:t>
          </a:r>
          <a:r>
            <a:rPr lang="ja-JP" altLang="ja-JP" sz="1000" b="1" i="0" baseline="0">
              <a:solidFill>
                <a:schemeClr val="dk1"/>
              </a:solidFill>
              <a:effectLst/>
              <a:latin typeface="Meiryo UI"/>
              <a:ea typeface="Meiryo UI"/>
              <a:cs typeface="+mn-cs"/>
            </a:rPr>
            <a:t>時間</a:t>
          </a:r>
          <a:r>
            <a:rPr lang="en-US" altLang="ja-JP" sz="1000" b="1" i="0" baseline="0">
              <a:solidFill>
                <a:schemeClr val="dk1"/>
              </a:solidFill>
              <a:effectLst/>
              <a:latin typeface="Meiryo UI"/>
              <a:ea typeface="Meiryo UI"/>
              <a:cs typeface="+mn-cs"/>
            </a:rPr>
            <a:t>,</a:t>
          </a:r>
          <a:r>
            <a:rPr lang="ja-JP" altLang="ja-JP" sz="1000" b="1" i="0" baseline="0">
              <a:solidFill>
                <a:schemeClr val="dk1"/>
              </a:solidFill>
              <a:effectLst/>
              <a:latin typeface="Meiryo UI"/>
              <a:ea typeface="Meiryo UI"/>
              <a:cs typeface="+mn-cs"/>
            </a:rPr>
            <a:t>日」の場合は小数点以下第</a:t>
          </a:r>
          <a:r>
            <a:rPr lang="en-US" altLang="ja-JP" sz="1000" b="1" i="0" baseline="0">
              <a:solidFill>
                <a:schemeClr val="dk1"/>
              </a:solidFill>
              <a:effectLst/>
              <a:latin typeface="Meiryo UI"/>
              <a:ea typeface="Meiryo UI"/>
              <a:cs typeface="+mn-cs"/>
            </a:rPr>
            <a:t>1</a:t>
          </a:r>
          <a:r>
            <a:rPr lang="ja-JP" altLang="ja-JP" sz="1000" b="1" i="0" baseline="0">
              <a:solidFill>
                <a:schemeClr val="dk1"/>
              </a:solidFill>
              <a:effectLst/>
              <a:latin typeface="Meiryo UI"/>
              <a:ea typeface="Meiryo UI"/>
              <a:cs typeface="+mn-cs"/>
            </a:rPr>
            <a:t>位まで</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「㎡(平方メートル)</a:t>
          </a:r>
          <a:r>
            <a:rPr lang="en-US" altLang="ja-JP" sz="1000" b="1" i="0" baseline="0">
              <a:solidFill>
                <a:schemeClr val="dk1"/>
              </a:solidFill>
              <a:effectLst/>
              <a:latin typeface="Meiryo UI"/>
              <a:ea typeface="Meiryo UI"/>
              <a:cs typeface="+mn-cs"/>
            </a:rPr>
            <a:t>,㎥(立方メートル)</a:t>
          </a:r>
          <a:r>
            <a:rPr lang="ja-JP" altLang="ja-JP" sz="1000" b="1" i="0" baseline="0">
              <a:solidFill>
                <a:schemeClr val="dk1"/>
              </a:solidFill>
              <a:effectLst/>
              <a:latin typeface="Meiryo UI"/>
              <a:ea typeface="Meiryo UI"/>
              <a:cs typeface="+mn-cs"/>
            </a:rPr>
            <a:t>」の場合は小数点以下第</a:t>
          </a:r>
          <a:r>
            <a:rPr lang="en-US" altLang="ja-JP" sz="1000" b="1" i="0" baseline="0">
              <a:solidFill>
                <a:schemeClr val="dk1"/>
              </a:solidFill>
              <a:effectLst/>
              <a:latin typeface="Meiryo UI"/>
              <a:ea typeface="Meiryo UI"/>
              <a:cs typeface="+mn-cs"/>
            </a:rPr>
            <a:t>2位</a:t>
          </a:r>
          <a:r>
            <a:rPr lang="ja-JP" altLang="ja-JP" sz="1000" b="1" i="0" baseline="0">
              <a:solidFill>
                <a:schemeClr val="dk1"/>
              </a:solidFill>
              <a:effectLst/>
              <a:latin typeface="Meiryo UI"/>
              <a:ea typeface="Meiryo UI"/>
              <a:cs typeface="+mn-cs"/>
            </a:rPr>
            <a:t>まで</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それ以外の単位は整数入力してください。（切り捨て）</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endParaRPr lang="en-US" altLang="ja-JP" sz="1000" b="1" i="0" baseline="0">
            <a:solidFill>
              <a:schemeClr val="dk1"/>
            </a:solidFill>
            <a:effectLst/>
            <a:latin typeface="Meiryo UI"/>
            <a:ea typeface="Meiryo UI"/>
            <a:cs typeface="+mn-cs"/>
          </a:endParaRPr>
        </a:p>
      </xdr:txBody>
    </xdr:sp>
    <xdr:clientData fPrintsWithSheet="0"/>
  </xdr:twoCellAnchor>
  <xdr:twoCellAnchor editAs="oneCell">
    <xdr:from xmlns:xdr="http://schemas.openxmlformats.org/drawingml/2006/spreadsheetDrawing">
      <xdr:col>13</xdr:col>
      <xdr:colOff>15240</xdr:colOff>
      <xdr:row>5</xdr:row>
      <xdr:rowOff>0</xdr:rowOff>
    </xdr:from>
    <xdr:to xmlns:xdr="http://schemas.openxmlformats.org/drawingml/2006/spreadsheetDrawing">
      <xdr:col>19</xdr:col>
      <xdr:colOff>10795</xdr:colOff>
      <xdr:row>28</xdr:row>
      <xdr:rowOff>182880</xdr:rowOff>
    </xdr:to>
    <xdr:sp macro="" textlink="">
      <xdr:nvSpPr>
        <xdr:cNvPr id="3" name="テキスト ボックス 3"/>
        <xdr:cNvSpPr txBox="1"/>
      </xdr:nvSpPr>
      <xdr:spPr>
        <a:xfrm>
          <a:off x="10676255" y="952500"/>
          <a:ext cx="4110355" cy="4564380"/>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【注意】</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rgbClr val="0012FF"/>
              </a:solidFill>
              <a:effectLst/>
              <a:uFill>
                <a:solidFill>
                  <a:sysClr val="windowText" lastClr="000000"/>
                </a:solidFill>
              </a:uFill>
              <a:latin typeface="Meiryo UI"/>
              <a:ea typeface="Meiryo UI"/>
              <a:cs typeface="+mn-cs"/>
            </a:rPr>
            <a:t>青字は計算式</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が入っています。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○入力できる場所は「薄黄色セル」です。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○数量の入力桁数が指定の桁数でない時は、</a:t>
          </a:r>
          <a:r>
            <a:rPr lang="ja-JP" altLang="en-US" sz="1000" b="0" i="0" u="none" strike="noStrike" kern="0" cap="none" spc="0" normalizeH="0" baseline="0">
              <a:solidFill>
                <a:srgbClr val="FF0000"/>
              </a:solidFill>
              <a:effectLst/>
              <a:uFill>
                <a:solidFill>
                  <a:sysClr val="windowText" lastClr="000000"/>
                </a:solidFill>
              </a:uFill>
              <a:latin typeface="Meiryo UI"/>
              <a:ea typeface="Meiryo UI"/>
              <a:cs typeface="+mn-cs"/>
            </a:rPr>
            <a:t>エラー表示</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がでますので、</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入力した数量の数値を確認してください。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【入力方法】</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①　建物材質を選択してください。　「木質系」または「鉄筋鉄骨系」</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②　入力したい品名をドロップダウンリストから選択してください。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単位、単価が表示されますので数量を入力してください。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ja-JP" sz="1000" b="0" i="0" u="none" strike="noStrike" kern="0" cap="none" spc="0" normalizeH="0" baseline="0">
              <a:solidFill>
                <a:schemeClr val="dk1"/>
              </a:solidFill>
              <a:effectLst/>
              <a:uFill>
                <a:solidFill>
                  <a:sysClr val="windowText" lastClr="000000"/>
                </a:solidFill>
              </a:uFill>
              <a:latin typeface="Meiryo UI"/>
              <a:ea typeface="Meiryo UI"/>
              <a:cs typeface="+mn-cs"/>
            </a:rPr>
            <a:t>選択できる部材は「単価」シートに、分類ごとに表示されています</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③　入力が完了したら、「供給管工事積算</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」シートも入力してください。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入力方法は同じです。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④　印刷は、「申込書</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表」シートや「報告書表」シートで印刷します。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積算シートで選択していた品名が申込書や報告書の内訳欄に転記され</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ますので、</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金額等、間違いが無いか確認してください。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内訳は48件表示できます、それ以上は「2枚目あり」と表示されるので、</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その場合は、「積算表2枚目」シートを印刷して添付してください。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★注１</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ガス栓の種類が多いです。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品名で分からないガス栓があれば、紙で配布した単価表に各メーカーの型番のリストがありますので、該当する品名を選択してください。　</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13</xdr:col>
      <xdr:colOff>15875</xdr:colOff>
      <xdr:row>0</xdr:row>
      <xdr:rowOff>0</xdr:rowOff>
    </xdr:from>
    <xdr:to xmlns:xdr="http://schemas.openxmlformats.org/drawingml/2006/spreadsheetDrawing">
      <xdr:col>18</xdr:col>
      <xdr:colOff>676275</xdr:colOff>
      <xdr:row>3</xdr:row>
      <xdr:rowOff>159385</xdr:rowOff>
    </xdr:to>
    <xdr:sp macro="" textlink="">
      <xdr:nvSpPr>
        <xdr:cNvPr id="3" name="テキスト ボックス 3"/>
        <xdr:cNvSpPr txBox="1"/>
      </xdr:nvSpPr>
      <xdr:spPr>
        <a:xfrm>
          <a:off x="10672445" y="0"/>
          <a:ext cx="4041775" cy="730885"/>
        </a:xfrm>
        <a:prstGeom prst="rect">
          <a:avLst/>
        </a:prstGeom>
        <a:solidFill>
          <a:srgbClr val="FFE69A"/>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
          </a:r>
          <a:r>
            <a:rPr lang="ja-JP" altLang="ja-JP" sz="1000" b="1" i="0" baseline="0">
              <a:solidFill>
                <a:schemeClr val="dk1"/>
              </a:solidFill>
              <a:effectLst/>
              <a:latin typeface="Meiryo UI"/>
              <a:ea typeface="Meiryo UI"/>
              <a:cs typeface="+mn-cs"/>
            </a:rPr>
            <a:t>数量の入力は、単位が</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a:t>
          </a:r>
          <a:r>
            <a:rPr lang="en-US" altLang="ja-JP" sz="1000" b="1" i="0" baseline="0">
              <a:solidFill>
                <a:schemeClr val="dk1"/>
              </a:solidFill>
              <a:effectLst/>
              <a:latin typeface="Meiryo UI"/>
              <a:ea typeface="Meiryo UI"/>
              <a:cs typeface="+mn-cs"/>
            </a:rPr>
            <a:t>m,h,</a:t>
          </a:r>
          <a:r>
            <a:rPr lang="ja-JP" altLang="ja-JP" sz="1000" b="1" i="0" baseline="0">
              <a:solidFill>
                <a:schemeClr val="dk1"/>
              </a:solidFill>
              <a:effectLst/>
              <a:latin typeface="Meiryo UI"/>
              <a:ea typeface="Meiryo UI"/>
              <a:cs typeface="+mn-cs"/>
            </a:rPr>
            <a:t>時間</a:t>
          </a:r>
          <a:r>
            <a:rPr lang="en-US" altLang="ja-JP" sz="1000" b="1" i="0" baseline="0">
              <a:solidFill>
                <a:schemeClr val="dk1"/>
              </a:solidFill>
              <a:effectLst/>
              <a:latin typeface="Meiryo UI"/>
              <a:ea typeface="Meiryo UI"/>
              <a:cs typeface="+mn-cs"/>
            </a:rPr>
            <a:t>,</a:t>
          </a:r>
          <a:r>
            <a:rPr lang="ja-JP" altLang="ja-JP" sz="1000" b="1" i="0" baseline="0">
              <a:solidFill>
                <a:schemeClr val="dk1"/>
              </a:solidFill>
              <a:effectLst/>
              <a:latin typeface="Meiryo UI"/>
              <a:ea typeface="Meiryo UI"/>
              <a:cs typeface="+mn-cs"/>
            </a:rPr>
            <a:t>日」の場合は小数点以下第</a:t>
          </a:r>
          <a:r>
            <a:rPr lang="en-US" altLang="ja-JP" sz="1000" b="1" i="0" baseline="0">
              <a:solidFill>
                <a:schemeClr val="dk1"/>
              </a:solidFill>
              <a:effectLst/>
              <a:latin typeface="Meiryo UI"/>
              <a:ea typeface="Meiryo UI"/>
              <a:cs typeface="+mn-cs"/>
            </a:rPr>
            <a:t>1</a:t>
          </a:r>
          <a:r>
            <a:rPr lang="ja-JP" altLang="ja-JP" sz="1000" b="1" i="0" baseline="0">
              <a:solidFill>
                <a:schemeClr val="dk1"/>
              </a:solidFill>
              <a:effectLst/>
              <a:latin typeface="Meiryo UI"/>
              <a:ea typeface="Meiryo UI"/>
              <a:cs typeface="+mn-cs"/>
            </a:rPr>
            <a:t>位まで</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「㎡(平方メートル)</a:t>
          </a:r>
          <a:r>
            <a:rPr lang="en-US" altLang="ja-JP" sz="1000" b="1" i="0" baseline="0">
              <a:solidFill>
                <a:schemeClr val="dk1"/>
              </a:solidFill>
              <a:effectLst/>
              <a:latin typeface="Meiryo UI"/>
              <a:ea typeface="Meiryo UI"/>
              <a:cs typeface="+mn-cs"/>
            </a:rPr>
            <a:t>,㎥(立方メートル)</a:t>
          </a:r>
          <a:r>
            <a:rPr lang="ja-JP" altLang="ja-JP" sz="1000" b="1" i="0" baseline="0">
              <a:solidFill>
                <a:schemeClr val="dk1"/>
              </a:solidFill>
              <a:effectLst/>
              <a:latin typeface="Meiryo UI"/>
              <a:ea typeface="Meiryo UI"/>
              <a:cs typeface="+mn-cs"/>
            </a:rPr>
            <a:t>」の場合は小数点以下第</a:t>
          </a:r>
          <a:r>
            <a:rPr lang="en-US" altLang="ja-JP" sz="1000" b="1" i="0" baseline="0">
              <a:solidFill>
                <a:schemeClr val="dk1"/>
              </a:solidFill>
              <a:effectLst/>
              <a:latin typeface="Meiryo UI"/>
              <a:ea typeface="Meiryo UI"/>
              <a:cs typeface="+mn-cs"/>
            </a:rPr>
            <a:t>2位</a:t>
          </a:r>
          <a:r>
            <a:rPr lang="ja-JP" altLang="ja-JP" sz="1000" b="1" i="0" baseline="0">
              <a:solidFill>
                <a:schemeClr val="dk1"/>
              </a:solidFill>
              <a:effectLst/>
              <a:latin typeface="Meiryo UI"/>
              <a:ea typeface="Meiryo UI"/>
              <a:cs typeface="+mn-cs"/>
            </a:rPr>
            <a:t>まで</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r>
            <a:rPr lang="ja-JP" altLang="ja-JP" sz="1000" b="1" i="0" baseline="0">
              <a:solidFill>
                <a:schemeClr val="dk1"/>
              </a:solidFill>
              <a:effectLst/>
              <a:latin typeface="Meiryo UI"/>
              <a:ea typeface="Meiryo UI"/>
              <a:cs typeface="+mn-cs"/>
            </a:rPr>
            <a:t>それ以外の単位は整数入力してください。（切り捨て）</a:t>
          </a:r>
          <a:endParaRPr lang="en-US" altLang="ja-JP" sz="1000" b="1" i="0" baseline="0">
            <a:solidFill>
              <a:schemeClr val="dk1"/>
            </a:solidFill>
            <a:effectLst/>
            <a:latin typeface="Meiryo UI"/>
            <a:ea typeface="Meiryo UI"/>
            <a:cs typeface="+mn-cs"/>
          </a:endParaRPr>
        </a:p>
        <a:p>
          <a:pPr marL="0" marR="0" lvl="0" indent="0" defTabSz="914400" eaLnBrk="1" fontAlgn="auto" latinLnBrk="0" hangingPunct="1">
            <a:lnSpc>
              <a:spcPts val="1200"/>
            </a:lnSpc>
            <a:spcBef>
              <a:spcPts val="0"/>
            </a:spcBef>
            <a:spcAft>
              <a:spcPts val="0"/>
            </a:spcAft>
            <a:defRPr/>
          </a:pPr>
          <a:endParaRPr lang="en-US" altLang="ja-JP" sz="1000" b="1" i="0" baseline="0">
            <a:solidFill>
              <a:schemeClr val="dk1"/>
            </a:solidFill>
            <a:effectLst/>
            <a:latin typeface="Meiryo UI"/>
            <a:ea typeface="Meiryo UI"/>
            <a:cs typeface="+mn-cs"/>
          </a:endParaRPr>
        </a:p>
      </xdr:txBody>
    </xdr:sp>
    <xdr:clientData fPrintsWithSheet="0"/>
  </xdr:twoCellAnchor>
  <xdr:twoCellAnchor editAs="oneCell">
    <xdr:from xmlns:xdr="http://schemas.openxmlformats.org/drawingml/2006/spreadsheetDrawing">
      <xdr:col>13</xdr:col>
      <xdr:colOff>15875</xdr:colOff>
      <xdr:row>4</xdr:row>
      <xdr:rowOff>152400</xdr:rowOff>
    </xdr:from>
    <xdr:to xmlns:xdr="http://schemas.openxmlformats.org/drawingml/2006/spreadsheetDrawing">
      <xdr:col>18</xdr:col>
      <xdr:colOff>667385</xdr:colOff>
      <xdr:row>21</xdr:row>
      <xdr:rowOff>8255</xdr:rowOff>
    </xdr:to>
    <xdr:sp macro="" textlink="">
      <xdr:nvSpPr>
        <xdr:cNvPr id="4" name="テキスト ボックス 4"/>
        <xdr:cNvSpPr txBox="1"/>
      </xdr:nvSpPr>
      <xdr:spPr>
        <a:xfrm>
          <a:off x="10672445" y="914400"/>
          <a:ext cx="4032885" cy="3094355"/>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【注意】</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rgbClr val="0012FF"/>
              </a:solidFill>
              <a:effectLst/>
              <a:uFill>
                <a:solidFill>
                  <a:sysClr val="windowText" lastClr="000000"/>
                </a:solidFill>
              </a:uFill>
              <a:latin typeface="Meiryo UI"/>
              <a:ea typeface="Meiryo UI"/>
              <a:cs typeface="+mn-cs"/>
            </a:rPr>
            <a:t>青字は計算式</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が入っています。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○入力できる場所は「薄黄色セル」です。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○数量の入力桁数が指定の桁数でない時は、</a:t>
          </a:r>
          <a:r>
            <a:rPr lang="ja-JP" altLang="en-US" sz="1000" b="0" i="0" u="none" strike="noStrike" kern="0" cap="none" spc="0" normalizeH="0" baseline="0">
              <a:solidFill>
                <a:srgbClr val="FF0000"/>
              </a:solidFill>
              <a:effectLst/>
              <a:uFill>
                <a:solidFill>
                  <a:sysClr val="windowText" lastClr="000000"/>
                </a:solidFill>
              </a:uFill>
              <a:latin typeface="Meiryo UI"/>
              <a:ea typeface="Meiryo UI"/>
              <a:cs typeface="+mn-cs"/>
            </a:rPr>
            <a:t>エラー表示</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がでますので、</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入力した数量の数値を確認してください。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【入力方法】</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①　入力したい品名をドロップダウンリストから選択してください。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単位、単価が表示されますので数量を入力してください。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ja-JP" sz="1000" b="0" i="0" u="none" strike="noStrike" kern="0" cap="none" spc="0" normalizeH="0" baseline="0">
              <a:solidFill>
                <a:schemeClr val="dk1"/>
              </a:solidFill>
              <a:effectLst/>
              <a:uFill>
                <a:solidFill>
                  <a:sysClr val="windowText" lastClr="000000"/>
                </a:solidFill>
              </a:uFill>
              <a:latin typeface="Meiryo UI"/>
              <a:ea typeface="Meiryo UI"/>
              <a:cs typeface="+mn-cs"/>
            </a:rPr>
            <a:t>選択できる部材は「単価」シートに、分類ごとに表示されています</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②　印刷は、「申込書</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表」シートや「報告書表」シートで印刷します。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積算シートで選択していた品名が申込書や報告書の内訳欄に転記され</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ますので、</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金額等、間違いが無いか確認してください。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内訳は48件表示できます、それ以上は「2枚目あり」と表示されるので、</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その場合は、「積算表2枚目」シートを印刷して添付してください。</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48</xdr:col>
      <xdr:colOff>135255</xdr:colOff>
      <xdr:row>20</xdr:row>
      <xdr:rowOff>37465</xdr:rowOff>
    </xdr:from>
    <xdr:to xmlns:xdr="http://schemas.openxmlformats.org/drawingml/2006/spreadsheetDrawing">
      <xdr:col>61</xdr:col>
      <xdr:colOff>97155</xdr:colOff>
      <xdr:row>21</xdr:row>
      <xdr:rowOff>140970</xdr:rowOff>
    </xdr:to>
    <xdr:sp macro="" textlink="">
      <xdr:nvSpPr>
        <xdr:cNvPr id="2" name="図形 2"/>
        <xdr:cNvSpPr/>
      </xdr:nvSpPr>
      <xdr:spPr>
        <a:xfrm>
          <a:off x="11199495" y="3593465"/>
          <a:ext cx="2628265" cy="281305"/>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r>
            <a:rPr kumimoji="1" lang="ja-JP" altLang="en-US" sz="800">
              <a:solidFill>
                <a:sysClr val="windowText" lastClr="000000"/>
              </a:solidFill>
              <a:latin typeface="メイリオ"/>
              <a:ea typeface="メイリオ"/>
            </a:rPr>
            <a:t>配管工事業者を支払者とすることはできません</a:t>
          </a:r>
          <a:endParaRPr kumimoji="1" lang="ja-JP" altLang="en-US" sz="800">
            <a:solidFill>
              <a:sysClr val="windowText" lastClr="000000"/>
            </a:solidFill>
            <a:latin typeface="メイリオ"/>
            <a:ea typeface="メイリオ"/>
          </a:endParaRPr>
        </a:p>
      </xdr:txBody>
    </xdr:sp>
    <xdr:clientData fPrintsWithSheet="0"/>
  </xdr:twoCellAnchor>
  <xdr:twoCellAnchor>
    <xdr:from xmlns:xdr="http://schemas.openxmlformats.org/drawingml/2006/spreadsheetDrawing">
      <xdr:col>54</xdr:col>
      <xdr:colOff>6985</xdr:colOff>
      <xdr:row>51</xdr:row>
      <xdr:rowOff>123190</xdr:rowOff>
    </xdr:from>
    <xdr:to xmlns:xdr="http://schemas.openxmlformats.org/drawingml/2006/spreadsheetDrawing">
      <xdr:col>65</xdr:col>
      <xdr:colOff>191135</xdr:colOff>
      <xdr:row>53</xdr:row>
      <xdr:rowOff>48895</xdr:rowOff>
    </xdr:to>
    <xdr:sp macro="" textlink="">
      <xdr:nvSpPr>
        <xdr:cNvPr id="3" name="図形 3"/>
        <xdr:cNvSpPr/>
      </xdr:nvSpPr>
      <xdr:spPr>
        <a:xfrm>
          <a:off x="12301855" y="9190990"/>
          <a:ext cx="2440305" cy="281305"/>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r>
            <a:rPr kumimoji="1" lang="ja-JP" altLang="en-US" sz="1200">
              <a:solidFill>
                <a:sysClr val="windowText" lastClr="000000"/>
              </a:solidFill>
              <a:latin typeface="メイリオ"/>
              <a:ea typeface="メイリオ"/>
            </a:rPr>
            <a:t>直筆記入すること</a:t>
          </a:r>
          <a:endParaRPr kumimoji="1" lang="ja-JP" altLang="en-US" sz="1200">
            <a:solidFill>
              <a:sysClr val="windowText" lastClr="000000"/>
            </a:solidFill>
            <a:latin typeface="メイリオ"/>
            <a:ea typeface="メイリオ"/>
          </a:endParaRPr>
        </a:p>
      </xdr:txBody>
    </xdr:sp>
    <xdr:clientData fPrintsWithSheet="0"/>
  </xdr:twoCellAnchor>
  <xdr:twoCellAnchor>
    <xdr:from xmlns:xdr="http://schemas.openxmlformats.org/drawingml/2006/spreadsheetDrawing">
      <xdr:col>54</xdr:col>
      <xdr:colOff>0</xdr:colOff>
      <xdr:row>43</xdr:row>
      <xdr:rowOff>108585</xdr:rowOff>
    </xdr:from>
    <xdr:to xmlns:xdr="http://schemas.openxmlformats.org/drawingml/2006/spreadsheetDrawing">
      <xdr:col>65</xdr:col>
      <xdr:colOff>184150</xdr:colOff>
      <xdr:row>45</xdr:row>
      <xdr:rowOff>34290</xdr:rowOff>
    </xdr:to>
    <xdr:sp macro="" textlink="">
      <xdr:nvSpPr>
        <xdr:cNvPr id="4" name="図形 4"/>
        <xdr:cNvSpPr/>
      </xdr:nvSpPr>
      <xdr:spPr>
        <a:xfrm>
          <a:off x="12294870" y="7753985"/>
          <a:ext cx="2440305" cy="281305"/>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r>
            <a:rPr kumimoji="1" lang="ja-JP" altLang="en-US" sz="1200">
              <a:solidFill>
                <a:sysClr val="windowText" lastClr="000000"/>
              </a:solidFill>
              <a:latin typeface="メイリオ"/>
              <a:ea typeface="メイリオ"/>
            </a:rPr>
            <a:t>直筆記入すること</a:t>
          </a:r>
          <a:endParaRPr kumimoji="1" lang="ja-JP" altLang="en-US" sz="1200">
            <a:solidFill>
              <a:sysClr val="windowText" lastClr="000000"/>
            </a:solidFill>
            <a:latin typeface="メイリオ"/>
            <a:ea typeface="メイリオ"/>
          </a:endParaRPr>
        </a:p>
      </xdr:txBody>
    </xdr:sp>
    <xdr:clientData fPrintsWithSheet="0"/>
  </xdr:twoCellAnchor>
  <xdr:twoCellAnchor>
    <xdr:from xmlns:xdr="http://schemas.openxmlformats.org/drawingml/2006/spreadsheetDrawing">
      <xdr:col>48</xdr:col>
      <xdr:colOff>116840</xdr:colOff>
      <xdr:row>15</xdr:row>
      <xdr:rowOff>50165</xdr:rowOff>
    </xdr:from>
    <xdr:to xmlns:xdr="http://schemas.openxmlformats.org/drawingml/2006/spreadsheetDrawing">
      <xdr:col>59</xdr:col>
      <xdr:colOff>193040</xdr:colOff>
      <xdr:row>16</xdr:row>
      <xdr:rowOff>153670</xdr:rowOff>
    </xdr:to>
    <xdr:sp macro="" textlink="">
      <xdr:nvSpPr>
        <xdr:cNvPr id="5" name="図形 5"/>
        <xdr:cNvSpPr/>
      </xdr:nvSpPr>
      <xdr:spPr>
        <a:xfrm>
          <a:off x="11181080" y="2717165"/>
          <a:ext cx="2332355" cy="281305"/>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r>
            <a:rPr kumimoji="1" lang="ja-JP" altLang="en-US" sz="1200">
              <a:solidFill>
                <a:sysClr val="windowText" lastClr="000000"/>
              </a:solidFill>
              <a:latin typeface="メイリオ"/>
              <a:ea typeface="メイリオ"/>
            </a:rPr>
            <a:t>直筆記入すること</a:t>
          </a:r>
          <a:endParaRPr kumimoji="1" lang="ja-JP" altLang="en-US" sz="1200">
            <a:solidFill>
              <a:sysClr val="windowText" lastClr="000000"/>
            </a:solidFill>
            <a:latin typeface="メイリオ"/>
            <a:ea typeface="メイリオ"/>
          </a:endParaRPr>
        </a:p>
      </xdr:txBody>
    </xdr:sp>
    <xdr:clientData fPrintsWithSheet="0"/>
  </xdr:twoCellAnchor>
  <xdr:twoCellAnchor editAs="oneCell">
    <xdr:from xmlns:xdr="http://schemas.openxmlformats.org/drawingml/2006/spreadsheetDrawing">
      <xdr:col>72</xdr:col>
      <xdr:colOff>0</xdr:colOff>
      <xdr:row>16</xdr:row>
      <xdr:rowOff>0</xdr:rowOff>
    </xdr:from>
    <xdr:to xmlns:xdr="http://schemas.openxmlformats.org/drawingml/2006/spreadsheetDrawing">
      <xdr:col>91</xdr:col>
      <xdr:colOff>201295</xdr:colOff>
      <xdr:row>35</xdr:row>
      <xdr:rowOff>8890</xdr:rowOff>
    </xdr:to>
    <xdr:sp macro="" textlink="">
      <xdr:nvSpPr>
        <xdr:cNvPr id="10" name="テキスト ボックス 6"/>
        <xdr:cNvSpPr txBox="1"/>
      </xdr:nvSpPr>
      <xdr:spPr>
        <a:xfrm>
          <a:off x="15986760" y="2844800"/>
          <a:ext cx="4098290" cy="3387090"/>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【注意】</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rgbClr val="0012FF"/>
              </a:solidFill>
              <a:effectLst/>
              <a:uFill>
                <a:solidFill>
                  <a:sysClr val="windowText" lastClr="000000"/>
                </a:solidFill>
              </a:uFill>
              <a:latin typeface="Meiryo UI"/>
              <a:ea typeface="Meiryo UI"/>
              <a:cs typeface="+mn-cs"/>
            </a:rPr>
            <a:t>青字は計算式</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が入っています。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「共通情報」「供給管工事積算」「内管工事積算」シートから</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転記されてきます。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a:t>
          </a:r>
          <a:r>
            <a:rPr lang="ja-JP" altLang="en-US"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rPr>
            <a:t>入力できる場所は「薄黄色セル」です。</a:t>
          </a:r>
          <a:endParaRPr lang="en-US" altLang="ja-JP"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a:t>
          </a:r>
          <a:r>
            <a:rPr lang="ja-JP" altLang="en-US"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rPr>
            <a:t>それ以外のセルには入力できません。</a:t>
          </a:r>
          <a:endParaRPr lang="en-US" altLang="ja-JP"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修正は</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「共通情報」「供給管工事積算」「内管工事積算」シートの</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データを修正してください。</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○「○付け」方式から「☐→■(チェック)」方式になりました。</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該当する場所の「□」を「■(選択肢あり)」変えてください。</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○積算表は内管工事と供給管工事を合わせて49件のデータが</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表示されます。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表示を超えた場合は分は「積算表2枚目」シートに転記されますので、</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こちらも印刷して提出してください。</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なお、2枚目が必要な時は「内管工事費合計欄」の上に、</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「積算表2枚目あり」と表示されます。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58</xdr:col>
      <xdr:colOff>203835</xdr:colOff>
      <xdr:row>17</xdr:row>
      <xdr:rowOff>99695</xdr:rowOff>
    </xdr:from>
    <xdr:to xmlns:xdr="http://schemas.openxmlformats.org/drawingml/2006/spreadsheetDrawing">
      <xdr:col>69</xdr:col>
      <xdr:colOff>165735</xdr:colOff>
      <xdr:row>22</xdr:row>
      <xdr:rowOff>103505</xdr:rowOff>
    </xdr:to>
    <xdr:sp macro="" textlink="">
      <xdr:nvSpPr>
        <xdr:cNvPr id="2" name="図形 2"/>
        <xdr:cNvSpPr/>
      </xdr:nvSpPr>
      <xdr:spPr>
        <a:xfrm>
          <a:off x="13319125" y="3122295"/>
          <a:ext cx="2218055" cy="892810"/>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pPr>
            <a:lnSpc>
              <a:spcPts val="1200"/>
            </a:lnSpc>
            <a:spcBef>
              <a:spcPts val="0"/>
            </a:spcBef>
            <a:spcAft>
              <a:spcPts val="0"/>
            </a:spcAft>
          </a:pPr>
          <a:r>
            <a:rPr kumimoji="1" lang="ja-JP" altLang="en-US" sz="1000" b="1">
              <a:solidFill>
                <a:sysClr val="windowText" lastClr="000000"/>
              </a:solidFill>
              <a:latin typeface="メイリオ"/>
              <a:ea typeface="メイリオ"/>
            </a:rPr>
            <a:t>この部分は「申込書表」シートから表示していますので、修正する時は「申込書表」シートの該当部分を修正してください</a:t>
          </a:r>
          <a:endParaRPr kumimoji="1" lang="ja-JP" altLang="en-US" sz="1000" b="1">
            <a:solidFill>
              <a:sysClr val="windowText" lastClr="000000"/>
            </a:solidFill>
            <a:latin typeface="メイリオ"/>
            <a:ea typeface="メイリオ"/>
          </a:endParaRPr>
        </a:p>
      </xdr:txBody>
    </xdr:sp>
    <xdr:clientData fPrintsWithSheet="0"/>
  </xdr:twoCellAnchor>
  <xdr:twoCellAnchor>
    <xdr:from xmlns:xdr="http://schemas.openxmlformats.org/drawingml/2006/spreadsheetDrawing">
      <xdr:col>49</xdr:col>
      <xdr:colOff>25400</xdr:colOff>
      <xdr:row>28</xdr:row>
      <xdr:rowOff>34290</xdr:rowOff>
    </xdr:from>
    <xdr:to xmlns:xdr="http://schemas.openxmlformats.org/drawingml/2006/spreadsheetDrawing">
      <xdr:col>60</xdr:col>
      <xdr:colOff>101600</xdr:colOff>
      <xdr:row>29</xdr:row>
      <xdr:rowOff>137160</xdr:rowOff>
    </xdr:to>
    <xdr:sp macro="" textlink="">
      <xdr:nvSpPr>
        <xdr:cNvPr id="5" name="図形 5"/>
        <xdr:cNvSpPr/>
      </xdr:nvSpPr>
      <xdr:spPr>
        <a:xfrm>
          <a:off x="11294745" y="5012690"/>
          <a:ext cx="2332355" cy="280670"/>
        </a:xfrm>
        <a:prstGeom prst="roundRect">
          <a:avLst>
            <a:gd name="adj" fmla="val 50000"/>
          </a:avLst>
        </a:prstGeom>
        <a:solidFill>
          <a:srgbClr val="FF57FF">
            <a:alpha val="50000"/>
          </a:srgb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anchor="ctr" anchorCtr="1"/>
        <a:lstStyle/>
        <a:p>
          <a:r>
            <a:rPr kumimoji="1" lang="ja-JP" altLang="en-US" sz="1200">
              <a:solidFill>
                <a:sysClr val="windowText" lastClr="000000"/>
              </a:solidFill>
              <a:latin typeface="メイリオ"/>
              <a:ea typeface="メイリオ"/>
            </a:rPr>
            <a:t>直筆記入すること</a:t>
          </a:r>
          <a:endParaRPr kumimoji="1" lang="ja-JP" altLang="en-US" sz="1200">
            <a:solidFill>
              <a:sysClr val="windowText" lastClr="000000"/>
            </a:solidFill>
            <a:latin typeface="メイリオ"/>
            <a:ea typeface="メイリオ"/>
          </a:endParaRPr>
        </a:p>
      </xdr:txBody>
    </xdr:sp>
    <xdr:clientData fPrintsWithSheet="0"/>
  </xdr:twoCellAnchor>
  <xdr:twoCellAnchor editAs="oneCell">
    <xdr:from xmlns:xdr="http://schemas.openxmlformats.org/drawingml/2006/spreadsheetDrawing">
      <xdr:col>72</xdr:col>
      <xdr:colOff>0</xdr:colOff>
      <xdr:row>16</xdr:row>
      <xdr:rowOff>0</xdr:rowOff>
    </xdr:from>
    <xdr:to xmlns:xdr="http://schemas.openxmlformats.org/drawingml/2006/spreadsheetDrawing">
      <xdr:col>91</xdr:col>
      <xdr:colOff>201295</xdr:colOff>
      <xdr:row>32</xdr:row>
      <xdr:rowOff>1270</xdr:rowOff>
    </xdr:to>
    <xdr:sp macro="" textlink="">
      <xdr:nvSpPr>
        <xdr:cNvPr id="18" name="テキスト ボックス 5"/>
        <xdr:cNvSpPr txBox="1"/>
      </xdr:nvSpPr>
      <xdr:spPr>
        <a:xfrm>
          <a:off x="15986760" y="2844800"/>
          <a:ext cx="4098290" cy="2846070"/>
        </a:xfrm>
        <a:prstGeom prst="rect">
          <a:avLst/>
        </a:prstGeom>
        <a:solidFill>
          <a:srgbClr val="FFE69A"/>
        </a:solidFill>
        <a:ln w="19050" cap="flat" cmpd="sng">
          <a:solidFill>
            <a:schemeClr val="tx1"/>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lIns="72000" tIns="72000" rIns="72000" bIns="72000" numCol="1" spcCol="0" rtlCol="0" anchor="t"/>
        <a:lstStyle/>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【注意】</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rgbClr val="0012FF"/>
              </a:solidFill>
              <a:effectLst/>
              <a:uFill>
                <a:solidFill>
                  <a:sysClr val="windowText" lastClr="000000"/>
                </a:solidFill>
              </a:uFill>
              <a:latin typeface="Meiryo UI"/>
              <a:ea typeface="Meiryo UI"/>
              <a:cs typeface="+mn-cs"/>
            </a:rPr>
            <a:t>青字は計算式</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が入っています。</a:t>
          </a:r>
          <a:endParaRPr lang="en-US" altLang="ja-JP" sz="1000" b="0" i="0" u="none" strike="noStrike" kern="0" cap="none" spc="0" normalizeH="0" baseline="0">
            <a:solidFill>
              <a:schemeClr val="dk1"/>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「共通情報」「供給管工事積算」「内管工事積算」「申込書表」</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シートから</a:t>
          </a: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転記されてきます。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a:t>
          </a: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a:t>
          </a:r>
          <a:r>
            <a:rPr lang="ja-JP" altLang="en-US"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rPr>
            <a:t>入力できる場所は「薄黄色セル」です。</a:t>
          </a:r>
          <a:endParaRPr lang="en-US" altLang="ja-JP"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a:t>
          </a:r>
          <a:r>
            <a:rPr lang="ja-JP" altLang="en-US"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rPr>
            <a:t>それ以外のセルには入力できません。</a:t>
          </a:r>
          <a:endParaRPr lang="en-US" altLang="ja-JP" sz="1000" b="1"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修正は</a:t>
          </a: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「共通情報」「供給管工事積算」「内管工事積算」「申込書表」</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chemeClr val="dk1"/>
              </a:solidFill>
              <a:effectLst/>
              <a:uFill>
                <a:solidFill>
                  <a:sysClr val="windowText" lastClr="000000"/>
                </a:solidFill>
              </a:uFill>
              <a:latin typeface="Meiryo UI"/>
              <a:ea typeface="Meiryo UI"/>
              <a:cs typeface="+mn-cs"/>
            </a:rPr>
            <a:t>　　シートの</a:t>
          </a: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データを修正してください。</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○積算表は内管工事と供給管工事を合わせて49件のデータが</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表示されます。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表示を超えた場合は分は「積算表2枚目」シートに転記されますので、</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こちらも印刷して提出してください。</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なお、2枚目が必要な時は「内管工事費合計欄」の上に、</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a:p>
          <a:pPr marL="0" indent="0" algn="l">
            <a:lnSpc>
              <a:spcPts val="1200"/>
            </a:lnSpc>
            <a:spcBef>
              <a:spcPts val="0"/>
            </a:spcBef>
            <a:spcAft>
              <a:spcPts val="0"/>
            </a:spcAft>
          </a:pPr>
          <a:r>
            <a:rPr lang="ja-JP" altLang="en-US"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rPr>
            <a:t>　　「積算表2枚目あり」と表示されます。</a:t>
          </a:r>
          <a:endParaRPr lang="en-US" altLang="ja-JP" sz="1000" b="0" i="0" u="none" strike="noStrike" kern="0" cap="none" spc="0" normalizeH="0" baseline="0">
            <a:solidFill>
              <a:sysClr val="windowText" lastClr="000000"/>
            </a:solidFill>
            <a:effectLst/>
            <a:uFill>
              <a:solidFill>
                <a:sysClr val="windowText" lastClr="000000"/>
              </a:solidFill>
            </a:uFill>
            <a:latin typeface="Meiryo UI"/>
            <a:ea typeface="Meiryo UI"/>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1:I57"/>
  <sheetViews>
    <sheetView tabSelected="1" workbookViewId="0">
      <selection activeCell="E8" sqref="E8"/>
    </sheetView>
  </sheetViews>
  <sheetFormatPr defaultColWidth="8.875" defaultRowHeight="20" customHeight="1"/>
  <cols>
    <col min="1" max="1" width="2.69921875" style="1" customWidth="1"/>
    <col min="2" max="3" width="14.69921875" style="1" customWidth="1"/>
    <col min="4" max="4" width="40.69921875" style="1" customWidth="1"/>
    <col min="5" max="5" width="8.375" style="1" customWidth="1"/>
    <col min="6" max="6" width="6.625" style="1" customWidth="1"/>
    <col min="7" max="7" width="8.375" style="1" customWidth="1"/>
    <col min="8" max="16384" width="8.875" style="1"/>
  </cols>
  <sheetData>
    <row r="1" spans="2:9" ht="20" customHeight="1">
      <c r="B1" s="1" t="s">
        <v>1</v>
      </c>
    </row>
    <row r="2" spans="2:9" ht="20" customHeight="1">
      <c r="B2" s="2" t="s">
        <v>0</v>
      </c>
      <c r="C2" s="2"/>
      <c r="D2" s="12">
        <v>0.1</v>
      </c>
      <c r="E2" s="18"/>
      <c r="F2" s="18"/>
      <c r="G2" s="18"/>
      <c r="H2" s="18"/>
      <c r="I2" s="18"/>
    </row>
    <row r="3" spans="2:9" ht="20" customHeight="1">
      <c r="B3" s="3"/>
      <c r="C3" s="3"/>
      <c r="D3" s="13"/>
      <c r="E3" s="18"/>
      <c r="F3" s="18"/>
      <c r="G3" s="18"/>
      <c r="H3" s="18"/>
      <c r="I3" s="18"/>
    </row>
    <row r="4" spans="2:9" ht="20" customHeight="1">
      <c r="B4" s="4" t="s">
        <v>6</v>
      </c>
      <c r="C4" s="10" t="s">
        <v>570</v>
      </c>
      <c r="D4" s="14"/>
      <c r="E4" s="18"/>
      <c r="F4" s="18"/>
      <c r="G4" s="18"/>
      <c r="H4" s="18"/>
      <c r="I4" s="18"/>
    </row>
    <row r="5" spans="2:9" ht="20" customHeight="1">
      <c r="B5" s="4"/>
      <c r="C5" s="10" t="s">
        <v>617</v>
      </c>
      <c r="D5" s="14"/>
      <c r="E5" s="18"/>
      <c r="F5" s="18"/>
      <c r="G5" s="18"/>
      <c r="H5" s="18"/>
      <c r="I5" s="18"/>
    </row>
    <row r="6" spans="2:9" ht="20" customHeight="1">
      <c r="B6" s="4"/>
      <c r="C6" s="10" t="s">
        <v>5</v>
      </c>
      <c r="D6" s="14"/>
      <c r="E6" s="18"/>
      <c r="F6" s="18"/>
      <c r="G6" s="18"/>
      <c r="H6" s="18"/>
      <c r="I6" s="18"/>
    </row>
    <row r="7" spans="2:9" ht="20" customHeight="1">
      <c r="B7" s="4"/>
      <c r="C7" s="10" t="s">
        <v>16</v>
      </c>
      <c r="D7" s="14"/>
      <c r="E7" s="18"/>
      <c r="F7" s="18"/>
      <c r="G7" s="18"/>
      <c r="H7" s="18"/>
      <c r="I7" s="18"/>
    </row>
    <row r="8" spans="2:9" ht="20" customHeight="1">
      <c r="B8" s="5"/>
      <c r="C8" s="5"/>
      <c r="D8" s="5"/>
      <c r="E8" s="18"/>
      <c r="F8" s="18"/>
      <c r="G8" s="18"/>
      <c r="H8" s="18"/>
      <c r="I8" s="18"/>
    </row>
    <row r="9" spans="2:9" ht="20" customHeight="1">
      <c r="B9" s="6"/>
      <c r="C9" s="6"/>
      <c r="D9" s="15"/>
      <c r="E9" s="18"/>
      <c r="F9" s="18"/>
      <c r="G9" s="18"/>
      <c r="H9" s="18"/>
      <c r="I9" s="18"/>
    </row>
    <row r="10" spans="2:9" ht="20" customHeight="1">
      <c r="B10" s="4" t="s">
        <v>252</v>
      </c>
      <c r="C10" s="4"/>
      <c r="D10" s="16"/>
      <c r="E10" s="18"/>
      <c r="F10" s="18"/>
      <c r="G10" s="18"/>
      <c r="H10" s="18"/>
      <c r="I10" s="18"/>
    </row>
    <row r="11" spans="2:9" ht="20" customHeight="1">
      <c r="B11" s="7" t="s">
        <v>558</v>
      </c>
      <c r="C11" s="11"/>
      <c r="D11" s="16"/>
      <c r="E11" s="18"/>
      <c r="F11" s="18"/>
      <c r="G11" s="18"/>
      <c r="H11" s="18"/>
      <c r="I11" s="18"/>
    </row>
    <row r="12" spans="2:9" ht="20" customHeight="1">
      <c r="B12" s="3"/>
      <c r="C12" s="3"/>
      <c r="D12" s="13"/>
      <c r="E12" s="18"/>
      <c r="F12" s="18"/>
      <c r="G12" s="18"/>
      <c r="H12" s="18"/>
      <c r="I12" s="18"/>
    </row>
    <row r="13" spans="2:9" ht="20" customHeight="1">
      <c r="B13" s="4" t="s">
        <v>26</v>
      </c>
      <c r="C13" s="10" t="s">
        <v>2</v>
      </c>
      <c r="D13" s="17"/>
    </row>
    <row r="14" spans="2:9" ht="20" customHeight="1">
      <c r="B14" s="4"/>
      <c r="C14" s="10" t="s">
        <v>30</v>
      </c>
      <c r="D14" s="17"/>
    </row>
    <row r="15" spans="2:9" ht="20" customHeight="1">
      <c r="B15" s="4"/>
      <c r="C15" s="10" t="s">
        <v>16</v>
      </c>
      <c r="D15" s="14"/>
      <c r="E15" s="18"/>
      <c r="F15" s="18"/>
      <c r="G15" s="18"/>
      <c r="H15" s="18"/>
      <c r="I15" s="18"/>
    </row>
    <row r="16" spans="2:9" ht="20" customHeight="1">
      <c r="B16" s="3"/>
      <c r="C16" s="3"/>
      <c r="D16" s="13"/>
      <c r="E16" s="18"/>
      <c r="F16" s="18"/>
      <c r="G16" s="18"/>
      <c r="H16" s="18"/>
      <c r="I16" s="18"/>
    </row>
    <row r="17" spans="2:9" ht="20" customHeight="1">
      <c r="B17" s="4" t="s">
        <v>23</v>
      </c>
      <c r="C17" s="10" t="s">
        <v>40</v>
      </c>
      <c r="D17" s="14"/>
      <c r="E17" s="18"/>
      <c r="F17" s="18"/>
      <c r="G17" s="18"/>
      <c r="H17" s="18"/>
      <c r="I17" s="18"/>
    </row>
    <row r="18" spans="2:9" ht="20" customHeight="1">
      <c r="B18" s="4"/>
      <c r="C18" s="10" t="s">
        <v>30</v>
      </c>
      <c r="D18" s="14"/>
      <c r="E18" s="18"/>
      <c r="F18" s="18"/>
      <c r="G18" s="18"/>
      <c r="H18" s="18"/>
      <c r="I18" s="18"/>
    </row>
    <row r="19" spans="2:9" ht="20" customHeight="1">
      <c r="B19" s="4"/>
      <c r="C19" s="10" t="s">
        <v>16</v>
      </c>
      <c r="D19" s="14"/>
      <c r="E19" s="18"/>
      <c r="F19" s="18"/>
      <c r="G19" s="18"/>
      <c r="H19" s="18"/>
      <c r="I19" s="18"/>
    </row>
    <row r="27" spans="2:9" ht="20" customHeight="1">
      <c r="B27" s="1" t="s">
        <v>43</v>
      </c>
    </row>
    <row r="28" spans="2:9" ht="20" customHeight="1">
      <c r="B28" s="8">
        <v>45383</v>
      </c>
      <c r="C28" s="1" t="s">
        <v>451</v>
      </c>
      <c r="D28" s="1" t="s">
        <v>707</v>
      </c>
    </row>
    <row r="29" spans="2:9" ht="20" customHeight="1">
      <c r="B29" s="8"/>
      <c r="D29" s="1" t="s">
        <v>391</v>
      </c>
    </row>
    <row r="30" spans="2:9" ht="20" customHeight="1">
      <c r="B30" s="8">
        <v>45748</v>
      </c>
      <c r="C30" s="1" t="s">
        <v>710</v>
      </c>
      <c r="D30" s="1" t="s">
        <v>705</v>
      </c>
    </row>
    <row r="31" spans="2:9" ht="20" customHeight="1">
      <c r="B31" s="8"/>
      <c r="D31" s="1" t="s">
        <v>628</v>
      </c>
    </row>
    <row r="32" spans="2:9" ht="20" customHeight="1">
      <c r="B32" s="8">
        <v>46113</v>
      </c>
      <c r="C32" s="1" t="s">
        <v>9</v>
      </c>
      <c r="D32" s="1" t="s">
        <v>711</v>
      </c>
    </row>
    <row r="33" spans="2:2" ht="20" customHeight="1">
      <c r="B33" s="8"/>
    </row>
    <row r="34" spans="2:2" ht="20" customHeight="1">
      <c r="B34" s="8"/>
    </row>
    <row r="35" spans="2:2" ht="20" customHeight="1">
      <c r="B35" s="8"/>
    </row>
    <row r="36" spans="2:2" ht="20" customHeight="1">
      <c r="B36" s="8"/>
    </row>
    <row r="37" spans="2:2" ht="20" customHeight="1">
      <c r="B37" s="8"/>
    </row>
    <row r="38" spans="2:2" ht="20" customHeight="1">
      <c r="B38" s="8"/>
    </row>
    <row r="39" spans="2:2" ht="20" customHeight="1">
      <c r="B39" s="8"/>
    </row>
    <row r="40" spans="2:2" ht="20" customHeight="1">
      <c r="B40" s="8"/>
    </row>
    <row r="41" spans="2:2" ht="20" customHeight="1">
      <c r="B41" s="8"/>
    </row>
    <row r="42" spans="2:2" ht="20" customHeight="1">
      <c r="B42" s="9"/>
    </row>
    <row r="43" spans="2:2" ht="20" customHeight="1">
      <c r="B43" s="9"/>
    </row>
    <row r="44" spans="2:2" ht="20" customHeight="1">
      <c r="B44" s="8"/>
    </row>
    <row r="45" spans="2:2" ht="20" customHeight="1">
      <c r="B45" s="8"/>
    </row>
    <row r="46" spans="2:2" ht="20" customHeight="1">
      <c r="B46" s="8"/>
    </row>
    <row r="47" spans="2:2" ht="20" customHeight="1">
      <c r="B47" s="8"/>
    </row>
    <row r="48" spans="2:2" ht="20" customHeight="1">
      <c r="B48" s="8"/>
    </row>
    <row r="49" spans="2:2" ht="20" customHeight="1">
      <c r="B49" s="8"/>
    </row>
    <row r="50" spans="2:2" ht="20" customHeight="1">
      <c r="B50" s="8"/>
    </row>
    <row r="51" spans="2:2" ht="20" customHeight="1">
      <c r="B51" s="8"/>
    </row>
    <row r="52" spans="2:2" ht="20" customHeight="1">
      <c r="B52" s="8"/>
    </row>
    <row r="53" spans="2:2" ht="20" customHeight="1">
      <c r="B53" s="8"/>
    </row>
    <row r="54" spans="2:2" ht="20" customHeight="1">
      <c r="B54" s="9"/>
    </row>
    <row r="55" spans="2:2" ht="20" customHeight="1">
      <c r="B55" s="9"/>
    </row>
    <row r="56" spans="2:2" ht="20" customHeight="1">
      <c r="B56" s="9"/>
    </row>
    <row r="57" spans="2:2" ht="20" customHeight="1">
      <c r="B57" s="9"/>
    </row>
  </sheetData>
  <mergeCells count="9">
    <mergeCell ref="B2:C2"/>
    <mergeCell ref="B3:C3"/>
    <mergeCell ref="B10:C10"/>
    <mergeCell ref="B11:C11"/>
    <mergeCell ref="B12:C12"/>
    <mergeCell ref="B16:C16"/>
    <mergeCell ref="B4:B7"/>
    <mergeCell ref="B13:B15"/>
    <mergeCell ref="B17:B19"/>
  </mergeCells>
  <phoneticPr fontId="4"/>
  <conditionalFormatting sqref="D2">
    <cfRule type="expression" dxfId="38" priority="1">
      <formula>AND(CELL("protect",D2)=0,入力欄色付)</formula>
    </cfRule>
  </conditionalFormatting>
  <conditionalFormatting sqref="D2">
    <cfRule type="expression" dxfId="37" priority="2">
      <formula>_xlfn.ISFORMULA(D2)</formula>
    </cfRule>
  </conditionalFormatting>
  <conditionalFormatting sqref="D1 D3:D5 B1:C5 B6:B1048559 C6:C10 D6:D1048559 C12:C1048559">
    <cfRule type="expression" dxfId="36" priority="3" stopIfTrue="1">
      <formula>AND(CELL("protect",B1)=0,入力欄色付)</formula>
    </cfRule>
  </conditionalFormatting>
  <dataValidations count="3">
    <dataValidation type="list" allowBlank="1" showDropDown="0" showInputMessage="1" showErrorMessage="0" sqref="D2">
      <formula1>消費税</formula1>
    </dataValidation>
    <dataValidation imeMode="hiragana" allowBlank="1" showDropDown="0" showInputMessage="1" showErrorMessage="1" sqref="D5:D19"/>
    <dataValidation type="list" imeMode="hiragana" allowBlank="1" showDropDown="0" showInputMessage="1" showErrorMessage="1" sqref="D4">
      <formula1>工事施工業者</formula1>
    </dataValidation>
  </dataValidations>
  <pageMargins left="0.7" right="0.7" top="0.75" bottom="0.75" header="0.3" footer="0.3"/>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2060"/>
  </sheetPr>
  <dimension ref="A1:L98"/>
  <sheetViews>
    <sheetView workbookViewId="0">
      <pane ySplit="2" topLeftCell="A3" activePane="bottomLeft" state="frozen"/>
      <selection pane="bottomLeft" activeCell="I18" sqref="I18"/>
    </sheetView>
  </sheetViews>
  <sheetFormatPr defaultRowHeight="15" customHeight="1"/>
  <cols>
    <col min="1" max="1" width="8.796875" style="531" customWidth="1"/>
    <col min="2" max="5" width="6.69921875" style="531" customWidth="1"/>
    <col min="6" max="6" width="30.69921875" style="531" customWidth="1"/>
    <col min="7" max="8" width="10.69921875" style="531" customWidth="1"/>
    <col min="9" max="9" width="10.69921875" style="546" customWidth="1"/>
    <col min="10" max="10" width="10.69921875" style="547" customWidth="1"/>
    <col min="11" max="11" width="8.796875" style="531" customWidth="1"/>
    <col min="12" max="12" width="10.69921875" style="531" customWidth="1"/>
    <col min="13" max="16384" width="8.796875" style="531" customWidth="1"/>
  </cols>
  <sheetData>
    <row r="1" spans="1:12" ht="15" customHeight="1">
      <c r="B1" s="531">
        <f>MAX(C3:C98)</f>
        <v>31</v>
      </c>
      <c r="E1" s="531">
        <v>2</v>
      </c>
      <c r="F1" s="531">
        <v>5</v>
      </c>
      <c r="G1" s="531">
        <v>6</v>
      </c>
      <c r="H1" s="531">
        <v>7</v>
      </c>
      <c r="I1" s="546">
        <v>8</v>
      </c>
      <c r="J1" s="547">
        <v>9</v>
      </c>
    </row>
    <row r="2" spans="1:12" ht="15" customHeight="1">
      <c r="A2" s="24" t="s">
        <v>179</v>
      </c>
      <c r="B2" s="548" t="s">
        <v>72</v>
      </c>
      <c r="C2" s="548" t="s">
        <v>569</v>
      </c>
      <c r="D2" s="548" t="s">
        <v>516</v>
      </c>
      <c r="E2" s="548" t="s">
        <v>156</v>
      </c>
      <c r="F2" s="548" t="s">
        <v>517</v>
      </c>
      <c r="G2" s="548" t="s">
        <v>518</v>
      </c>
      <c r="H2" s="548" t="s">
        <v>519</v>
      </c>
      <c r="I2" s="549" t="s">
        <v>178</v>
      </c>
      <c r="J2" s="551" t="s">
        <v>522</v>
      </c>
      <c r="L2" s="548" t="s">
        <v>155</v>
      </c>
    </row>
    <row r="3" spans="1:12" ht="15" customHeight="1">
      <c r="A3" s="531">
        <v>1</v>
      </c>
      <c r="B3" s="545">
        <f t="shared" ref="B3:B66" si="0">IF(ISERROR(F3),"",1)</f>
        <v>1</v>
      </c>
      <c r="C3" s="545">
        <f>SUM($B$3:B3)</f>
        <v>1</v>
      </c>
      <c r="D3" s="545"/>
      <c r="E3" s="545" t="s">
        <v>449</v>
      </c>
      <c r="F3" s="545" t="s">
        <v>299</v>
      </c>
      <c r="G3" s="545" t="s">
        <v>449</v>
      </c>
      <c r="H3" s="545" t="s">
        <v>449</v>
      </c>
      <c r="I3" s="550" t="e">
        <f>IF(L3=1,VLOOKUP($D3,内管工事積算!$B:$J,$I$1,0)*100&amp;"％",VLOOKUP($D3,内管工事積算!$B:$J,$I$1,0))</f>
        <v>#N/A</v>
      </c>
      <c r="J3" s="552" t="s">
        <v>449</v>
      </c>
      <c r="L3" s="553">
        <f t="shared" ref="L3:L66" si="1">IF(OR(F3="一般管理費",F3="事務費"),1,0)</f>
        <v>0</v>
      </c>
    </row>
    <row r="4" spans="1:12" ht="15" customHeight="1">
      <c r="A4" s="531">
        <f t="shared" ref="A4:A67" si="2">A3+1</f>
        <v>2</v>
      </c>
      <c r="B4" s="545" t="str">
        <f t="shared" si="0"/>
        <v/>
      </c>
      <c r="C4" s="545">
        <f>SUM($B$3:B4)</f>
        <v>1</v>
      </c>
      <c r="D4" s="545" t="s">
        <v>110</v>
      </c>
      <c r="E4" s="545" t="e">
        <f>VLOOKUP($D4,内管工事積算!$B:$J,$E$1,0)</f>
        <v>#N/A</v>
      </c>
      <c r="F4" s="545" t="e">
        <f>VLOOKUP($D4,内管工事積算!$B:$J,$F$1,0)</f>
        <v>#N/A</v>
      </c>
      <c r="G4" s="545" t="e">
        <f>VLOOKUP($D4,内管工事積算!$B:$J,$G$1,0)</f>
        <v>#N/A</v>
      </c>
      <c r="H4" s="545" t="e">
        <f>VLOOKUP($D4,内管工事積算!$B:$J,$H$1,0)</f>
        <v>#N/A</v>
      </c>
      <c r="I4" s="550" t="e">
        <f>IF(L4=1,VLOOKUP($D4,内管工事積算!$B:$J,$I$1,0)*100&amp;"％",VLOOKUP($D4,内管工事積算!$B:$J,$I$1,0))</f>
        <v>#N/A</v>
      </c>
      <c r="J4" s="552" t="e">
        <f>VLOOKUP($D4,内管工事積算!$B:$J,$J$1,0)</f>
        <v>#N/A</v>
      </c>
      <c r="L4" s="553" t="e">
        <f t="shared" si="1"/>
        <v>#N/A</v>
      </c>
    </row>
    <row r="5" spans="1:12" ht="15" customHeight="1">
      <c r="A5" s="531">
        <f t="shared" si="2"/>
        <v>3</v>
      </c>
      <c r="B5" s="545" t="str">
        <f t="shared" si="0"/>
        <v/>
      </c>
      <c r="C5" s="545">
        <f>SUM($B$3:B5)</f>
        <v>1</v>
      </c>
      <c r="D5" s="545" t="s">
        <v>139</v>
      </c>
      <c r="E5" s="545" t="e">
        <f>VLOOKUP($D5,内管工事積算!$B:$J,$E$1,0)</f>
        <v>#N/A</v>
      </c>
      <c r="F5" s="545" t="e">
        <f>VLOOKUP($D5,内管工事積算!$B:$J,$F$1,0)</f>
        <v>#N/A</v>
      </c>
      <c r="G5" s="545" t="e">
        <f>VLOOKUP($D5,内管工事積算!$B:$J,$G$1,0)</f>
        <v>#N/A</v>
      </c>
      <c r="H5" s="545" t="e">
        <f>VLOOKUP($D5,内管工事積算!$B:$J,$H$1,0)</f>
        <v>#N/A</v>
      </c>
      <c r="I5" s="550" t="e">
        <f>IF(L5=1,VLOOKUP($D5,内管工事積算!$B:$J,$I$1,0)*100&amp;"％",VLOOKUP($D5,内管工事積算!$B:$J,$I$1,0))</f>
        <v>#N/A</v>
      </c>
      <c r="J5" s="552" t="e">
        <f>VLOOKUP($D5,内管工事積算!$B:$J,$J$1,0)</f>
        <v>#N/A</v>
      </c>
      <c r="L5" s="553" t="e">
        <f t="shared" si="1"/>
        <v>#N/A</v>
      </c>
    </row>
    <row r="6" spans="1:12" ht="15" customHeight="1">
      <c r="A6" s="531">
        <f t="shared" si="2"/>
        <v>4</v>
      </c>
      <c r="B6" s="545" t="str">
        <f t="shared" si="0"/>
        <v/>
      </c>
      <c r="C6" s="545">
        <f>SUM($B$3:B6)</f>
        <v>1</v>
      </c>
      <c r="D6" s="545" t="s">
        <v>121</v>
      </c>
      <c r="E6" s="545" t="e">
        <f>VLOOKUP($D6,内管工事積算!$B:$J,$E$1,0)</f>
        <v>#N/A</v>
      </c>
      <c r="F6" s="545" t="e">
        <f>VLOOKUP($D6,内管工事積算!$B:$J,$F$1,0)</f>
        <v>#N/A</v>
      </c>
      <c r="G6" s="545" t="e">
        <f>VLOOKUP($D6,内管工事積算!$B:$J,$G$1,0)</f>
        <v>#N/A</v>
      </c>
      <c r="H6" s="545" t="e">
        <f>VLOOKUP($D6,内管工事積算!$B:$J,$H$1,0)</f>
        <v>#N/A</v>
      </c>
      <c r="I6" s="550" t="e">
        <f>IF(L6=1,VLOOKUP($D6,内管工事積算!$B:$J,$I$1,0)*100&amp;"％",VLOOKUP($D6,内管工事積算!$B:$J,$I$1,0))</f>
        <v>#N/A</v>
      </c>
      <c r="J6" s="552" t="e">
        <f>VLOOKUP($D6,内管工事積算!$B:$J,$J$1,0)</f>
        <v>#N/A</v>
      </c>
      <c r="L6" s="553" t="e">
        <f t="shared" si="1"/>
        <v>#N/A</v>
      </c>
    </row>
    <row r="7" spans="1:12" ht="15" customHeight="1">
      <c r="A7" s="531">
        <f t="shared" si="2"/>
        <v>5</v>
      </c>
      <c r="B7" s="545" t="str">
        <f t="shared" si="0"/>
        <v/>
      </c>
      <c r="C7" s="545">
        <f>SUM($B$3:B7)</f>
        <v>1</v>
      </c>
      <c r="D7" s="545" t="s">
        <v>525</v>
      </c>
      <c r="E7" s="545" t="e">
        <f>VLOOKUP($D7,内管工事積算!$B:$J,$E$1,0)</f>
        <v>#N/A</v>
      </c>
      <c r="F7" s="545" t="e">
        <f>VLOOKUP($D7,内管工事積算!$B:$J,$F$1,0)</f>
        <v>#N/A</v>
      </c>
      <c r="G7" s="545" t="e">
        <f>VLOOKUP($D7,内管工事積算!$B:$J,$G$1,0)</f>
        <v>#N/A</v>
      </c>
      <c r="H7" s="545" t="e">
        <f>VLOOKUP($D7,内管工事積算!$B:$J,$H$1,0)</f>
        <v>#N/A</v>
      </c>
      <c r="I7" s="550" t="e">
        <f>IF(L7=1,VLOOKUP($D7,内管工事積算!$B:$J,$I$1,0)*100&amp;"％",VLOOKUP($D7,内管工事積算!$B:$J,$I$1,0))</f>
        <v>#N/A</v>
      </c>
      <c r="J7" s="552" t="e">
        <f>VLOOKUP($D7,内管工事積算!$B:$J,$J$1,0)</f>
        <v>#N/A</v>
      </c>
      <c r="L7" s="553" t="e">
        <f t="shared" si="1"/>
        <v>#N/A</v>
      </c>
    </row>
    <row r="8" spans="1:12" ht="15" customHeight="1">
      <c r="A8" s="531">
        <f t="shared" si="2"/>
        <v>6</v>
      </c>
      <c r="B8" s="545" t="str">
        <f t="shared" si="0"/>
        <v/>
      </c>
      <c r="C8" s="545">
        <f>SUM($B$3:B8)</f>
        <v>1</v>
      </c>
      <c r="D8" s="545" t="s">
        <v>176</v>
      </c>
      <c r="E8" s="545" t="e">
        <f>VLOOKUP($D8,内管工事積算!$B:$J,$E$1,0)</f>
        <v>#N/A</v>
      </c>
      <c r="F8" s="545" t="e">
        <f>VLOOKUP($D8,内管工事積算!$B:$J,$F$1,0)</f>
        <v>#N/A</v>
      </c>
      <c r="G8" s="545" t="e">
        <f>VLOOKUP($D8,内管工事積算!$B:$J,$G$1,0)</f>
        <v>#N/A</v>
      </c>
      <c r="H8" s="545" t="e">
        <f>VLOOKUP($D8,内管工事積算!$B:$J,$H$1,0)</f>
        <v>#N/A</v>
      </c>
      <c r="I8" s="550" t="e">
        <f>IF(L8=1,VLOOKUP($D8,内管工事積算!$B:$J,$I$1,0)*100&amp;"％",VLOOKUP($D8,内管工事積算!$B:$J,$I$1,0))</f>
        <v>#N/A</v>
      </c>
      <c r="J8" s="552" t="e">
        <f>VLOOKUP($D8,内管工事積算!$B:$J,$J$1,0)</f>
        <v>#N/A</v>
      </c>
      <c r="L8" s="553" t="e">
        <f t="shared" si="1"/>
        <v>#N/A</v>
      </c>
    </row>
    <row r="9" spans="1:12" ht="15" customHeight="1">
      <c r="A9" s="531">
        <f t="shared" si="2"/>
        <v>7</v>
      </c>
      <c r="B9" s="545" t="str">
        <f t="shared" si="0"/>
        <v/>
      </c>
      <c r="C9" s="545">
        <f>SUM($B$3:B9)</f>
        <v>1</v>
      </c>
      <c r="D9" s="545" t="s">
        <v>125</v>
      </c>
      <c r="E9" s="545" t="e">
        <f>VLOOKUP($D9,内管工事積算!$B:$J,$E$1,0)</f>
        <v>#N/A</v>
      </c>
      <c r="F9" s="545" t="e">
        <f>VLOOKUP($D9,内管工事積算!$B:$J,$F$1,0)</f>
        <v>#N/A</v>
      </c>
      <c r="G9" s="545" t="e">
        <f>VLOOKUP($D9,内管工事積算!$B:$J,$G$1,0)</f>
        <v>#N/A</v>
      </c>
      <c r="H9" s="545" t="e">
        <f>VLOOKUP($D9,内管工事積算!$B:$J,$H$1,0)</f>
        <v>#N/A</v>
      </c>
      <c r="I9" s="550" t="e">
        <f>IF(L9=1,VLOOKUP($D9,内管工事積算!$B:$J,$I$1,0)*100&amp;"％",VLOOKUP($D9,内管工事積算!$B:$J,$I$1,0))</f>
        <v>#N/A</v>
      </c>
      <c r="J9" s="552" t="e">
        <f>VLOOKUP($D9,内管工事積算!$B:$J,$J$1,0)</f>
        <v>#N/A</v>
      </c>
      <c r="L9" s="553" t="e">
        <f t="shared" si="1"/>
        <v>#N/A</v>
      </c>
    </row>
    <row r="10" spans="1:12" ht="15" customHeight="1">
      <c r="A10" s="531">
        <f t="shared" si="2"/>
        <v>8</v>
      </c>
      <c r="B10" s="545" t="str">
        <f t="shared" si="0"/>
        <v/>
      </c>
      <c r="C10" s="545">
        <f>SUM($B$3:B10)</f>
        <v>1</v>
      </c>
      <c r="D10" s="545" t="s">
        <v>526</v>
      </c>
      <c r="E10" s="545" t="e">
        <f>VLOOKUP($D10,内管工事積算!$B:$J,$E$1,0)</f>
        <v>#N/A</v>
      </c>
      <c r="F10" s="545" t="e">
        <f>VLOOKUP($D10,内管工事積算!$B:$J,$F$1,0)</f>
        <v>#N/A</v>
      </c>
      <c r="G10" s="545" t="e">
        <f>VLOOKUP($D10,内管工事積算!$B:$J,$G$1,0)</f>
        <v>#N/A</v>
      </c>
      <c r="H10" s="545" t="e">
        <f>VLOOKUP($D10,内管工事積算!$B:$J,$H$1,0)</f>
        <v>#N/A</v>
      </c>
      <c r="I10" s="550" t="e">
        <f>IF(L10=1,VLOOKUP($D10,内管工事積算!$B:$J,$I$1,0)*100&amp;"％",VLOOKUP($D10,内管工事積算!$B:$J,$I$1,0))</f>
        <v>#N/A</v>
      </c>
      <c r="J10" s="552" t="e">
        <f>VLOOKUP($D10,内管工事積算!$B:$J,$J$1,0)</f>
        <v>#N/A</v>
      </c>
      <c r="L10" s="553" t="e">
        <f t="shared" si="1"/>
        <v>#N/A</v>
      </c>
    </row>
    <row r="11" spans="1:12" ht="15" customHeight="1">
      <c r="A11" s="531">
        <f t="shared" si="2"/>
        <v>9</v>
      </c>
      <c r="B11" s="545" t="str">
        <f t="shared" si="0"/>
        <v/>
      </c>
      <c r="C11" s="545">
        <f>SUM($B$3:B11)</f>
        <v>1</v>
      </c>
      <c r="D11" s="545" t="s">
        <v>65</v>
      </c>
      <c r="E11" s="545" t="e">
        <f>VLOOKUP($D11,内管工事積算!$B:$J,$E$1,0)</f>
        <v>#N/A</v>
      </c>
      <c r="F11" s="545" t="e">
        <f>VLOOKUP($D11,内管工事積算!$B:$J,$F$1,0)</f>
        <v>#N/A</v>
      </c>
      <c r="G11" s="545" t="e">
        <f>VLOOKUP($D11,内管工事積算!$B:$J,$G$1,0)</f>
        <v>#N/A</v>
      </c>
      <c r="H11" s="545" t="e">
        <f>VLOOKUP($D11,内管工事積算!$B:$J,$H$1,0)</f>
        <v>#N/A</v>
      </c>
      <c r="I11" s="550" t="e">
        <f>IF(L11=1,VLOOKUP($D11,内管工事積算!$B:$J,$I$1,0)*100&amp;"％",VLOOKUP($D11,内管工事積算!$B:$J,$I$1,0))</f>
        <v>#N/A</v>
      </c>
      <c r="J11" s="552" t="e">
        <f>VLOOKUP($D11,内管工事積算!$B:$J,$J$1,0)</f>
        <v>#N/A</v>
      </c>
      <c r="L11" s="553" t="e">
        <f t="shared" si="1"/>
        <v>#N/A</v>
      </c>
    </row>
    <row r="12" spans="1:12" ht="15" customHeight="1">
      <c r="A12" s="531">
        <f t="shared" si="2"/>
        <v>10</v>
      </c>
      <c r="B12" s="545" t="str">
        <f t="shared" si="0"/>
        <v/>
      </c>
      <c r="C12" s="545">
        <f>SUM($B$3:B12)</f>
        <v>1</v>
      </c>
      <c r="D12" s="545" t="s">
        <v>520</v>
      </c>
      <c r="E12" s="545" t="e">
        <f>VLOOKUP($D12,内管工事積算!$B:$J,$E$1,0)</f>
        <v>#N/A</v>
      </c>
      <c r="F12" s="545" t="e">
        <f>VLOOKUP($D12,内管工事積算!$B:$J,$F$1,0)</f>
        <v>#N/A</v>
      </c>
      <c r="G12" s="545" t="e">
        <f>VLOOKUP($D12,内管工事積算!$B:$J,$G$1,0)</f>
        <v>#N/A</v>
      </c>
      <c r="H12" s="545" t="e">
        <f>VLOOKUP($D12,内管工事積算!$B:$J,$H$1,0)</f>
        <v>#N/A</v>
      </c>
      <c r="I12" s="550" t="e">
        <f>IF(L12=1,VLOOKUP($D12,内管工事積算!$B:$J,$I$1,0)*100&amp;"％",VLOOKUP($D12,内管工事積算!$B:$J,$I$1,0))</f>
        <v>#N/A</v>
      </c>
      <c r="J12" s="552" t="e">
        <f>VLOOKUP($D12,内管工事積算!$B:$J,$J$1,0)</f>
        <v>#N/A</v>
      </c>
      <c r="L12" s="553" t="e">
        <f t="shared" si="1"/>
        <v>#N/A</v>
      </c>
    </row>
    <row r="13" spans="1:12" ht="15" customHeight="1">
      <c r="A13" s="531">
        <f t="shared" si="2"/>
        <v>11</v>
      </c>
      <c r="B13" s="545" t="str">
        <f t="shared" si="0"/>
        <v/>
      </c>
      <c r="C13" s="545">
        <f>SUM($B$3:B13)</f>
        <v>1</v>
      </c>
      <c r="D13" s="545" t="s">
        <v>527</v>
      </c>
      <c r="E13" s="545" t="e">
        <f>VLOOKUP($D13,内管工事積算!$B:$J,$E$1,0)</f>
        <v>#N/A</v>
      </c>
      <c r="F13" s="545" t="e">
        <f>VLOOKUP($D13,内管工事積算!$B:$J,$F$1,0)</f>
        <v>#N/A</v>
      </c>
      <c r="G13" s="545" t="e">
        <f>VLOOKUP($D13,内管工事積算!$B:$J,$G$1,0)</f>
        <v>#N/A</v>
      </c>
      <c r="H13" s="545" t="e">
        <f>VLOOKUP($D13,内管工事積算!$B:$J,$H$1,0)</f>
        <v>#N/A</v>
      </c>
      <c r="I13" s="550" t="e">
        <f>IF(L13=1,VLOOKUP($D13,内管工事積算!$B:$J,$I$1,0)*100&amp;"％",VLOOKUP($D13,内管工事積算!$B:$J,$I$1,0))</f>
        <v>#N/A</v>
      </c>
      <c r="J13" s="552" t="e">
        <f>VLOOKUP($D13,内管工事積算!$B:$J,$J$1,0)</f>
        <v>#N/A</v>
      </c>
      <c r="L13" s="553" t="e">
        <f t="shared" si="1"/>
        <v>#N/A</v>
      </c>
    </row>
    <row r="14" spans="1:12" ht="15" customHeight="1">
      <c r="A14" s="531">
        <f t="shared" si="2"/>
        <v>12</v>
      </c>
      <c r="B14" s="545" t="str">
        <f t="shared" si="0"/>
        <v/>
      </c>
      <c r="C14" s="545">
        <f>SUM($B$3:B14)</f>
        <v>1</v>
      </c>
      <c r="D14" s="545" t="s">
        <v>528</v>
      </c>
      <c r="E14" s="545" t="e">
        <f>VLOOKUP($D14,内管工事積算!$B:$J,$E$1,0)</f>
        <v>#N/A</v>
      </c>
      <c r="F14" s="545" t="e">
        <f>VLOOKUP($D14,内管工事積算!$B:$J,$F$1,0)</f>
        <v>#N/A</v>
      </c>
      <c r="G14" s="545" t="e">
        <f>VLOOKUP($D14,内管工事積算!$B:$J,$G$1,0)</f>
        <v>#N/A</v>
      </c>
      <c r="H14" s="545" t="e">
        <f>VLOOKUP($D14,内管工事積算!$B:$J,$H$1,0)</f>
        <v>#N/A</v>
      </c>
      <c r="I14" s="550" t="e">
        <f>IF(L14=1,VLOOKUP($D14,内管工事積算!$B:$J,$I$1,0)*100&amp;"％",VLOOKUP($D14,内管工事積算!$B:$J,$I$1,0))</f>
        <v>#N/A</v>
      </c>
      <c r="J14" s="552" t="e">
        <f>VLOOKUP($D14,内管工事積算!$B:$J,$J$1,0)</f>
        <v>#N/A</v>
      </c>
      <c r="L14" s="553" t="e">
        <f t="shared" si="1"/>
        <v>#N/A</v>
      </c>
    </row>
    <row r="15" spans="1:12" ht="15" customHeight="1">
      <c r="A15" s="531">
        <f t="shared" si="2"/>
        <v>13</v>
      </c>
      <c r="B15" s="545" t="str">
        <f t="shared" si="0"/>
        <v/>
      </c>
      <c r="C15" s="545">
        <f>SUM($B$3:B15)</f>
        <v>1</v>
      </c>
      <c r="D15" s="545" t="s">
        <v>455</v>
      </c>
      <c r="E15" s="545" t="e">
        <f>VLOOKUP($D15,内管工事積算!$B:$J,$E$1,0)</f>
        <v>#N/A</v>
      </c>
      <c r="F15" s="545" t="e">
        <f>VLOOKUP($D15,内管工事積算!$B:$J,$F$1,0)</f>
        <v>#N/A</v>
      </c>
      <c r="G15" s="545" t="e">
        <f>VLOOKUP($D15,内管工事積算!$B:$J,$G$1,0)</f>
        <v>#N/A</v>
      </c>
      <c r="H15" s="545" t="e">
        <f>VLOOKUP($D15,内管工事積算!$B:$J,$H$1,0)</f>
        <v>#N/A</v>
      </c>
      <c r="I15" s="550" t="e">
        <f>IF(L15=1,VLOOKUP($D15,内管工事積算!$B:$J,$I$1,0)*100&amp;"％",VLOOKUP($D15,内管工事積算!$B:$J,$I$1,0))</f>
        <v>#N/A</v>
      </c>
      <c r="J15" s="552" t="e">
        <f>VLOOKUP($D15,内管工事積算!$B:$J,$J$1,0)</f>
        <v>#N/A</v>
      </c>
      <c r="L15" s="553" t="e">
        <f t="shared" si="1"/>
        <v>#N/A</v>
      </c>
    </row>
    <row r="16" spans="1:12" ht="15" customHeight="1">
      <c r="A16" s="531">
        <f t="shared" si="2"/>
        <v>14</v>
      </c>
      <c r="B16" s="545" t="str">
        <f t="shared" si="0"/>
        <v/>
      </c>
      <c r="C16" s="545">
        <f>SUM($B$3:B16)</f>
        <v>1</v>
      </c>
      <c r="D16" s="545" t="s">
        <v>74</v>
      </c>
      <c r="E16" s="545" t="e">
        <f>VLOOKUP($D16,内管工事積算!$B:$J,$E$1,0)</f>
        <v>#N/A</v>
      </c>
      <c r="F16" s="545" t="e">
        <f>VLOOKUP($D16,内管工事積算!$B:$J,$F$1,0)</f>
        <v>#N/A</v>
      </c>
      <c r="G16" s="545" t="e">
        <f>VLOOKUP($D16,内管工事積算!$B:$J,$G$1,0)</f>
        <v>#N/A</v>
      </c>
      <c r="H16" s="545" t="e">
        <f>VLOOKUP($D16,内管工事積算!$B:$J,$H$1,0)</f>
        <v>#N/A</v>
      </c>
      <c r="I16" s="550" t="e">
        <f>IF(L16=1,VLOOKUP($D16,内管工事積算!$B:$J,$I$1,0)*100&amp;"％",VLOOKUP($D16,内管工事積算!$B:$J,$I$1,0))</f>
        <v>#N/A</v>
      </c>
      <c r="J16" s="552" t="e">
        <f>VLOOKUP($D16,内管工事積算!$B:$J,$J$1,0)</f>
        <v>#N/A</v>
      </c>
      <c r="L16" s="553" t="e">
        <f t="shared" si="1"/>
        <v>#N/A</v>
      </c>
    </row>
    <row r="17" spans="1:12" ht="15" customHeight="1">
      <c r="A17" s="531">
        <f t="shared" si="2"/>
        <v>15</v>
      </c>
      <c r="B17" s="545" t="str">
        <f t="shared" si="0"/>
        <v/>
      </c>
      <c r="C17" s="545">
        <f>SUM($B$3:B17)</f>
        <v>1</v>
      </c>
      <c r="D17" s="545" t="s">
        <v>365</v>
      </c>
      <c r="E17" s="545" t="e">
        <f>VLOOKUP($D17,内管工事積算!$B:$J,$E$1,0)</f>
        <v>#N/A</v>
      </c>
      <c r="F17" s="545" t="e">
        <f>VLOOKUP($D17,内管工事積算!$B:$J,$F$1,0)</f>
        <v>#N/A</v>
      </c>
      <c r="G17" s="545" t="e">
        <f>VLOOKUP($D17,内管工事積算!$B:$J,$G$1,0)</f>
        <v>#N/A</v>
      </c>
      <c r="H17" s="545" t="e">
        <f>VLOOKUP($D17,内管工事積算!$B:$J,$H$1,0)</f>
        <v>#N/A</v>
      </c>
      <c r="I17" s="550" t="e">
        <f>IF(L17=1,VLOOKUP($D17,内管工事積算!$B:$J,$I$1,0)*100&amp;"％",VLOOKUP($D17,内管工事積算!$B:$J,$I$1,0))</f>
        <v>#N/A</v>
      </c>
      <c r="J17" s="552" t="e">
        <f>VLOOKUP($D17,内管工事積算!$B:$J,$J$1,0)</f>
        <v>#N/A</v>
      </c>
      <c r="L17" s="553" t="e">
        <f t="shared" si="1"/>
        <v>#N/A</v>
      </c>
    </row>
    <row r="18" spans="1:12" ht="15" customHeight="1">
      <c r="A18" s="531">
        <f t="shared" si="2"/>
        <v>16</v>
      </c>
      <c r="B18" s="545" t="str">
        <f t="shared" si="0"/>
        <v/>
      </c>
      <c r="C18" s="545">
        <f>SUM($B$3:B18)</f>
        <v>1</v>
      </c>
      <c r="D18" s="545" t="s">
        <v>481</v>
      </c>
      <c r="E18" s="545" t="e">
        <f>VLOOKUP($D18,内管工事積算!$B:$J,$E$1,0)</f>
        <v>#N/A</v>
      </c>
      <c r="F18" s="545" t="e">
        <f>VLOOKUP($D18,内管工事積算!$B:$J,$F$1,0)</f>
        <v>#N/A</v>
      </c>
      <c r="G18" s="545" t="e">
        <f>VLOOKUP($D18,内管工事積算!$B:$J,$G$1,0)</f>
        <v>#N/A</v>
      </c>
      <c r="H18" s="545" t="e">
        <f>VLOOKUP($D18,内管工事積算!$B:$J,$H$1,0)</f>
        <v>#N/A</v>
      </c>
      <c r="I18" s="550" t="e">
        <f>IF(L18=1,VLOOKUP($D18,内管工事積算!$B:$J,$I$1,0)*100&amp;"％",VLOOKUP($D18,内管工事積算!$B:$J,$I$1,0))</f>
        <v>#N/A</v>
      </c>
      <c r="J18" s="552" t="e">
        <f>VLOOKUP($D18,内管工事積算!$B:$J,$J$1,0)</f>
        <v>#N/A</v>
      </c>
      <c r="L18" s="553" t="e">
        <f t="shared" si="1"/>
        <v>#N/A</v>
      </c>
    </row>
    <row r="19" spans="1:12" ht="15" customHeight="1">
      <c r="A19" s="531">
        <f t="shared" si="2"/>
        <v>17</v>
      </c>
      <c r="B19" s="545" t="str">
        <f t="shared" si="0"/>
        <v/>
      </c>
      <c r="C19" s="545">
        <f>SUM($B$3:B19)</f>
        <v>1</v>
      </c>
      <c r="D19" s="545" t="s">
        <v>456</v>
      </c>
      <c r="E19" s="545" t="e">
        <f>VLOOKUP($D19,内管工事積算!$B:$J,$E$1,0)</f>
        <v>#N/A</v>
      </c>
      <c r="F19" s="545" t="e">
        <f>VLOOKUP($D19,内管工事積算!$B:$J,$F$1,0)</f>
        <v>#N/A</v>
      </c>
      <c r="G19" s="545" t="e">
        <f>VLOOKUP($D19,内管工事積算!$B:$J,$G$1,0)</f>
        <v>#N/A</v>
      </c>
      <c r="H19" s="545" t="e">
        <f>VLOOKUP($D19,内管工事積算!$B:$J,$H$1,0)</f>
        <v>#N/A</v>
      </c>
      <c r="I19" s="550" t="e">
        <f>IF(L19=1,VLOOKUP($D19,内管工事積算!$B:$J,$I$1,0)*100&amp;"％",VLOOKUP($D19,内管工事積算!$B:$J,$I$1,0))</f>
        <v>#N/A</v>
      </c>
      <c r="J19" s="552" t="e">
        <f>VLOOKUP($D19,内管工事積算!$B:$J,$J$1,0)</f>
        <v>#N/A</v>
      </c>
      <c r="L19" s="553" t="e">
        <f t="shared" si="1"/>
        <v>#N/A</v>
      </c>
    </row>
    <row r="20" spans="1:12" ht="15" customHeight="1">
      <c r="A20" s="531">
        <f t="shared" si="2"/>
        <v>18</v>
      </c>
      <c r="B20" s="545" t="str">
        <f t="shared" si="0"/>
        <v/>
      </c>
      <c r="C20" s="545">
        <f>SUM($B$3:B20)</f>
        <v>1</v>
      </c>
      <c r="D20" s="545" t="s">
        <v>458</v>
      </c>
      <c r="E20" s="545" t="e">
        <f>VLOOKUP($D20,内管工事積算!$B:$J,$E$1,0)</f>
        <v>#N/A</v>
      </c>
      <c r="F20" s="545" t="e">
        <f>VLOOKUP($D20,内管工事積算!$B:$J,$F$1,0)</f>
        <v>#N/A</v>
      </c>
      <c r="G20" s="545" t="e">
        <f>VLOOKUP($D20,内管工事積算!$B:$J,$G$1,0)</f>
        <v>#N/A</v>
      </c>
      <c r="H20" s="545" t="e">
        <f>VLOOKUP($D20,内管工事積算!$B:$J,$H$1,0)</f>
        <v>#N/A</v>
      </c>
      <c r="I20" s="550" t="e">
        <f>IF(L20=1,VLOOKUP($D20,内管工事積算!$B:$J,$I$1,0)*100&amp;"％",VLOOKUP($D20,内管工事積算!$B:$J,$I$1,0))</f>
        <v>#N/A</v>
      </c>
      <c r="J20" s="552" t="e">
        <f>VLOOKUP($D20,内管工事積算!$B:$J,$J$1,0)</f>
        <v>#N/A</v>
      </c>
      <c r="L20" s="553" t="e">
        <f t="shared" si="1"/>
        <v>#N/A</v>
      </c>
    </row>
    <row r="21" spans="1:12" ht="15" customHeight="1">
      <c r="A21" s="531">
        <f t="shared" si="2"/>
        <v>19</v>
      </c>
      <c r="B21" s="545" t="str">
        <f t="shared" si="0"/>
        <v/>
      </c>
      <c r="C21" s="545">
        <f>SUM($B$3:B21)</f>
        <v>1</v>
      </c>
      <c r="D21" s="545" t="s">
        <v>529</v>
      </c>
      <c r="E21" s="545" t="e">
        <f>VLOOKUP($D21,内管工事積算!$B:$J,$E$1,0)</f>
        <v>#N/A</v>
      </c>
      <c r="F21" s="545" t="e">
        <f>VLOOKUP($D21,内管工事積算!$B:$J,$F$1,0)</f>
        <v>#N/A</v>
      </c>
      <c r="G21" s="545" t="e">
        <f>VLOOKUP($D21,内管工事積算!$B:$J,$G$1,0)</f>
        <v>#N/A</v>
      </c>
      <c r="H21" s="545" t="e">
        <f>VLOOKUP($D21,内管工事積算!$B:$J,$H$1,0)</f>
        <v>#N/A</v>
      </c>
      <c r="I21" s="550" t="e">
        <f>IF(L21=1,VLOOKUP($D21,内管工事積算!$B:$J,$I$1,0)*100&amp;"％",VLOOKUP($D21,内管工事積算!$B:$J,$I$1,0))</f>
        <v>#N/A</v>
      </c>
      <c r="J21" s="552" t="e">
        <f>VLOOKUP($D21,内管工事積算!$B:$J,$J$1,0)</f>
        <v>#N/A</v>
      </c>
      <c r="L21" s="553" t="e">
        <f t="shared" si="1"/>
        <v>#N/A</v>
      </c>
    </row>
    <row r="22" spans="1:12" ht="15" customHeight="1">
      <c r="A22" s="531">
        <f t="shared" si="2"/>
        <v>20</v>
      </c>
      <c r="B22" s="545" t="str">
        <f t="shared" si="0"/>
        <v/>
      </c>
      <c r="C22" s="545">
        <f>SUM($B$3:B22)</f>
        <v>1</v>
      </c>
      <c r="D22" s="545" t="s">
        <v>437</v>
      </c>
      <c r="E22" s="545" t="e">
        <f>VLOOKUP($D22,内管工事積算!$B:$J,$E$1,0)</f>
        <v>#N/A</v>
      </c>
      <c r="F22" s="545" t="e">
        <f>VLOOKUP($D22,内管工事積算!$B:$J,$F$1,0)</f>
        <v>#N/A</v>
      </c>
      <c r="G22" s="545" t="e">
        <f>VLOOKUP($D22,内管工事積算!$B:$J,$G$1,0)</f>
        <v>#N/A</v>
      </c>
      <c r="H22" s="545" t="e">
        <f>VLOOKUP($D22,内管工事積算!$B:$J,$H$1,0)</f>
        <v>#N/A</v>
      </c>
      <c r="I22" s="550" t="e">
        <f>IF(L22=1,VLOOKUP($D22,内管工事積算!$B:$J,$I$1,0)*100&amp;"％",VLOOKUP($D22,内管工事積算!$B:$J,$I$1,0))</f>
        <v>#N/A</v>
      </c>
      <c r="J22" s="552" t="e">
        <f>VLOOKUP($D22,内管工事積算!$B:$J,$J$1,0)</f>
        <v>#N/A</v>
      </c>
      <c r="L22" s="553" t="e">
        <f t="shared" si="1"/>
        <v>#N/A</v>
      </c>
    </row>
    <row r="23" spans="1:12" ht="15" customHeight="1">
      <c r="A23" s="531">
        <f t="shared" si="2"/>
        <v>21</v>
      </c>
      <c r="B23" s="545" t="str">
        <f t="shared" si="0"/>
        <v/>
      </c>
      <c r="C23" s="545">
        <f>SUM($B$3:B23)</f>
        <v>1</v>
      </c>
      <c r="D23" s="545" t="s">
        <v>426</v>
      </c>
      <c r="E23" s="545" t="e">
        <f>VLOOKUP($D23,内管工事積算!$B:$J,$E$1,0)</f>
        <v>#N/A</v>
      </c>
      <c r="F23" s="545" t="e">
        <f>VLOOKUP($D23,内管工事積算!$B:$J,$F$1,0)</f>
        <v>#N/A</v>
      </c>
      <c r="G23" s="545" t="e">
        <f>VLOOKUP($D23,内管工事積算!$B:$J,$G$1,0)</f>
        <v>#N/A</v>
      </c>
      <c r="H23" s="545" t="e">
        <f>VLOOKUP($D23,内管工事積算!$B:$J,$H$1,0)</f>
        <v>#N/A</v>
      </c>
      <c r="I23" s="550" t="e">
        <f>IF(L23=1,VLOOKUP($D23,内管工事積算!$B:$J,$I$1,0)*100&amp;"％",VLOOKUP($D23,内管工事積算!$B:$J,$I$1,0))</f>
        <v>#N/A</v>
      </c>
      <c r="J23" s="552" t="e">
        <f>VLOOKUP($D23,内管工事積算!$B:$J,$J$1,0)</f>
        <v>#N/A</v>
      </c>
      <c r="L23" s="553" t="e">
        <f t="shared" si="1"/>
        <v>#N/A</v>
      </c>
    </row>
    <row r="24" spans="1:12" ht="15" customHeight="1">
      <c r="A24" s="531">
        <f t="shared" si="2"/>
        <v>22</v>
      </c>
      <c r="B24" s="545" t="str">
        <f t="shared" si="0"/>
        <v/>
      </c>
      <c r="C24" s="545">
        <f>SUM($B$3:B24)</f>
        <v>1</v>
      </c>
      <c r="D24" s="545" t="s">
        <v>530</v>
      </c>
      <c r="E24" s="545" t="e">
        <f>VLOOKUP($D24,内管工事積算!$B:$J,$E$1,0)</f>
        <v>#N/A</v>
      </c>
      <c r="F24" s="545" t="e">
        <f>VLOOKUP($D24,内管工事積算!$B:$J,$F$1,0)</f>
        <v>#N/A</v>
      </c>
      <c r="G24" s="545" t="e">
        <f>VLOOKUP($D24,内管工事積算!$B:$J,$G$1,0)</f>
        <v>#N/A</v>
      </c>
      <c r="H24" s="545" t="e">
        <f>VLOOKUP($D24,内管工事積算!$B:$J,$H$1,0)</f>
        <v>#N/A</v>
      </c>
      <c r="I24" s="550" t="e">
        <f>IF(L24=1,VLOOKUP($D24,内管工事積算!$B:$J,$I$1,0)*100&amp;"％",VLOOKUP($D24,内管工事積算!$B:$J,$I$1,0))</f>
        <v>#N/A</v>
      </c>
      <c r="J24" s="552" t="e">
        <f>VLOOKUP($D24,内管工事積算!$B:$J,$J$1,0)</f>
        <v>#N/A</v>
      </c>
      <c r="L24" s="553" t="e">
        <f t="shared" si="1"/>
        <v>#N/A</v>
      </c>
    </row>
    <row r="25" spans="1:12" ht="15" customHeight="1">
      <c r="A25" s="531">
        <f t="shared" si="2"/>
        <v>23</v>
      </c>
      <c r="B25" s="545" t="str">
        <f t="shared" si="0"/>
        <v/>
      </c>
      <c r="C25" s="545">
        <f>SUM($B$3:B25)</f>
        <v>1</v>
      </c>
      <c r="D25" s="545" t="s">
        <v>487</v>
      </c>
      <c r="E25" s="545" t="e">
        <f>VLOOKUP($D25,内管工事積算!$B:$J,$E$1,0)</f>
        <v>#N/A</v>
      </c>
      <c r="F25" s="545" t="e">
        <f>VLOOKUP($D25,内管工事積算!$B:$J,$F$1,0)</f>
        <v>#N/A</v>
      </c>
      <c r="G25" s="545" t="e">
        <f>VLOOKUP($D25,内管工事積算!$B:$J,$G$1,0)</f>
        <v>#N/A</v>
      </c>
      <c r="H25" s="545" t="e">
        <f>VLOOKUP($D25,内管工事積算!$B:$J,$H$1,0)</f>
        <v>#N/A</v>
      </c>
      <c r="I25" s="550" t="e">
        <f>IF(L25=1,VLOOKUP($D25,内管工事積算!$B:$J,$I$1,0)*100&amp;"％",VLOOKUP($D25,内管工事積算!$B:$J,$I$1,0))</f>
        <v>#N/A</v>
      </c>
      <c r="J25" s="552" t="e">
        <f>VLOOKUP($D25,内管工事積算!$B:$J,$J$1,0)</f>
        <v>#N/A</v>
      </c>
      <c r="L25" s="553" t="e">
        <f t="shared" si="1"/>
        <v>#N/A</v>
      </c>
    </row>
    <row r="26" spans="1:12" ht="15" customHeight="1">
      <c r="A26" s="531">
        <f t="shared" si="2"/>
        <v>24</v>
      </c>
      <c r="B26" s="545" t="str">
        <f t="shared" si="0"/>
        <v/>
      </c>
      <c r="C26" s="545">
        <f>SUM($B$3:B26)</f>
        <v>1</v>
      </c>
      <c r="D26" s="545" t="s">
        <v>306</v>
      </c>
      <c r="E26" s="545" t="e">
        <f>VLOOKUP($D26,内管工事積算!$B:$J,$E$1,0)</f>
        <v>#N/A</v>
      </c>
      <c r="F26" s="545" t="e">
        <f>VLOOKUP($D26,内管工事積算!$B:$J,$F$1,0)</f>
        <v>#N/A</v>
      </c>
      <c r="G26" s="545" t="e">
        <f>VLOOKUP($D26,内管工事積算!$B:$J,$G$1,0)</f>
        <v>#N/A</v>
      </c>
      <c r="H26" s="545" t="e">
        <f>VLOOKUP($D26,内管工事積算!$B:$J,$H$1,0)</f>
        <v>#N/A</v>
      </c>
      <c r="I26" s="550" t="e">
        <f>IF(L26=1,VLOOKUP($D26,内管工事積算!$B:$J,$I$1,0)*100&amp;"％",VLOOKUP($D26,内管工事積算!$B:$J,$I$1,0))</f>
        <v>#N/A</v>
      </c>
      <c r="J26" s="552" t="e">
        <f>VLOOKUP($D26,内管工事積算!$B:$J,$J$1,0)</f>
        <v>#N/A</v>
      </c>
      <c r="L26" s="553" t="e">
        <f t="shared" si="1"/>
        <v>#N/A</v>
      </c>
    </row>
    <row r="27" spans="1:12" ht="15" customHeight="1">
      <c r="A27" s="531">
        <f t="shared" si="2"/>
        <v>25</v>
      </c>
      <c r="B27" s="545" t="str">
        <f t="shared" si="0"/>
        <v/>
      </c>
      <c r="C27" s="545">
        <f>SUM($B$3:B27)</f>
        <v>1</v>
      </c>
      <c r="D27" s="545" t="s">
        <v>531</v>
      </c>
      <c r="E27" s="545" t="e">
        <f>VLOOKUP($D27,内管工事積算!$B:$J,$E$1,0)</f>
        <v>#N/A</v>
      </c>
      <c r="F27" s="545" t="e">
        <f>VLOOKUP($D27,内管工事積算!$B:$J,$F$1,0)</f>
        <v>#N/A</v>
      </c>
      <c r="G27" s="545" t="e">
        <f>VLOOKUP($D27,内管工事積算!$B:$J,$G$1,0)</f>
        <v>#N/A</v>
      </c>
      <c r="H27" s="545" t="e">
        <f>VLOOKUP($D27,内管工事積算!$B:$J,$H$1,0)</f>
        <v>#N/A</v>
      </c>
      <c r="I27" s="550" t="e">
        <f>IF(L27=1,VLOOKUP($D27,内管工事積算!$B:$J,$I$1,0)*100&amp;"％",VLOOKUP($D27,内管工事積算!$B:$J,$I$1,0))</f>
        <v>#N/A</v>
      </c>
      <c r="J27" s="552" t="e">
        <f>VLOOKUP($D27,内管工事積算!$B:$J,$J$1,0)</f>
        <v>#N/A</v>
      </c>
      <c r="L27" s="553" t="e">
        <f t="shared" si="1"/>
        <v>#N/A</v>
      </c>
    </row>
    <row r="28" spans="1:12" ht="15" customHeight="1">
      <c r="A28" s="531">
        <f t="shared" si="2"/>
        <v>26</v>
      </c>
      <c r="B28" s="545" t="str">
        <f t="shared" si="0"/>
        <v/>
      </c>
      <c r="C28" s="545">
        <f>SUM($B$3:B28)</f>
        <v>1</v>
      </c>
      <c r="D28" s="545" t="s">
        <v>532</v>
      </c>
      <c r="E28" s="545" t="e">
        <f>VLOOKUP($D28,内管工事積算!$B:$J,$E$1,0)</f>
        <v>#N/A</v>
      </c>
      <c r="F28" s="545" t="e">
        <f>VLOOKUP($D28,内管工事積算!$B:$J,$F$1,0)</f>
        <v>#N/A</v>
      </c>
      <c r="G28" s="545" t="e">
        <f>VLOOKUP($D28,内管工事積算!$B:$J,$G$1,0)</f>
        <v>#N/A</v>
      </c>
      <c r="H28" s="545" t="e">
        <f>VLOOKUP($D28,内管工事積算!$B:$J,$H$1,0)</f>
        <v>#N/A</v>
      </c>
      <c r="I28" s="550" t="e">
        <f>IF(L28=1,VLOOKUP($D28,内管工事積算!$B:$J,$I$1,0)*100&amp;"％",VLOOKUP($D28,内管工事積算!$B:$J,$I$1,0))</f>
        <v>#N/A</v>
      </c>
      <c r="J28" s="552" t="e">
        <f>VLOOKUP($D28,内管工事積算!$B:$J,$J$1,0)</f>
        <v>#N/A</v>
      </c>
      <c r="L28" s="553" t="e">
        <f t="shared" si="1"/>
        <v>#N/A</v>
      </c>
    </row>
    <row r="29" spans="1:12" ht="15" customHeight="1">
      <c r="A29" s="531">
        <f t="shared" si="2"/>
        <v>27</v>
      </c>
      <c r="B29" s="545" t="str">
        <f t="shared" si="0"/>
        <v/>
      </c>
      <c r="C29" s="545">
        <f>SUM($B$3:B29)</f>
        <v>1</v>
      </c>
      <c r="D29" s="545" t="s">
        <v>533</v>
      </c>
      <c r="E29" s="545" t="e">
        <f>VLOOKUP($D29,内管工事積算!$B:$J,$E$1,0)</f>
        <v>#N/A</v>
      </c>
      <c r="F29" s="545" t="e">
        <f>VLOOKUP($D29,内管工事積算!$B:$J,$F$1,0)</f>
        <v>#N/A</v>
      </c>
      <c r="G29" s="545" t="e">
        <f>VLOOKUP($D29,内管工事積算!$B:$J,$G$1,0)</f>
        <v>#N/A</v>
      </c>
      <c r="H29" s="545" t="e">
        <f>VLOOKUP($D29,内管工事積算!$B:$J,$H$1,0)</f>
        <v>#N/A</v>
      </c>
      <c r="I29" s="550" t="e">
        <f>IF(L29=1,VLOOKUP($D29,内管工事積算!$B:$J,$I$1,0)*100&amp;"％",VLOOKUP($D29,内管工事積算!$B:$J,$I$1,0))</f>
        <v>#N/A</v>
      </c>
      <c r="J29" s="552" t="e">
        <f>VLOOKUP($D29,内管工事積算!$B:$J,$J$1,0)</f>
        <v>#N/A</v>
      </c>
      <c r="L29" s="553" t="e">
        <f t="shared" si="1"/>
        <v>#N/A</v>
      </c>
    </row>
    <row r="30" spans="1:12" ht="15" customHeight="1">
      <c r="A30" s="531">
        <f t="shared" si="2"/>
        <v>28</v>
      </c>
      <c r="B30" s="545" t="str">
        <f t="shared" si="0"/>
        <v/>
      </c>
      <c r="C30" s="545">
        <f>SUM($B$3:B30)</f>
        <v>1</v>
      </c>
      <c r="D30" s="545" t="s">
        <v>534</v>
      </c>
      <c r="E30" s="545" t="e">
        <f>VLOOKUP($D30,内管工事積算!$B:$J,$E$1,0)</f>
        <v>#N/A</v>
      </c>
      <c r="F30" s="545" t="e">
        <f>VLOOKUP($D30,内管工事積算!$B:$J,$F$1,0)</f>
        <v>#N/A</v>
      </c>
      <c r="G30" s="545" t="e">
        <f>VLOOKUP($D30,内管工事積算!$B:$J,$G$1,0)</f>
        <v>#N/A</v>
      </c>
      <c r="H30" s="545" t="e">
        <f>VLOOKUP($D30,内管工事積算!$B:$J,$H$1,0)</f>
        <v>#N/A</v>
      </c>
      <c r="I30" s="550" t="e">
        <f>IF(L30=1,VLOOKUP($D30,内管工事積算!$B:$J,$I$1,0)*100&amp;"％",VLOOKUP($D30,内管工事積算!$B:$J,$I$1,0))</f>
        <v>#N/A</v>
      </c>
      <c r="J30" s="552" t="e">
        <f>VLOOKUP($D30,内管工事積算!$B:$J,$J$1,0)</f>
        <v>#N/A</v>
      </c>
      <c r="L30" s="553" t="e">
        <f t="shared" si="1"/>
        <v>#N/A</v>
      </c>
    </row>
    <row r="31" spans="1:12" ht="15" customHeight="1">
      <c r="A31" s="531">
        <f t="shared" si="2"/>
        <v>29</v>
      </c>
      <c r="B31" s="545" t="str">
        <f t="shared" si="0"/>
        <v/>
      </c>
      <c r="C31" s="545">
        <f>SUM($B$3:B31)</f>
        <v>1</v>
      </c>
      <c r="D31" s="545" t="s">
        <v>497</v>
      </c>
      <c r="E31" s="545" t="e">
        <f>VLOOKUP($D31,内管工事積算!$B:$J,$E$1,0)</f>
        <v>#N/A</v>
      </c>
      <c r="F31" s="545" t="e">
        <f>VLOOKUP($D31,内管工事積算!$B:$J,$F$1,0)</f>
        <v>#N/A</v>
      </c>
      <c r="G31" s="545" t="e">
        <f>VLOOKUP($D31,内管工事積算!$B:$J,$G$1,0)</f>
        <v>#N/A</v>
      </c>
      <c r="H31" s="545" t="e">
        <f>VLOOKUP($D31,内管工事積算!$B:$J,$H$1,0)</f>
        <v>#N/A</v>
      </c>
      <c r="I31" s="550" t="e">
        <f>IF(L31=1,VLOOKUP($D31,内管工事積算!$B:$J,$I$1,0)*100&amp;"％",VLOOKUP($D31,内管工事積算!$B:$J,$I$1,0))</f>
        <v>#N/A</v>
      </c>
      <c r="J31" s="552" t="e">
        <f>VLOOKUP($D31,内管工事積算!$B:$J,$J$1,0)</f>
        <v>#N/A</v>
      </c>
      <c r="L31" s="553" t="e">
        <f t="shared" si="1"/>
        <v>#N/A</v>
      </c>
    </row>
    <row r="32" spans="1:12" ht="15" customHeight="1">
      <c r="A32" s="531">
        <f t="shared" si="2"/>
        <v>30</v>
      </c>
      <c r="B32" s="545" t="str">
        <f t="shared" si="0"/>
        <v/>
      </c>
      <c r="C32" s="545">
        <f>SUM($B$3:B32)</f>
        <v>1</v>
      </c>
      <c r="D32" s="545" t="s">
        <v>83</v>
      </c>
      <c r="E32" s="545" t="e">
        <f>VLOOKUP($D32,内管工事積算!$B:$J,$E$1,0)</f>
        <v>#N/A</v>
      </c>
      <c r="F32" s="545" t="e">
        <f>VLOOKUP($D32,内管工事積算!$B:$J,$F$1,0)</f>
        <v>#N/A</v>
      </c>
      <c r="G32" s="545" t="e">
        <f>VLOOKUP($D32,内管工事積算!$B:$J,$G$1,0)</f>
        <v>#N/A</v>
      </c>
      <c r="H32" s="545" t="e">
        <f>VLOOKUP($D32,内管工事積算!$B:$J,$H$1,0)</f>
        <v>#N/A</v>
      </c>
      <c r="I32" s="550" t="e">
        <f>IF(L32=1,VLOOKUP($D32,内管工事積算!$B:$J,$I$1,0)*100&amp;"％",VLOOKUP($D32,内管工事積算!$B:$J,$I$1,0))</f>
        <v>#N/A</v>
      </c>
      <c r="J32" s="552" t="e">
        <f>VLOOKUP($D32,内管工事積算!$B:$J,$J$1,0)</f>
        <v>#N/A</v>
      </c>
      <c r="L32" s="553" t="e">
        <f t="shared" si="1"/>
        <v>#N/A</v>
      </c>
    </row>
    <row r="33" spans="1:12" ht="15" customHeight="1">
      <c r="A33" s="531">
        <f t="shared" si="2"/>
        <v>31</v>
      </c>
      <c r="B33" s="545" t="str">
        <f t="shared" si="0"/>
        <v/>
      </c>
      <c r="C33" s="545">
        <f>SUM($B$3:B33)</f>
        <v>1</v>
      </c>
      <c r="D33" s="545" t="s">
        <v>514</v>
      </c>
      <c r="E33" s="545" t="e">
        <f>VLOOKUP($D33,内管工事積算!$B:$J,$E$1,0)</f>
        <v>#N/A</v>
      </c>
      <c r="F33" s="545" t="e">
        <f>VLOOKUP($D33,内管工事積算!$B:$J,$F$1,0)</f>
        <v>#N/A</v>
      </c>
      <c r="G33" s="545" t="e">
        <f>VLOOKUP($D33,内管工事積算!$B:$J,$G$1,0)</f>
        <v>#N/A</v>
      </c>
      <c r="H33" s="545" t="e">
        <f>VLOOKUP($D33,内管工事積算!$B:$J,$H$1,0)</f>
        <v>#N/A</v>
      </c>
      <c r="I33" s="550" t="e">
        <f>IF(L33=1,VLOOKUP($D33,内管工事積算!$B:$J,$I$1,0)*100&amp;"％",VLOOKUP($D33,内管工事積算!$B:$J,$I$1,0))</f>
        <v>#N/A</v>
      </c>
      <c r="J33" s="552" t="e">
        <f>VLOOKUP($D33,内管工事積算!$B:$J,$J$1,0)</f>
        <v>#N/A</v>
      </c>
      <c r="L33" s="553" t="e">
        <f t="shared" si="1"/>
        <v>#N/A</v>
      </c>
    </row>
    <row r="34" spans="1:12" ht="15" customHeight="1">
      <c r="A34" s="531">
        <f t="shared" si="2"/>
        <v>32</v>
      </c>
      <c r="B34" s="545" t="str">
        <f t="shared" si="0"/>
        <v/>
      </c>
      <c r="C34" s="545">
        <f>SUM($B$3:B34)</f>
        <v>1</v>
      </c>
      <c r="D34" s="545" t="s">
        <v>504</v>
      </c>
      <c r="E34" s="545" t="e">
        <f>VLOOKUP($D34,内管工事積算!$B:$J,$E$1,0)</f>
        <v>#N/A</v>
      </c>
      <c r="F34" s="545" t="e">
        <f>VLOOKUP($D34,内管工事積算!$B:$J,$F$1,0)</f>
        <v>#N/A</v>
      </c>
      <c r="G34" s="545" t="e">
        <f>VLOOKUP($D34,内管工事積算!$B:$J,$G$1,0)</f>
        <v>#N/A</v>
      </c>
      <c r="H34" s="545" t="e">
        <f>VLOOKUP($D34,内管工事積算!$B:$J,$H$1,0)</f>
        <v>#N/A</v>
      </c>
      <c r="I34" s="550" t="e">
        <f>IF(L34=1,VLOOKUP($D34,内管工事積算!$B:$J,$I$1,0)*100&amp;"％",VLOOKUP($D34,内管工事積算!$B:$J,$I$1,0))</f>
        <v>#N/A</v>
      </c>
      <c r="J34" s="552" t="e">
        <f>VLOOKUP($D34,内管工事積算!$B:$J,$J$1,0)</f>
        <v>#N/A</v>
      </c>
      <c r="L34" s="553" t="e">
        <f t="shared" si="1"/>
        <v>#N/A</v>
      </c>
    </row>
    <row r="35" spans="1:12" ht="15" customHeight="1">
      <c r="A35" s="531">
        <f t="shared" si="2"/>
        <v>33</v>
      </c>
      <c r="B35" s="545" t="str">
        <f t="shared" si="0"/>
        <v/>
      </c>
      <c r="C35" s="545">
        <f>SUM($B$3:B35)</f>
        <v>1</v>
      </c>
      <c r="D35" s="545" t="s">
        <v>535</v>
      </c>
      <c r="E35" s="545" t="e">
        <f>VLOOKUP($D35,内管工事積算!$B:$J,$E$1,0)</f>
        <v>#N/A</v>
      </c>
      <c r="F35" s="545" t="e">
        <f>VLOOKUP($D35,内管工事積算!$B:$J,$F$1,0)</f>
        <v>#N/A</v>
      </c>
      <c r="G35" s="545" t="e">
        <f>VLOOKUP($D35,内管工事積算!$B:$J,$G$1,0)</f>
        <v>#N/A</v>
      </c>
      <c r="H35" s="545" t="e">
        <f>VLOOKUP($D35,内管工事積算!$B:$J,$H$1,0)</f>
        <v>#N/A</v>
      </c>
      <c r="I35" s="550" t="e">
        <f>IF(L35=1,VLOOKUP($D35,内管工事積算!$B:$J,$I$1,0)*100&amp;"％",VLOOKUP($D35,内管工事積算!$B:$J,$I$1,0))</f>
        <v>#N/A</v>
      </c>
      <c r="J35" s="552" t="e">
        <f>VLOOKUP($D35,内管工事積算!$B:$J,$J$1,0)</f>
        <v>#N/A</v>
      </c>
      <c r="L35" s="553" t="e">
        <f t="shared" si="1"/>
        <v>#N/A</v>
      </c>
    </row>
    <row r="36" spans="1:12" ht="15" customHeight="1">
      <c r="A36" s="531">
        <f t="shared" si="2"/>
        <v>34</v>
      </c>
      <c r="B36" s="545" t="str">
        <f t="shared" si="0"/>
        <v/>
      </c>
      <c r="C36" s="545">
        <f>SUM($B$3:B36)</f>
        <v>1</v>
      </c>
      <c r="D36" s="545" t="s">
        <v>536</v>
      </c>
      <c r="E36" s="545" t="e">
        <f>VLOOKUP($D36,内管工事積算!$B:$J,$E$1,0)</f>
        <v>#N/A</v>
      </c>
      <c r="F36" s="545" t="e">
        <f>VLOOKUP($D36,内管工事積算!$B:$J,$F$1,0)</f>
        <v>#N/A</v>
      </c>
      <c r="G36" s="545" t="e">
        <f>VLOOKUP($D36,内管工事積算!$B:$J,$G$1,0)</f>
        <v>#N/A</v>
      </c>
      <c r="H36" s="545" t="e">
        <f>VLOOKUP($D36,内管工事積算!$B:$J,$H$1,0)</f>
        <v>#N/A</v>
      </c>
      <c r="I36" s="550" t="e">
        <f>IF(L36=1,VLOOKUP($D36,内管工事積算!$B:$J,$I$1,0)*100&amp;"％",VLOOKUP($D36,内管工事積算!$B:$J,$I$1,0))</f>
        <v>#N/A</v>
      </c>
      <c r="J36" s="552" t="e">
        <f>VLOOKUP($D36,内管工事積算!$B:$J,$J$1,0)</f>
        <v>#N/A</v>
      </c>
      <c r="L36" s="553" t="e">
        <f t="shared" si="1"/>
        <v>#N/A</v>
      </c>
    </row>
    <row r="37" spans="1:12" ht="15" customHeight="1">
      <c r="A37" s="531">
        <f t="shared" si="2"/>
        <v>35</v>
      </c>
      <c r="B37" s="545" t="str">
        <f t="shared" si="0"/>
        <v/>
      </c>
      <c r="C37" s="545">
        <f>SUM($B$3:B37)</f>
        <v>1</v>
      </c>
      <c r="D37" s="545" t="s">
        <v>537</v>
      </c>
      <c r="E37" s="545" t="e">
        <f>VLOOKUP($D37,内管工事積算!$B:$J,$E$1,0)</f>
        <v>#N/A</v>
      </c>
      <c r="F37" s="545" t="e">
        <f>VLOOKUP($D37,内管工事積算!$B:$J,$F$1,0)</f>
        <v>#N/A</v>
      </c>
      <c r="G37" s="545" t="e">
        <f>VLOOKUP($D37,内管工事積算!$B:$J,$G$1,0)</f>
        <v>#N/A</v>
      </c>
      <c r="H37" s="545" t="e">
        <f>VLOOKUP($D37,内管工事積算!$B:$J,$H$1,0)</f>
        <v>#N/A</v>
      </c>
      <c r="I37" s="550" t="e">
        <f>IF(L37=1,VLOOKUP($D37,内管工事積算!$B:$J,$I$1,0)*100&amp;"％",VLOOKUP($D37,内管工事積算!$B:$J,$I$1,0))</f>
        <v>#N/A</v>
      </c>
      <c r="J37" s="552" t="e">
        <f>VLOOKUP($D37,内管工事積算!$B:$J,$J$1,0)</f>
        <v>#N/A</v>
      </c>
      <c r="L37" s="553" t="e">
        <f t="shared" si="1"/>
        <v>#N/A</v>
      </c>
    </row>
    <row r="38" spans="1:12" ht="15" customHeight="1">
      <c r="A38" s="531">
        <f t="shared" si="2"/>
        <v>36</v>
      </c>
      <c r="B38" s="545" t="str">
        <f t="shared" si="0"/>
        <v/>
      </c>
      <c r="C38" s="545">
        <f>SUM($B$3:B38)</f>
        <v>1</v>
      </c>
      <c r="D38" s="545" t="s">
        <v>538</v>
      </c>
      <c r="E38" s="545" t="e">
        <f>VLOOKUP($D38,内管工事積算!$B:$J,$E$1,0)</f>
        <v>#N/A</v>
      </c>
      <c r="F38" s="545" t="e">
        <f>VLOOKUP($D38,内管工事積算!$B:$J,$F$1,0)</f>
        <v>#N/A</v>
      </c>
      <c r="G38" s="545" t="e">
        <f>VLOOKUP($D38,内管工事積算!$B:$J,$G$1,0)</f>
        <v>#N/A</v>
      </c>
      <c r="H38" s="545" t="e">
        <f>VLOOKUP($D38,内管工事積算!$B:$J,$H$1,0)</f>
        <v>#N/A</v>
      </c>
      <c r="I38" s="550" t="e">
        <f>IF(L38=1,VLOOKUP($D38,内管工事積算!$B:$J,$I$1,0)*100&amp;"％",VLOOKUP($D38,内管工事積算!$B:$J,$I$1,0))</f>
        <v>#N/A</v>
      </c>
      <c r="J38" s="552" t="e">
        <f>VLOOKUP($D38,内管工事積算!$B:$J,$J$1,0)</f>
        <v>#N/A</v>
      </c>
      <c r="L38" s="553" t="e">
        <f t="shared" si="1"/>
        <v>#N/A</v>
      </c>
    </row>
    <row r="39" spans="1:12" ht="15" customHeight="1">
      <c r="A39" s="531">
        <f t="shared" si="2"/>
        <v>37</v>
      </c>
      <c r="B39" s="545" t="str">
        <f t="shared" si="0"/>
        <v/>
      </c>
      <c r="C39" s="545">
        <f>SUM($B$3:B39)</f>
        <v>1</v>
      </c>
      <c r="D39" s="545" t="s">
        <v>540</v>
      </c>
      <c r="E39" s="545" t="e">
        <f>VLOOKUP($D39,内管工事積算!$B:$J,$E$1,0)</f>
        <v>#N/A</v>
      </c>
      <c r="F39" s="545" t="e">
        <f>VLOOKUP($D39,内管工事積算!$B:$J,$F$1,0)</f>
        <v>#N/A</v>
      </c>
      <c r="G39" s="545" t="e">
        <f>VLOOKUP($D39,内管工事積算!$B:$J,$G$1,0)</f>
        <v>#N/A</v>
      </c>
      <c r="H39" s="545" t="e">
        <f>VLOOKUP($D39,内管工事積算!$B:$J,$H$1,0)</f>
        <v>#N/A</v>
      </c>
      <c r="I39" s="550" t="e">
        <f>IF(L39=1,VLOOKUP($D39,内管工事積算!$B:$J,$I$1,0)*100&amp;"％",VLOOKUP($D39,内管工事積算!$B:$J,$I$1,0))</f>
        <v>#N/A</v>
      </c>
      <c r="J39" s="552" t="e">
        <f>VLOOKUP($D39,内管工事積算!$B:$J,$J$1,0)</f>
        <v>#N/A</v>
      </c>
      <c r="L39" s="553" t="e">
        <f t="shared" si="1"/>
        <v>#N/A</v>
      </c>
    </row>
    <row r="40" spans="1:12" ht="15" customHeight="1">
      <c r="A40" s="531">
        <f t="shared" si="2"/>
        <v>38</v>
      </c>
      <c r="B40" s="545" t="str">
        <f t="shared" si="0"/>
        <v/>
      </c>
      <c r="C40" s="545">
        <f>SUM($B$3:B40)</f>
        <v>1</v>
      </c>
      <c r="D40" s="545" t="s">
        <v>313</v>
      </c>
      <c r="E40" s="545" t="e">
        <f>VLOOKUP($D40,内管工事積算!$B:$J,$E$1,0)</f>
        <v>#N/A</v>
      </c>
      <c r="F40" s="545" t="e">
        <f>VLOOKUP($D40,内管工事積算!$B:$J,$F$1,0)</f>
        <v>#N/A</v>
      </c>
      <c r="G40" s="545" t="e">
        <f>VLOOKUP($D40,内管工事積算!$B:$J,$G$1,0)</f>
        <v>#N/A</v>
      </c>
      <c r="H40" s="545" t="e">
        <f>VLOOKUP($D40,内管工事積算!$B:$J,$H$1,0)</f>
        <v>#N/A</v>
      </c>
      <c r="I40" s="550" t="e">
        <f>IF(L40=1,VLOOKUP($D40,内管工事積算!$B:$J,$I$1,0)*100&amp;"％",VLOOKUP($D40,内管工事積算!$B:$J,$I$1,0))</f>
        <v>#N/A</v>
      </c>
      <c r="J40" s="552" t="e">
        <f>VLOOKUP($D40,内管工事積算!$B:$J,$J$1,0)</f>
        <v>#N/A</v>
      </c>
      <c r="L40" s="553" t="e">
        <f t="shared" si="1"/>
        <v>#N/A</v>
      </c>
    </row>
    <row r="41" spans="1:12" ht="15" customHeight="1">
      <c r="A41" s="531">
        <f t="shared" si="2"/>
        <v>39</v>
      </c>
      <c r="B41" s="545" t="str">
        <f t="shared" si="0"/>
        <v/>
      </c>
      <c r="C41" s="545">
        <f>SUM($B$3:B41)</f>
        <v>1</v>
      </c>
      <c r="D41" s="545" t="s">
        <v>191</v>
      </c>
      <c r="E41" s="545" t="e">
        <f>VLOOKUP($D41,内管工事積算!$B:$J,$E$1,0)</f>
        <v>#N/A</v>
      </c>
      <c r="F41" s="545" t="e">
        <f>VLOOKUP($D41,内管工事積算!$B:$J,$F$1,0)</f>
        <v>#N/A</v>
      </c>
      <c r="G41" s="545" t="e">
        <f>VLOOKUP($D41,内管工事積算!$B:$J,$G$1,0)</f>
        <v>#N/A</v>
      </c>
      <c r="H41" s="545" t="e">
        <f>VLOOKUP($D41,内管工事積算!$B:$J,$H$1,0)</f>
        <v>#N/A</v>
      </c>
      <c r="I41" s="550" t="e">
        <f>IF(L41=1,VLOOKUP($D41,内管工事積算!$B:$J,$I$1,0)*100&amp;"％",VLOOKUP($D41,内管工事積算!$B:$J,$I$1,0))</f>
        <v>#N/A</v>
      </c>
      <c r="J41" s="552" t="e">
        <f>VLOOKUP($D41,内管工事積算!$B:$J,$J$1,0)</f>
        <v>#N/A</v>
      </c>
      <c r="L41" s="553" t="e">
        <f t="shared" si="1"/>
        <v>#N/A</v>
      </c>
    </row>
    <row r="42" spans="1:12" ht="15" customHeight="1">
      <c r="A42" s="531">
        <f t="shared" si="2"/>
        <v>40</v>
      </c>
      <c r="B42" s="545" t="str">
        <f t="shared" si="0"/>
        <v/>
      </c>
      <c r="C42" s="545">
        <f>SUM($B$3:B42)</f>
        <v>1</v>
      </c>
      <c r="D42" s="545" t="s">
        <v>541</v>
      </c>
      <c r="E42" s="545" t="e">
        <f>VLOOKUP($D42,内管工事積算!$B:$J,$E$1,0)</f>
        <v>#N/A</v>
      </c>
      <c r="F42" s="545" t="e">
        <f>VLOOKUP($D42,内管工事積算!$B:$J,$F$1,0)</f>
        <v>#N/A</v>
      </c>
      <c r="G42" s="545" t="e">
        <f>VLOOKUP($D42,内管工事積算!$B:$J,$G$1,0)</f>
        <v>#N/A</v>
      </c>
      <c r="H42" s="545" t="e">
        <f>VLOOKUP($D42,内管工事積算!$B:$J,$H$1,0)</f>
        <v>#N/A</v>
      </c>
      <c r="I42" s="550" t="e">
        <f>IF(L42=1,VLOOKUP($D42,内管工事積算!$B:$J,$I$1,0)*100&amp;"％",VLOOKUP($D42,内管工事積算!$B:$J,$I$1,0))</f>
        <v>#N/A</v>
      </c>
      <c r="J42" s="552" t="e">
        <f>VLOOKUP($D42,内管工事積算!$B:$J,$J$1,0)</f>
        <v>#N/A</v>
      </c>
      <c r="L42" s="553" t="e">
        <f t="shared" si="1"/>
        <v>#N/A</v>
      </c>
    </row>
    <row r="43" spans="1:12" ht="15" customHeight="1">
      <c r="A43" s="531">
        <f t="shared" si="2"/>
        <v>41</v>
      </c>
      <c r="B43" s="545" t="str">
        <f t="shared" si="0"/>
        <v/>
      </c>
      <c r="C43" s="545">
        <f>SUM($B$3:B43)</f>
        <v>1</v>
      </c>
      <c r="D43" s="545" t="s">
        <v>543</v>
      </c>
      <c r="E43" s="545" t="e">
        <f>VLOOKUP($D43,内管工事積算!$B:$J,$E$1,0)</f>
        <v>#N/A</v>
      </c>
      <c r="F43" s="545" t="e">
        <f>VLOOKUP($D43,内管工事積算!$B:$J,$F$1,0)</f>
        <v>#N/A</v>
      </c>
      <c r="G43" s="545" t="e">
        <f>VLOOKUP($D43,内管工事積算!$B:$J,$G$1,0)</f>
        <v>#N/A</v>
      </c>
      <c r="H43" s="545" t="e">
        <f>VLOOKUP($D43,内管工事積算!$B:$J,$H$1,0)</f>
        <v>#N/A</v>
      </c>
      <c r="I43" s="550" t="e">
        <f>IF(L43=1,VLOOKUP($D43,内管工事積算!$B:$J,$I$1,0)*100&amp;"％",VLOOKUP($D43,内管工事積算!$B:$J,$I$1,0))</f>
        <v>#N/A</v>
      </c>
      <c r="J43" s="552" t="e">
        <f>VLOOKUP($D43,内管工事積算!$B:$J,$J$1,0)</f>
        <v>#N/A</v>
      </c>
      <c r="L43" s="553" t="e">
        <f t="shared" si="1"/>
        <v>#N/A</v>
      </c>
    </row>
    <row r="44" spans="1:12" ht="15" customHeight="1">
      <c r="A44" s="531">
        <f t="shared" si="2"/>
        <v>42</v>
      </c>
      <c r="B44" s="545" t="str">
        <f t="shared" si="0"/>
        <v/>
      </c>
      <c r="C44" s="545">
        <f>SUM($B$3:B44)</f>
        <v>1</v>
      </c>
      <c r="D44" s="545" t="s">
        <v>544</v>
      </c>
      <c r="E44" s="545" t="e">
        <f>VLOOKUP($D44,内管工事積算!$B:$J,$E$1,0)</f>
        <v>#N/A</v>
      </c>
      <c r="F44" s="545" t="e">
        <f>VLOOKUP($D44,内管工事積算!$B:$J,$F$1,0)</f>
        <v>#N/A</v>
      </c>
      <c r="G44" s="545" t="e">
        <f>VLOOKUP($D44,内管工事積算!$B:$J,$G$1,0)</f>
        <v>#N/A</v>
      </c>
      <c r="H44" s="545" t="e">
        <f>VLOOKUP($D44,内管工事積算!$B:$J,$H$1,0)</f>
        <v>#N/A</v>
      </c>
      <c r="I44" s="550" t="e">
        <f>IF(L44=1,VLOOKUP($D44,内管工事積算!$B:$J,$I$1,0)*100&amp;"％",VLOOKUP($D44,内管工事積算!$B:$J,$I$1,0))</f>
        <v>#N/A</v>
      </c>
      <c r="J44" s="552" t="e">
        <f>VLOOKUP($D44,内管工事積算!$B:$J,$J$1,0)</f>
        <v>#N/A</v>
      </c>
      <c r="L44" s="553" t="e">
        <f t="shared" si="1"/>
        <v>#N/A</v>
      </c>
    </row>
    <row r="45" spans="1:12" ht="15" customHeight="1">
      <c r="A45" s="531">
        <f t="shared" si="2"/>
        <v>43</v>
      </c>
      <c r="B45" s="545" t="str">
        <f t="shared" si="0"/>
        <v/>
      </c>
      <c r="C45" s="545">
        <f>SUM($B$3:B45)</f>
        <v>1</v>
      </c>
      <c r="D45" s="545" t="s">
        <v>480</v>
      </c>
      <c r="E45" s="545" t="e">
        <f>VLOOKUP($D45,内管工事積算!$B:$J,$E$1,0)</f>
        <v>#N/A</v>
      </c>
      <c r="F45" s="545" t="e">
        <f>VLOOKUP($D45,内管工事積算!$B:$J,$F$1,0)</f>
        <v>#N/A</v>
      </c>
      <c r="G45" s="545" t="e">
        <f>VLOOKUP($D45,内管工事積算!$B:$J,$G$1,0)</f>
        <v>#N/A</v>
      </c>
      <c r="H45" s="545" t="e">
        <f>VLOOKUP($D45,内管工事積算!$B:$J,$H$1,0)</f>
        <v>#N/A</v>
      </c>
      <c r="I45" s="550" t="e">
        <f>IF(L45=1,VLOOKUP($D45,内管工事積算!$B:$J,$I$1,0)*100&amp;"％",VLOOKUP($D45,内管工事積算!$B:$J,$I$1,0))</f>
        <v>#N/A</v>
      </c>
      <c r="J45" s="552" t="e">
        <f>VLOOKUP($D45,内管工事積算!$B:$J,$J$1,0)</f>
        <v>#N/A</v>
      </c>
      <c r="L45" s="553" t="e">
        <f t="shared" si="1"/>
        <v>#N/A</v>
      </c>
    </row>
    <row r="46" spans="1:12" ht="15" customHeight="1">
      <c r="A46" s="531">
        <f t="shared" si="2"/>
        <v>44</v>
      </c>
      <c r="B46" s="545" t="str">
        <f t="shared" si="0"/>
        <v/>
      </c>
      <c r="C46" s="545">
        <f>SUM($B$3:B46)</f>
        <v>1</v>
      </c>
      <c r="D46" s="545" t="s">
        <v>261</v>
      </c>
      <c r="E46" s="545" t="e">
        <f>VLOOKUP($D46,内管工事積算!$B:$J,$E$1,0)</f>
        <v>#N/A</v>
      </c>
      <c r="F46" s="545" t="e">
        <f>VLOOKUP($D46,内管工事積算!$B:$J,$F$1,0)</f>
        <v>#N/A</v>
      </c>
      <c r="G46" s="545" t="e">
        <f>VLOOKUP($D46,内管工事積算!$B:$J,$G$1,0)</f>
        <v>#N/A</v>
      </c>
      <c r="H46" s="545" t="e">
        <f>VLOOKUP($D46,内管工事積算!$B:$J,$H$1,0)</f>
        <v>#N/A</v>
      </c>
      <c r="I46" s="550" t="e">
        <f>IF(L46=1,VLOOKUP($D46,内管工事積算!$B:$J,$I$1,0)*100&amp;"％",VLOOKUP($D46,内管工事積算!$B:$J,$I$1,0))</f>
        <v>#N/A</v>
      </c>
      <c r="J46" s="552" t="e">
        <f>VLOOKUP($D46,内管工事積算!$B:$J,$J$1,0)</f>
        <v>#N/A</v>
      </c>
      <c r="L46" s="553" t="e">
        <f t="shared" si="1"/>
        <v>#N/A</v>
      </c>
    </row>
    <row r="47" spans="1:12" ht="15" customHeight="1">
      <c r="A47" s="531">
        <f t="shared" si="2"/>
        <v>45</v>
      </c>
      <c r="B47" s="545" t="str">
        <f t="shared" si="0"/>
        <v/>
      </c>
      <c r="C47" s="545">
        <f>SUM($B$3:B47)</f>
        <v>1</v>
      </c>
      <c r="D47" s="545" t="s">
        <v>202</v>
      </c>
      <c r="E47" s="545" t="e">
        <f>VLOOKUP($D47,内管工事積算!$B:$J,$E$1,0)</f>
        <v>#N/A</v>
      </c>
      <c r="F47" s="545" t="e">
        <f>VLOOKUP($D47,内管工事積算!$B:$J,$F$1,0)</f>
        <v>#N/A</v>
      </c>
      <c r="G47" s="545" t="e">
        <f>VLOOKUP($D47,内管工事積算!$B:$J,$G$1,0)</f>
        <v>#N/A</v>
      </c>
      <c r="H47" s="545" t="e">
        <f>VLOOKUP($D47,内管工事積算!$B:$J,$H$1,0)</f>
        <v>#N/A</v>
      </c>
      <c r="I47" s="550" t="e">
        <f>IF(L47=1,VLOOKUP($D47,内管工事積算!$B:$J,$I$1,0)*100&amp;"％",VLOOKUP($D47,内管工事積算!$B:$J,$I$1,0))</f>
        <v>#N/A</v>
      </c>
      <c r="J47" s="552" t="e">
        <f>VLOOKUP($D47,内管工事積算!$B:$J,$J$1,0)</f>
        <v>#N/A</v>
      </c>
      <c r="L47" s="553" t="e">
        <f t="shared" si="1"/>
        <v>#N/A</v>
      </c>
    </row>
    <row r="48" spans="1:12" ht="15" customHeight="1">
      <c r="A48" s="531">
        <f t="shared" si="2"/>
        <v>46</v>
      </c>
      <c r="B48" s="545" t="str">
        <f t="shared" si="0"/>
        <v/>
      </c>
      <c r="C48" s="545">
        <f>SUM($B$3:B48)</f>
        <v>1</v>
      </c>
      <c r="D48" s="545" t="s">
        <v>10</v>
      </c>
      <c r="E48" s="545" t="e">
        <f>VLOOKUP($D48,内管工事積算!$B:$J,$E$1,0)</f>
        <v>#N/A</v>
      </c>
      <c r="F48" s="545" t="e">
        <f>VLOOKUP($D48,内管工事積算!$B:$J,$F$1,0)</f>
        <v>#N/A</v>
      </c>
      <c r="G48" s="545" t="e">
        <f>VLOOKUP($D48,内管工事積算!$B:$J,$G$1,0)</f>
        <v>#N/A</v>
      </c>
      <c r="H48" s="545" t="e">
        <f>VLOOKUP($D48,内管工事積算!$B:$J,$H$1,0)</f>
        <v>#N/A</v>
      </c>
      <c r="I48" s="550" t="e">
        <f>IF(L48=1,VLOOKUP($D48,内管工事積算!$B:$J,$I$1,0)*100&amp;"％",VLOOKUP($D48,内管工事積算!$B:$J,$I$1,0))</f>
        <v>#N/A</v>
      </c>
      <c r="J48" s="552" t="e">
        <f>VLOOKUP($D48,内管工事積算!$B:$J,$J$1,0)</f>
        <v>#N/A</v>
      </c>
      <c r="L48" s="553" t="e">
        <f t="shared" si="1"/>
        <v>#N/A</v>
      </c>
    </row>
    <row r="49" spans="1:12" ht="15" customHeight="1">
      <c r="A49" s="531">
        <f t="shared" si="2"/>
        <v>47</v>
      </c>
      <c r="B49" s="545" t="str">
        <f t="shared" si="0"/>
        <v/>
      </c>
      <c r="C49" s="545">
        <f>SUM($B$3:B49)</f>
        <v>1</v>
      </c>
      <c r="D49" s="545" t="s">
        <v>545</v>
      </c>
      <c r="E49" s="545" t="e">
        <f>VLOOKUP($D49,内管工事積算!$B:$J,$E$1,0)</f>
        <v>#N/A</v>
      </c>
      <c r="F49" s="545" t="e">
        <f>VLOOKUP($D49,内管工事積算!$B:$J,$F$1,0)</f>
        <v>#N/A</v>
      </c>
      <c r="G49" s="545" t="e">
        <f>VLOOKUP($D49,内管工事積算!$B:$J,$G$1,0)</f>
        <v>#N/A</v>
      </c>
      <c r="H49" s="545" t="e">
        <f>VLOOKUP($D49,内管工事積算!$B:$J,$H$1,0)</f>
        <v>#N/A</v>
      </c>
      <c r="I49" s="550" t="e">
        <f>IF(L49=1,VLOOKUP($D49,内管工事積算!$B:$J,$I$1,0)*100&amp;"％",VLOOKUP($D49,内管工事積算!$B:$J,$I$1,0))</f>
        <v>#N/A</v>
      </c>
      <c r="J49" s="552" t="e">
        <f>VLOOKUP($D49,内管工事積算!$B:$J,$J$1,0)</f>
        <v>#N/A</v>
      </c>
      <c r="L49" s="553" t="e">
        <f t="shared" si="1"/>
        <v>#N/A</v>
      </c>
    </row>
    <row r="50" spans="1:12" ht="15" customHeight="1">
      <c r="A50" s="531">
        <f t="shared" si="2"/>
        <v>48</v>
      </c>
      <c r="B50" s="545" t="str">
        <f t="shared" si="0"/>
        <v/>
      </c>
      <c r="C50" s="545">
        <f>SUM($B$3:B50)</f>
        <v>1</v>
      </c>
      <c r="D50" s="545" t="s">
        <v>280</v>
      </c>
      <c r="E50" s="545" t="e">
        <f>VLOOKUP($D50,内管工事積算!$B:$J,$E$1,0)</f>
        <v>#N/A</v>
      </c>
      <c r="F50" s="545" t="e">
        <f>VLOOKUP($D50,内管工事積算!$B:$J,$F$1,0)</f>
        <v>#N/A</v>
      </c>
      <c r="G50" s="545" t="e">
        <f>VLOOKUP($D50,内管工事積算!$B:$J,$G$1,0)</f>
        <v>#N/A</v>
      </c>
      <c r="H50" s="545" t="e">
        <f>VLOOKUP($D50,内管工事積算!$B:$J,$H$1,0)</f>
        <v>#N/A</v>
      </c>
      <c r="I50" s="550" t="e">
        <f>IF(L50=1,VLOOKUP($D50,内管工事積算!$B:$J,$I$1,0)*100&amp;"％",VLOOKUP($D50,内管工事積算!$B:$J,$I$1,0))</f>
        <v>#N/A</v>
      </c>
      <c r="J50" s="552" t="e">
        <f>VLOOKUP($D50,内管工事積算!$B:$J,$J$1,0)</f>
        <v>#N/A</v>
      </c>
      <c r="L50" s="553" t="e">
        <f t="shared" si="1"/>
        <v>#N/A</v>
      </c>
    </row>
    <row r="51" spans="1:12" ht="15" customHeight="1">
      <c r="A51" s="531">
        <f t="shared" si="2"/>
        <v>49</v>
      </c>
      <c r="B51" s="545" t="str">
        <f t="shared" si="0"/>
        <v/>
      </c>
      <c r="C51" s="545">
        <f>SUM($B$3:B51)</f>
        <v>1</v>
      </c>
      <c r="D51" s="545" t="s">
        <v>547</v>
      </c>
      <c r="E51" s="545" t="e">
        <f>VLOOKUP($D51,内管工事積算!$B:$J,$E$1,0)</f>
        <v>#N/A</v>
      </c>
      <c r="F51" s="545" t="e">
        <f>VLOOKUP($D51,内管工事積算!$B:$J,$F$1,0)</f>
        <v>#N/A</v>
      </c>
      <c r="G51" s="545" t="e">
        <f>VLOOKUP($D51,内管工事積算!$B:$J,$G$1,0)</f>
        <v>#N/A</v>
      </c>
      <c r="H51" s="545" t="e">
        <f>VLOOKUP($D51,内管工事積算!$B:$J,$H$1,0)</f>
        <v>#N/A</v>
      </c>
      <c r="I51" s="550" t="e">
        <f>IF(L51=1,VLOOKUP($D51,内管工事積算!$B:$J,$I$1,0)*100&amp;"％",VLOOKUP($D51,内管工事積算!$B:$J,$I$1,0))</f>
        <v>#N/A</v>
      </c>
      <c r="J51" s="552" t="e">
        <f>VLOOKUP($D51,内管工事積算!$B:$J,$J$1,0)</f>
        <v>#N/A</v>
      </c>
      <c r="L51" s="553" t="e">
        <f t="shared" si="1"/>
        <v>#N/A</v>
      </c>
    </row>
    <row r="52" spans="1:12" ht="15" customHeight="1">
      <c r="A52" s="531">
        <f t="shared" si="2"/>
        <v>50</v>
      </c>
      <c r="B52" s="545" t="str">
        <f t="shared" si="0"/>
        <v/>
      </c>
      <c r="C52" s="545">
        <f>SUM($B$3:B52)</f>
        <v>1</v>
      </c>
      <c r="D52" s="545" t="s">
        <v>183</v>
      </c>
      <c r="E52" s="545" t="e">
        <f>VLOOKUP($D52,内管工事積算!$B:$J,$E$1,0)</f>
        <v>#N/A</v>
      </c>
      <c r="F52" s="545" t="e">
        <f>VLOOKUP($D52,内管工事積算!$B:$J,$F$1,0)</f>
        <v>#N/A</v>
      </c>
      <c r="G52" s="545" t="e">
        <f>VLOOKUP($D52,内管工事積算!$B:$J,$G$1,0)</f>
        <v>#N/A</v>
      </c>
      <c r="H52" s="545" t="e">
        <f>VLOOKUP($D52,内管工事積算!$B:$J,$H$1,0)</f>
        <v>#N/A</v>
      </c>
      <c r="I52" s="550" t="e">
        <f>IF(L52=1,VLOOKUP($D52,内管工事積算!$B:$J,$I$1,0)*100&amp;"％",VLOOKUP($D52,内管工事積算!$B:$J,$I$1,0))</f>
        <v>#N/A</v>
      </c>
      <c r="J52" s="552" t="e">
        <f>VLOOKUP($D52,内管工事積算!$B:$J,$J$1,0)</f>
        <v>#N/A</v>
      </c>
      <c r="L52" s="553" t="e">
        <f t="shared" si="1"/>
        <v>#N/A</v>
      </c>
    </row>
    <row r="53" spans="1:12" ht="15" customHeight="1">
      <c r="A53" s="531">
        <f t="shared" si="2"/>
        <v>51</v>
      </c>
      <c r="B53" s="545" t="str">
        <f t="shared" si="0"/>
        <v/>
      </c>
      <c r="C53" s="545">
        <f>SUM($B$3:B53)</f>
        <v>1</v>
      </c>
      <c r="D53" s="545" t="s">
        <v>548</v>
      </c>
      <c r="E53" s="545" t="e">
        <f>VLOOKUP($D53,内管工事積算!$B:$J,$E$1,0)</f>
        <v>#N/A</v>
      </c>
      <c r="F53" s="545" t="e">
        <f>VLOOKUP($D53,内管工事積算!$B:$J,$F$1,0)</f>
        <v>#N/A</v>
      </c>
      <c r="G53" s="545" t="e">
        <f>VLOOKUP($D53,内管工事積算!$B:$J,$G$1,0)</f>
        <v>#N/A</v>
      </c>
      <c r="H53" s="545" t="e">
        <f>VLOOKUP($D53,内管工事積算!$B:$J,$H$1,0)</f>
        <v>#N/A</v>
      </c>
      <c r="I53" s="550" t="e">
        <f>IF(L53=1,VLOOKUP($D53,内管工事積算!$B:$J,$I$1,0)*100&amp;"％",VLOOKUP($D53,内管工事積算!$B:$J,$I$1,0))</f>
        <v>#N/A</v>
      </c>
      <c r="J53" s="552" t="e">
        <f>VLOOKUP($D53,内管工事積算!$B:$J,$J$1,0)</f>
        <v>#N/A</v>
      </c>
      <c r="L53" s="553" t="e">
        <f t="shared" si="1"/>
        <v>#N/A</v>
      </c>
    </row>
    <row r="54" spans="1:12" ht="15" customHeight="1">
      <c r="A54" s="531">
        <f t="shared" si="2"/>
        <v>52</v>
      </c>
      <c r="B54" s="545" t="str">
        <f t="shared" si="0"/>
        <v/>
      </c>
      <c r="C54" s="545">
        <f>SUM($B$3:B54)</f>
        <v>1</v>
      </c>
      <c r="D54" s="545" t="s">
        <v>619</v>
      </c>
      <c r="E54" s="545" t="e">
        <f>VLOOKUP($D54,内管工事積算!$B:$J,$E$1,0)</f>
        <v>#N/A</v>
      </c>
      <c r="F54" s="545" t="e">
        <f>VLOOKUP($D54,内管工事積算!$B:$J,$F$1,0)</f>
        <v>#N/A</v>
      </c>
      <c r="G54" s="545" t="e">
        <f>VLOOKUP($D54,内管工事積算!$B:$J,$G$1,0)</f>
        <v>#N/A</v>
      </c>
      <c r="H54" s="545" t="e">
        <f>VLOOKUP($D54,内管工事積算!$B:$J,$H$1,0)</f>
        <v>#N/A</v>
      </c>
      <c r="I54" s="550" t="e">
        <f>IF(L54=1,VLOOKUP($D54,内管工事積算!$B:$J,$I$1,0)*100&amp;"％",VLOOKUP($D54,内管工事積算!$B:$J,$I$1,0))</f>
        <v>#N/A</v>
      </c>
      <c r="J54" s="552" t="e">
        <f>VLOOKUP($D54,内管工事積算!$B:$J,$J$1,0)</f>
        <v>#N/A</v>
      </c>
      <c r="L54" s="553" t="e">
        <f t="shared" si="1"/>
        <v>#N/A</v>
      </c>
    </row>
    <row r="55" spans="1:12" ht="15" customHeight="1">
      <c r="A55" s="531">
        <f t="shared" si="2"/>
        <v>53</v>
      </c>
      <c r="B55" s="545" t="str">
        <f t="shared" si="0"/>
        <v/>
      </c>
      <c r="C55" s="545">
        <f>SUM($B$3:B55)</f>
        <v>1</v>
      </c>
      <c r="D55" s="545" t="s">
        <v>621</v>
      </c>
      <c r="E55" s="545" t="e">
        <f>VLOOKUP($D55,内管工事積算!$B:$J,$E$1,0)</f>
        <v>#N/A</v>
      </c>
      <c r="F55" s="545" t="e">
        <f>VLOOKUP($D55,内管工事積算!$B:$J,$F$1,0)</f>
        <v>#N/A</v>
      </c>
      <c r="G55" s="545" t="e">
        <f>VLOOKUP($D55,内管工事積算!$B:$J,$G$1,0)</f>
        <v>#N/A</v>
      </c>
      <c r="H55" s="545" t="e">
        <f>VLOOKUP($D55,内管工事積算!$B:$J,$H$1,0)</f>
        <v>#N/A</v>
      </c>
      <c r="I55" s="550" t="e">
        <f>IF(L55=1,VLOOKUP($D55,内管工事積算!$B:$J,$I$1,0)*100&amp;"％",VLOOKUP($D55,内管工事積算!$B:$J,$I$1,0))</f>
        <v>#N/A</v>
      </c>
      <c r="J55" s="552" t="e">
        <f>VLOOKUP($D55,内管工事積算!$B:$J,$J$1,0)</f>
        <v>#N/A</v>
      </c>
      <c r="L55" s="553" t="e">
        <f t="shared" si="1"/>
        <v>#N/A</v>
      </c>
    </row>
    <row r="56" spans="1:12" ht="15" customHeight="1">
      <c r="A56" s="531">
        <f t="shared" si="2"/>
        <v>54</v>
      </c>
      <c r="B56" s="545" t="str">
        <f t="shared" si="0"/>
        <v/>
      </c>
      <c r="C56" s="545">
        <f>SUM($B$3:B56)</f>
        <v>1</v>
      </c>
      <c r="D56" s="545" t="s">
        <v>622</v>
      </c>
      <c r="E56" s="545" t="e">
        <f>VLOOKUP($D56,内管工事積算!$B:$J,$E$1,0)</f>
        <v>#N/A</v>
      </c>
      <c r="F56" s="545" t="e">
        <f>VLOOKUP($D56,内管工事積算!$B:$J,$F$1,0)</f>
        <v>#N/A</v>
      </c>
      <c r="G56" s="545" t="e">
        <f>VLOOKUP($D56,内管工事積算!$B:$J,$G$1,0)</f>
        <v>#N/A</v>
      </c>
      <c r="H56" s="545" t="e">
        <f>VLOOKUP($D56,内管工事積算!$B:$J,$H$1,0)</f>
        <v>#N/A</v>
      </c>
      <c r="I56" s="550" t="e">
        <f>IF(L56=1,VLOOKUP($D56,内管工事積算!$B:$J,$I$1,0)*100&amp;"％",VLOOKUP($D56,内管工事積算!$B:$J,$I$1,0))</f>
        <v>#N/A</v>
      </c>
      <c r="J56" s="552" t="e">
        <f>VLOOKUP($D56,内管工事積算!$B:$J,$J$1,0)</f>
        <v>#N/A</v>
      </c>
      <c r="L56" s="553" t="e">
        <f t="shared" si="1"/>
        <v>#N/A</v>
      </c>
    </row>
    <row r="57" spans="1:12" ht="15" customHeight="1">
      <c r="A57" s="531">
        <f t="shared" si="2"/>
        <v>55</v>
      </c>
      <c r="B57" s="545" t="str">
        <f t="shared" si="0"/>
        <v/>
      </c>
      <c r="C57" s="545">
        <f>SUM($B$3:B57)</f>
        <v>1</v>
      </c>
      <c r="D57" s="545" t="s">
        <v>623</v>
      </c>
      <c r="E57" s="545" t="e">
        <f>VLOOKUP($D57,内管工事積算!$B:$J,$E$1,0)</f>
        <v>#N/A</v>
      </c>
      <c r="F57" s="545" t="e">
        <f>VLOOKUP($D57,内管工事積算!$B:$J,$F$1,0)</f>
        <v>#N/A</v>
      </c>
      <c r="G57" s="545" t="e">
        <f>VLOOKUP($D57,内管工事積算!$B:$J,$G$1,0)</f>
        <v>#N/A</v>
      </c>
      <c r="H57" s="545" t="e">
        <f>VLOOKUP($D57,内管工事積算!$B:$J,$H$1,0)</f>
        <v>#N/A</v>
      </c>
      <c r="I57" s="550" t="e">
        <f>IF(L57=1,VLOOKUP($D57,内管工事積算!$B:$J,$I$1,0)*100&amp;"％",VLOOKUP($D57,内管工事積算!$B:$J,$I$1,0))</f>
        <v>#N/A</v>
      </c>
      <c r="J57" s="552" t="e">
        <f>VLOOKUP($D57,内管工事積算!$B:$J,$J$1,0)</f>
        <v>#N/A</v>
      </c>
      <c r="L57" s="553" t="e">
        <f t="shared" si="1"/>
        <v>#N/A</v>
      </c>
    </row>
    <row r="58" spans="1:12" ht="15" customHeight="1">
      <c r="A58" s="531">
        <f t="shared" si="2"/>
        <v>56</v>
      </c>
      <c r="B58" s="545" t="str">
        <f t="shared" si="0"/>
        <v/>
      </c>
      <c r="C58" s="545">
        <f>SUM($B$3:B58)</f>
        <v>1</v>
      </c>
      <c r="D58" s="545" t="s">
        <v>378</v>
      </c>
      <c r="E58" s="545" t="e">
        <f>VLOOKUP($D58,内管工事積算!$B:$J,$E$1,0)</f>
        <v>#N/A</v>
      </c>
      <c r="F58" s="545" t="e">
        <f>VLOOKUP($D58,内管工事積算!$B:$J,$F$1,0)</f>
        <v>#N/A</v>
      </c>
      <c r="G58" s="545" t="e">
        <f>VLOOKUP($D58,内管工事積算!$B:$J,$G$1,0)</f>
        <v>#N/A</v>
      </c>
      <c r="H58" s="545" t="e">
        <f>VLOOKUP($D58,内管工事積算!$B:$J,$H$1,0)</f>
        <v>#N/A</v>
      </c>
      <c r="I58" s="550" t="e">
        <f>IF(L58=1,VLOOKUP($D58,内管工事積算!$B:$J,$I$1,0)*100&amp;"％",VLOOKUP($D58,内管工事積算!$B:$J,$I$1,0))</f>
        <v>#N/A</v>
      </c>
      <c r="J58" s="552" t="e">
        <f>VLOOKUP($D58,内管工事積算!$B:$J,$J$1,0)</f>
        <v>#N/A</v>
      </c>
      <c r="L58" s="553" t="e">
        <f t="shared" si="1"/>
        <v>#N/A</v>
      </c>
    </row>
    <row r="59" spans="1:12" ht="15" customHeight="1">
      <c r="A59" s="531">
        <f t="shared" si="2"/>
        <v>57</v>
      </c>
      <c r="B59" s="545" t="str">
        <f t="shared" si="0"/>
        <v/>
      </c>
      <c r="C59" s="545">
        <f>SUM($B$3:B59)</f>
        <v>1</v>
      </c>
      <c r="D59" s="545" t="s">
        <v>372</v>
      </c>
      <c r="E59" s="545" t="e">
        <f>VLOOKUP($D59,内管工事積算!$B:$J,$E$1,0)</f>
        <v>#N/A</v>
      </c>
      <c r="F59" s="545" t="e">
        <f>VLOOKUP($D59,内管工事積算!$B:$J,$F$1,0)</f>
        <v>#N/A</v>
      </c>
      <c r="G59" s="545" t="e">
        <f>VLOOKUP($D59,内管工事積算!$B:$J,$G$1,0)</f>
        <v>#N/A</v>
      </c>
      <c r="H59" s="545" t="e">
        <f>VLOOKUP($D59,内管工事積算!$B:$J,$H$1,0)</f>
        <v>#N/A</v>
      </c>
      <c r="I59" s="550" t="e">
        <f>IF(L59=1,VLOOKUP($D59,内管工事積算!$B:$J,$I$1,0)*100&amp;"％",VLOOKUP($D59,内管工事積算!$B:$J,$I$1,0))</f>
        <v>#N/A</v>
      </c>
      <c r="J59" s="552" t="e">
        <f>VLOOKUP($D59,内管工事積算!$B:$J,$J$1,0)</f>
        <v>#N/A</v>
      </c>
      <c r="L59" s="553" t="e">
        <f t="shared" si="1"/>
        <v>#N/A</v>
      </c>
    </row>
    <row r="60" spans="1:12" ht="15" customHeight="1">
      <c r="A60" s="531">
        <f t="shared" si="2"/>
        <v>58</v>
      </c>
      <c r="B60" s="545" t="str">
        <f t="shared" si="0"/>
        <v/>
      </c>
      <c r="C60" s="545">
        <f>SUM($B$3:B60)</f>
        <v>1</v>
      </c>
      <c r="D60" s="545" t="s">
        <v>624</v>
      </c>
      <c r="E60" s="545" t="e">
        <f>VLOOKUP($D60,内管工事積算!$B:$J,$E$1,0)</f>
        <v>#N/A</v>
      </c>
      <c r="F60" s="545" t="e">
        <f>VLOOKUP($D60,内管工事積算!$B:$J,$F$1,0)</f>
        <v>#N/A</v>
      </c>
      <c r="G60" s="545" t="e">
        <f>VLOOKUP($D60,内管工事積算!$B:$J,$G$1,0)</f>
        <v>#N/A</v>
      </c>
      <c r="H60" s="545" t="e">
        <f>VLOOKUP($D60,内管工事積算!$B:$J,$H$1,0)</f>
        <v>#N/A</v>
      </c>
      <c r="I60" s="550" t="e">
        <f>IF(L60=1,VLOOKUP($D60,内管工事積算!$B:$J,$I$1,0)*100&amp;"％",VLOOKUP($D60,内管工事積算!$B:$J,$I$1,0))</f>
        <v>#N/A</v>
      </c>
      <c r="J60" s="552" t="e">
        <f>VLOOKUP($D60,内管工事積算!$B:$J,$J$1,0)</f>
        <v>#N/A</v>
      </c>
      <c r="L60" s="553" t="e">
        <f t="shared" si="1"/>
        <v>#N/A</v>
      </c>
    </row>
    <row r="61" spans="1:12" ht="15" customHeight="1">
      <c r="A61" s="531">
        <f t="shared" si="2"/>
        <v>59</v>
      </c>
      <c r="B61" s="545" t="str">
        <f t="shared" si="0"/>
        <v/>
      </c>
      <c r="C61" s="545">
        <f>SUM($B$3:B61)</f>
        <v>1</v>
      </c>
      <c r="D61" s="545" t="s">
        <v>150</v>
      </c>
      <c r="E61" s="545" t="e">
        <f>VLOOKUP($D61,内管工事積算!$B:$J,$E$1,0)</f>
        <v>#N/A</v>
      </c>
      <c r="F61" s="545" t="e">
        <f>VLOOKUP($D61,内管工事積算!$B:$J,$F$1,0)</f>
        <v>#N/A</v>
      </c>
      <c r="G61" s="545" t="e">
        <f>VLOOKUP($D61,内管工事積算!$B:$J,$G$1,0)</f>
        <v>#N/A</v>
      </c>
      <c r="H61" s="545" t="e">
        <f>VLOOKUP($D61,内管工事積算!$B:$J,$H$1,0)</f>
        <v>#N/A</v>
      </c>
      <c r="I61" s="550" t="e">
        <f>IF(L61=1,VLOOKUP($D61,内管工事積算!$B:$J,$I$1,0)*100&amp;"％",VLOOKUP($D61,内管工事積算!$B:$J,$I$1,0))</f>
        <v>#N/A</v>
      </c>
      <c r="J61" s="552" t="e">
        <f>VLOOKUP($D61,内管工事積算!$B:$J,$J$1,0)</f>
        <v>#N/A</v>
      </c>
      <c r="L61" s="553" t="e">
        <f t="shared" si="1"/>
        <v>#N/A</v>
      </c>
    </row>
    <row r="62" spans="1:12" ht="15" customHeight="1">
      <c r="A62" s="531">
        <f t="shared" si="2"/>
        <v>60</v>
      </c>
      <c r="B62" s="545" t="str">
        <f t="shared" si="0"/>
        <v/>
      </c>
      <c r="C62" s="545">
        <f>SUM($B$3:B62)</f>
        <v>1</v>
      </c>
      <c r="D62" s="545" t="s">
        <v>385</v>
      </c>
      <c r="E62" s="545" t="e">
        <f>VLOOKUP($D62,内管工事積算!$B:$J,$E$1,0)</f>
        <v>#N/A</v>
      </c>
      <c r="F62" s="545" t="e">
        <f>VLOOKUP($D62,内管工事積算!$B:$J,$F$1,0)</f>
        <v>#N/A</v>
      </c>
      <c r="G62" s="545" t="e">
        <f>VLOOKUP($D62,内管工事積算!$B:$J,$G$1,0)</f>
        <v>#N/A</v>
      </c>
      <c r="H62" s="545" t="e">
        <f>VLOOKUP($D62,内管工事積算!$B:$J,$H$1,0)</f>
        <v>#N/A</v>
      </c>
      <c r="I62" s="550" t="e">
        <f>IF(L62=1,VLOOKUP($D62,内管工事積算!$B:$J,$I$1,0)*100&amp;"％",VLOOKUP($D62,内管工事積算!$B:$J,$I$1,0))</f>
        <v>#N/A</v>
      </c>
      <c r="J62" s="552" t="e">
        <f>VLOOKUP($D62,内管工事積算!$B:$J,$J$1,0)</f>
        <v>#N/A</v>
      </c>
      <c r="L62" s="553" t="e">
        <f t="shared" si="1"/>
        <v>#N/A</v>
      </c>
    </row>
    <row r="63" spans="1:12" ht="15" customHeight="1">
      <c r="A63" s="531">
        <f t="shared" si="2"/>
        <v>61</v>
      </c>
      <c r="B63" s="545" t="str">
        <f t="shared" si="0"/>
        <v/>
      </c>
      <c r="C63" s="545">
        <f>SUM($B$3:B63)</f>
        <v>1</v>
      </c>
      <c r="D63" s="545" t="s">
        <v>87</v>
      </c>
      <c r="E63" s="545" t="e">
        <f>VLOOKUP($D63,内管工事積算!$B:$J,$E$1,0)</f>
        <v>#N/A</v>
      </c>
      <c r="F63" s="545" t="e">
        <f>VLOOKUP($D63,内管工事積算!$B:$J,$F$1,0)</f>
        <v>#N/A</v>
      </c>
      <c r="G63" s="545" t="e">
        <f>VLOOKUP($D63,内管工事積算!$B:$J,$G$1,0)</f>
        <v>#N/A</v>
      </c>
      <c r="H63" s="545" t="e">
        <f>VLOOKUP($D63,内管工事積算!$B:$J,$H$1,0)</f>
        <v>#N/A</v>
      </c>
      <c r="I63" s="550" t="e">
        <f>IF(L63=1,VLOOKUP($D63,内管工事積算!$B:$J,$I$1,0)*100&amp;"％",VLOOKUP($D63,内管工事積算!$B:$J,$I$1,0))</f>
        <v>#N/A</v>
      </c>
      <c r="J63" s="552" t="e">
        <f>VLOOKUP($D63,内管工事積算!$B:$J,$J$1,0)</f>
        <v>#N/A</v>
      </c>
      <c r="L63" s="553" t="e">
        <f t="shared" si="1"/>
        <v>#N/A</v>
      </c>
    </row>
    <row r="64" spans="1:12" ht="15" customHeight="1">
      <c r="A64" s="531">
        <f t="shared" si="2"/>
        <v>62</v>
      </c>
      <c r="B64" s="545" t="str">
        <f t="shared" si="0"/>
        <v/>
      </c>
      <c r="C64" s="545">
        <f>SUM($B$3:B64)</f>
        <v>1</v>
      </c>
      <c r="D64" s="545" t="s">
        <v>625</v>
      </c>
      <c r="E64" s="545" t="e">
        <f>VLOOKUP($D64,内管工事積算!$B:$J,$E$1,0)</f>
        <v>#N/A</v>
      </c>
      <c r="F64" s="545" t="e">
        <f>VLOOKUP($D64,内管工事積算!$B:$J,$F$1,0)</f>
        <v>#N/A</v>
      </c>
      <c r="G64" s="545" t="e">
        <f>VLOOKUP($D64,内管工事積算!$B:$J,$G$1,0)</f>
        <v>#N/A</v>
      </c>
      <c r="H64" s="545" t="e">
        <f>VLOOKUP($D64,内管工事積算!$B:$J,$H$1,0)</f>
        <v>#N/A</v>
      </c>
      <c r="I64" s="550" t="e">
        <f>IF(L64=1,VLOOKUP($D64,内管工事積算!$B:$J,$I$1,0)*100&amp;"％",VLOOKUP($D64,内管工事積算!$B:$J,$I$1,0))</f>
        <v>#N/A</v>
      </c>
      <c r="J64" s="552" t="e">
        <f>VLOOKUP($D64,内管工事積算!$B:$J,$J$1,0)</f>
        <v>#N/A</v>
      </c>
      <c r="L64" s="553" t="e">
        <f t="shared" si="1"/>
        <v>#N/A</v>
      </c>
    </row>
    <row r="65" spans="1:12" ht="15" customHeight="1">
      <c r="A65" s="531">
        <f t="shared" si="2"/>
        <v>63</v>
      </c>
      <c r="B65" s="545" t="str">
        <f t="shared" si="0"/>
        <v/>
      </c>
      <c r="C65" s="545">
        <f>SUM($B$3:B65)</f>
        <v>1</v>
      </c>
      <c r="D65" s="545" t="s">
        <v>626</v>
      </c>
      <c r="E65" s="545" t="e">
        <f>VLOOKUP($D65,内管工事積算!$B:$J,$E$1,0)</f>
        <v>#N/A</v>
      </c>
      <c r="F65" s="545" t="e">
        <f>VLOOKUP($D65,内管工事積算!$B:$J,$F$1,0)</f>
        <v>#N/A</v>
      </c>
      <c r="G65" s="545" t="e">
        <f>VLOOKUP($D65,内管工事積算!$B:$J,$G$1,0)</f>
        <v>#N/A</v>
      </c>
      <c r="H65" s="545" t="e">
        <f>VLOOKUP($D65,内管工事積算!$B:$J,$H$1,0)</f>
        <v>#N/A</v>
      </c>
      <c r="I65" s="550" t="e">
        <f>IF(L65=1,VLOOKUP($D65,内管工事積算!$B:$J,$I$1,0)*100&amp;"％",VLOOKUP($D65,内管工事積算!$B:$J,$I$1,0))</f>
        <v>#N/A</v>
      </c>
      <c r="J65" s="552" t="e">
        <f>VLOOKUP($D65,内管工事積算!$B:$J,$J$1,0)</f>
        <v>#N/A</v>
      </c>
      <c r="L65" s="553" t="e">
        <f t="shared" si="1"/>
        <v>#N/A</v>
      </c>
    </row>
    <row r="66" spans="1:12" ht="15" customHeight="1">
      <c r="A66" s="531">
        <f t="shared" si="2"/>
        <v>64</v>
      </c>
      <c r="B66" s="545" t="str">
        <f t="shared" si="0"/>
        <v/>
      </c>
      <c r="C66" s="545">
        <f>SUM($B$3:B66)</f>
        <v>1</v>
      </c>
      <c r="D66" s="545" t="s">
        <v>627</v>
      </c>
      <c r="E66" s="545" t="e">
        <f>VLOOKUP($D66,内管工事積算!$B:$J,$E$1,0)</f>
        <v>#N/A</v>
      </c>
      <c r="F66" s="545" t="e">
        <f>VLOOKUP($D66,内管工事積算!$B:$J,$F$1,0)</f>
        <v>#N/A</v>
      </c>
      <c r="G66" s="545" t="e">
        <f>VLOOKUP($D66,内管工事積算!$B:$J,$G$1,0)</f>
        <v>#N/A</v>
      </c>
      <c r="H66" s="545" t="e">
        <f>VLOOKUP($D66,内管工事積算!$B:$J,$H$1,0)</f>
        <v>#N/A</v>
      </c>
      <c r="I66" s="550" t="e">
        <f>IF(L66=1,VLOOKUP($D66,内管工事積算!$B:$J,$I$1,0)*100&amp;"％",VLOOKUP($D66,内管工事積算!$B:$J,$I$1,0))</f>
        <v>#N/A</v>
      </c>
      <c r="J66" s="552" t="e">
        <f>VLOOKUP($D66,内管工事積算!$B:$J,$J$1,0)</f>
        <v>#N/A</v>
      </c>
      <c r="L66" s="553" t="e">
        <f t="shared" si="1"/>
        <v>#N/A</v>
      </c>
    </row>
    <row r="67" spans="1:12" ht="15" customHeight="1">
      <c r="A67" s="531">
        <f t="shared" si="2"/>
        <v>65</v>
      </c>
      <c r="B67" s="545" t="str">
        <f t="shared" ref="B67:B98" si="3">IF(ISERROR(F67),"",1)</f>
        <v/>
      </c>
      <c r="C67" s="545">
        <f>SUM($B$3:B67)</f>
        <v>1</v>
      </c>
      <c r="D67" s="545" t="s">
        <v>285</v>
      </c>
      <c r="E67" s="545" t="e">
        <f>VLOOKUP($D67,内管工事積算!$B:$J,$E$1,0)</f>
        <v>#N/A</v>
      </c>
      <c r="F67" s="545" t="e">
        <f>VLOOKUP($D67,内管工事積算!$B:$J,$F$1,0)</f>
        <v>#N/A</v>
      </c>
      <c r="G67" s="545" t="e">
        <f>VLOOKUP($D67,内管工事積算!$B:$J,$G$1,0)</f>
        <v>#N/A</v>
      </c>
      <c r="H67" s="545" t="e">
        <f>VLOOKUP($D67,内管工事積算!$B:$J,$H$1,0)</f>
        <v>#N/A</v>
      </c>
      <c r="I67" s="550" t="e">
        <f>IF(L67=1,VLOOKUP($D67,内管工事積算!$B:$J,$I$1,0)*100&amp;"％",VLOOKUP($D67,内管工事積算!$B:$J,$I$1,0))</f>
        <v>#N/A</v>
      </c>
      <c r="J67" s="552" t="e">
        <f>VLOOKUP($D67,内管工事積算!$B:$J,$J$1,0)</f>
        <v>#N/A</v>
      </c>
      <c r="L67" s="553" t="e">
        <f t="shared" ref="L67:L98" si="4">IF(OR(F67="一般管理費",F67="事務費"),1,0)</f>
        <v>#N/A</v>
      </c>
    </row>
    <row r="68" spans="1:12" ht="15" customHeight="1">
      <c r="A68" s="531">
        <f t="shared" ref="A68:A98" si="5">A67+1</f>
        <v>66</v>
      </c>
      <c r="B68" s="545" t="str">
        <f t="shared" si="3"/>
        <v/>
      </c>
      <c r="C68" s="545">
        <f>SUM($B$3:B68)</f>
        <v>1</v>
      </c>
      <c r="D68" s="545" t="s">
        <v>629</v>
      </c>
      <c r="E68" s="545" t="e">
        <f>VLOOKUP($D68,内管工事積算!$B:$J,$E$1,0)</f>
        <v>#N/A</v>
      </c>
      <c r="F68" s="545" t="e">
        <f>VLOOKUP($D68,内管工事積算!$B:$J,$F$1,0)</f>
        <v>#N/A</v>
      </c>
      <c r="G68" s="545" t="e">
        <f>VLOOKUP($D68,内管工事積算!$B:$J,$G$1,0)</f>
        <v>#N/A</v>
      </c>
      <c r="H68" s="545" t="e">
        <f>VLOOKUP($D68,内管工事積算!$B:$J,$H$1,0)</f>
        <v>#N/A</v>
      </c>
      <c r="I68" s="550" t="e">
        <f>IF(L68=1,VLOOKUP($D68,内管工事積算!$B:$J,$I$1,0)*100&amp;"％",VLOOKUP($D68,内管工事積算!$B:$J,$I$1,0))</f>
        <v>#N/A</v>
      </c>
      <c r="J68" s="552" t="e">
        <f>VLOOKUP($D68,内管工事積算!$B:$J,$J$1,0)</f>
        <v>#N/A</v>
      </c>
      <c r="L68" s="553" t="e">
        <f t="shared" si="4"/>
        <v>#N/A</v>
      </c>
    </row>
    <row r="69" spans="1:12" ht="15" customHeight="1">
      <c r="A69" s="531">
        <f t="shared" si="5"/>
        <v>67</v>
      </c>
      <c r="B69" s="545" t="str">
        <f t="shared" si="3"/>
        <v/>
      </c>
      <c r="C69" s="545">
        <f>SUM($B$3:B69)</f>
        <v>1</v>
      </c>
      <c r="D69" s="545" t="s">
        <v>630</v>
      </c>
      <c r="E69" s="545" t="e">
        <f>VLOOKUP($D69,内管工事積算!$B:$J,$E$1,0)</f>
        <v>#N/A</v>
      </c>
      <c r="F69" s="545" t="e">
        <f>VLOOKUP($D69,内管工事積算!$B:$J,$F$1,0)</f>
        <v>#N/A</v>
      </c>
      <c r="G69" s="545" t="e">
        <f>VLOOKUP($D69,内管工事積算!$B:$J,$G$1,0)</f>
        <v>#N/A</v>
      </c>
      <c r="H69" s="545" t="e">
        <f>VLOOKUP($D69,内管工事積算!$B:$J,$H$1,0)</f>
        <v>#N/A</v>
      </c>
      <c r="I69" s="550" t="e">
        <f>IF(L69=1,VLOOKUP($D69,内管工事積算!$B:$J,$I$1,0)*100&amp;"％",VLOOKUP($D69,内管工事積算!$B:$J,$I$1,0))</f>
        <v>#N/A</v>
      </c>
      <c r="J69" s="552" t="e">
        <f>VLOOKUP($D69,内管工事積算!$B:$J,$J$1,0)</f>
        <v>#N/A</v>
      </c>
      <c r="L69" s="553" t="e">
        <f t="shared" si="4"/>
        <v>#N/A</v>
      </c>
    </row>
    <row r="70" spans="1:12" ht="15" customHeight="1">
      <c r="A70" s="531">
        <f t="shared" si="5"/>
        <v>68</v>
      </c>
      <c r="B70" s="545" t="str">
        <f t="shared" si="3"/>
        <v/>
      </c>
      <c r="C70" s="545">
        <f>SUM($B$3:B70)</f>
        <v>1</v>
      </c>
      <c r="D70" s="545" t="s">
        <v>632</v>
      </c>
      <c r="E70" s="545" t="e">
        <f>VLOOKUP($D70,内管工事積算!$B:$J,$E$1,0)</f>
        <v>#N/A</v>
      </c>
      <c r="F70" s="545" t="e">
        <f>VLOOKUP($D70,内管工事積算!$B:$J,$F$1,0)</f>
        <v>#N/A</v>
      </c>
      <c r="G70" s="545" t="e">
        <f>VLOOKUP($D70,内管工事積算!$B:$J,$G$1,0)</f>
        <v>#N/A</v>
      </c>
      <c r="H70" s="545" t="e">
        <f>VLOOKUP($D70,内管工事積算!$B:$J,$H$1,0)</f>
        <v>#N/A</v>
      </c>
      <c r="I70" s="550" t="e">
        <f>IF(L70=1,VLOOKUP($D70,内管工事積算!$B:$J,$I$1,0)*100&amp;"％",VLOOKUP($D70,内管工事積算!$B:$J,$I$1,0))</f>
        <v>#N/A</v>
      </c>
      <c r="J70" s="552" t="e">
        <f>VLOOKUP($D70,内管工事積算!$B:$J,$J$1,0)</f>
        <v>#N/A</v>
      </c>
      <c r="L70" s="553" t="e">
        <f t="shared" si="4"/>
        <v>#N/A</v>
      </c>
    </row>
    <row r="71" spans="1:12" ht="15" customHeight="1">
      <c r="A71" s="531">
        <f t="shared" si="5"/>
        <v>69</v>
      </c>
      <c r="B71" s="545" t="str">
        <f t="shared" si="3"/>
        <v/>
      </c>
      <c r="C71" s="545">
        <f>SUM($B$3:B71)</f>
        <v>1</v>
      </c>
      <c r="D71" s="545" t="s">
        <v>564</v>
      </c>
      <c r="E71" s="545" t="e">
        <f>VLOOKUP($D71,内管工事積算!$B:$J,$E$1,0)</f>
        <v>#N/A</v>
      </c>
      <c r="F71" s="545" t="e">
        <f>VLOOKUP($D71,内管工事積算!$B:$J,$F$1,0)</f>
        <v>#N/A</v>
      </c>
      <c r="G71" s="545" t="e">
        <f>VLOOKUP($D71,内管工事積算!$B:$J,$G$1,0)</f>
        <v>#N/A</v>
      </c>
      <c r="H71" s="545" t="e">
        <f>VLOOKUP($D71,内管工事積算!$B:$J,$H$1,0)</f>
        <v>#N/A</v>
      </c>
      <c r="I71" s="550" t="e">
        <f>IF(L71=1,VLOOKUP($D71,内管工事積算!$B:$J,$I$1,0)*100&amp;"％",VLOOKUP($D71,内管工事積算!$B:$J,$I$1,0))</f>
        <v>#N/A</v>
      </c>
      <c r="J71" s="552" t="e">
        <f>VLOOKUP($D71,内管工事積算!$B:$J,$J$1,0)</f>
        <v>#N/A</v>
      </c>
      <c r="L71" s="553" t="e">
        <f t="shared" si="4"/>
        <v>#N/A</v>
      </c>
    </row>
    <row r="72" spans="1:12" ht="15" customHeight="1">
      <c r="A72" s="531">
        <f t="shared" si="5"/>
        <v>70</v>
      </c>
      <c r="B72" s="545" t="str">
        <f t="shared" si="3"/>
        <v/>
      </c>
      <c r="C72" s="545">
        <f>SUM($B$3:B72)</f>
        <v>1</v>
      </c>
      <c r="D72" s="545" t="s">
        <v>633</v>
      </c>
      <c r="E72" s="545" t="e">
        <f>VLOOKUP($D72,内管工事積算!$B:$J,$E$1,0)</f>
        <v>#N/A</v>
      </c>
      <c r="F72" s="545" t="e">
        <f>VLOOKUP($D72,内管工事積算!$B:$J,$F$1,0)</f>
        <v>#N/A</v>
      </c>
      <c r="G72" s="545" t="e">
        <f>VLOOKUP($D72,内管工事積算!$B:$J,$G$1,0)</f>
        <v>#N/A</v>
      </c>
      <c r="H72" s="545" t="e">
        <f>VLOOKUP($D72,内管工事積算!$B:$J,$H$1,0)</f>
        <v>#N/A</v>
      </c>
      <c r="I72" s="550" t="e">
        <f>IF(L72=1,VLOOKUP($D72,内管工事積算!$B:$J,$I$1,0)*100&amp;"％",VLOOKUP($D72,内管工事積算!$B:$J,$I$1,0))</f>
        <v>#N/A</v>
      </c>
      <c r="J72" s="552" t="e">
        <f>VLOOKUP($D72,内管工事積算!$B:$J,$J$1,0)</f>
        <v>#N/A</v>
      </c>
      <c r="L72" s="553" t="e">
        <f t="shared" si="4"/>
        <v>#N/A</v>
      </c>
    </row>
    <row r="73" spans="1:12" ht="15" customHeight="1">
      <c r="A73" s="531">
        <f t="shared" si="5"/>
        <v>71</v>
      </c>
      <c r="B73" s="545" t="str">
        <f t="shared" si="3"/>
        <v/>
      </c>
      <c r="C73" s="545">
        <f>SUM($B$3:B73)</f>
        <v>1</v>
      </c>
      <c r="D73" s="545" t="s">
        <v>634</v>
      </c>
      <c r="E73" s="545" t="e">
        <f>VLOOKUP($D73,内管工事積算!$B:$J,$E$1,0)</f>
        <v>#N/A</v>
      </c>
      <c r="F73" s="545" t="e">
        <f>VLOOKUP($D73,内管工事積算!$B:$J,$F$1,0)</f>
        <v>#N/A</v>
      </c>
      <c r="G73" s="545" t="e">
        <f>VLOOKUP($D73,内管工事積算!$B:$J,$G$1,0)</f>
        <v>#N/A</v>
      </c>
      <c r="H73" s="545" t="e">
        <f>VLOOKUP($D73,内管工事積算!$B:$J,$H$1,0)</f>
        <v>#N/A</v>
      </c>
      <c r="I73" s="550" t="e">
        <f>IF(L73=1,VLOOKUP($D73,内管工事積算!$B:$J,$I$1,0)*100&amp;"％",VLOOKUP($D73,内管工事積算!$B:$J,$I$1,0))</f>
        <v>#N/A</v>
      </c>
      <c r="J73" s="552" t="e">
        <f>VLOOKUP($D73,内管工事積算!$B:$J,$J$1,0)</f>
        <v>#N/A</v>
      </c>
      <c r="L73" s="553" t="e">
        <f t="shared" si="4"/>
        <v>#N/A</v>
      </c>
    </row>
    <row r="74" spans="1:12" ht="15" customHeight="1">
      <c r="A74" s="531">
        <f t="shared" si="5"/>
        <v>72</v>
      </c>
      <c r="B74" s="545">
        <f t="shared" si="3"/>
        <v>1</v>
      </c>
      <c r="C74" s="545">
        <f>IF(C53=1,31,SUM($B$3:B74)+3)</f>
        <v>31</v>
      </c>
      <c r="D74" s="545"/>
      <c r="E74" s="545" t="s">
        <v>449</v>
      </c>
      <c r="F74" s="545" t="s">
        <v>524</v>
      </c>
      <c r="G74" s="545" t="s">
        <v>449</v>
      </c>
      <c r="H74" s="545" t="s">
        <v>449</v>
      </c>
      <c r="I74" s="550" t="e">
        <f>IF(L74=1,VLOOKUP($D74,内管工事積算!$B:$J,$I$1,0)*100&amp;"％",VLOOKUP($D74,内管工事積算!$B:$J,$I$1,0))</f>
        <v>#N/A</v>
      </c>
      <c r="J74" s="552" t="s">
        <v>449</v>
      </c>
      <c r="L74" s="553">
        <f t="shared" si="4"/>
        <v>0</v>
      </c>
    </row>
    <row r="75" spans="1:12" ht="15" customHeight="1">
      <c r="A75" s="531">
        <f t="shared" si="5"/>
        <v>73</v>
      </c>
      <c r="B75" s="545" t="str">
        <f t="shared" si="3"/>
        <v/>
      </c>
      <c r="C75" s="545">
        <f>SUM($B$3:B75)+3</f>
        <v>5</v>
      </c>
      <c r="D75" s="545" t="s">
        <v>36</v>
      </c>
      <c r="E75" s="545" t="e">
        <f>VLOOKUP($D75,供給管工事積算!$B:$J,$E$1,0)</f>
        <v>#N/A</v>
      </c>
      <c r="F75" s="545" t="e">
        <f>VLOOKUP($D75,供給管工事積算!$B:$J,$F$1,0)</f>
        <v>#N/A</v>
      </c>
      <c r="G75" s="545" t="e">
        <f>VLOOKUP($D75,供給管工事積算!$B:$J,$G$1,0)</f>
        <v>#N/A</v>
      </c>
      <c r="H75" s="545" t="e">
        <f>VLOOKUP($D75,供給管工事積算!$B:$J,$H$1,0)</f>
        <v>#N/A</v>
      </c>
      <c r="I75" s="550" t="e">
        <f>IF(L75=1,VLOOKUP($D75,内管工事積算!$B:$J,$I$1,0)*100&amp;"％",VLOOKUP($D75,内管工事積算!$B:$J,$I$1,0))</f>
        <v>#N/A</v>
      </c>
      <c r="J75" s="552" t="e">
        <f>VLOOKUP($D75,供給管工事積算!$B:$J,$J$1,0)</f>
        <v>#N/A</v>
      </c>
      <c r="L75" s="553" t="e">
        <f t="shared" si="4"/>
        <v>#N/A</v>
      </c>
    </row>
    <row r="76" spans="1:12" ht="15" customHeight="1">
      <c r="A76" s="531">
        <f t="shared" si="5"/>
        <v>74</v>
      </c>
      <c r="B76" s="545" t="str">
        <f t="shared" si="3"/>
        <v/>
      </c>
      <c r="C76" s="545">
        <f>SUM($B$3:B76)+3</f>
        <v>5</v>
      </c>
      <c r="D76" s="545" t="s">
        <v>99</v>
      </c>
      <c r="E76" s="545" t="e">
        <f>VLOOKUP($D76,供給管工事積算!$B:$J,$E$1,0)</f>
        <v>#N/A</v>
      </c>
      <c r="F76" s="545" t="e">
        <f>VLOOKUP($D76,供給管工事積算!$B:$J,$F$1,0)</f>
        <v>#N/A</v>
      </c>
      <c r="G76" s="545" t="e">
        <f>VLOOKUP($D76,供給管工事積算!$B:$J,$G$1,0)</f>
        <v>#N/A</v>
      </c>
      <c r="H76" s="545" t="e">
        <f>VLOOKUP($D76,供給管工事積算!$B:$J,$H$1,0)</f>
        <v>#N/A</v>
      </c>
      <c r="I76" s="550" t="e">
        <f>IF(L76=1,VLOOKUP($D76,内管工事積算!$B:$J,$I$1,0)*100&amp;"％",VLOOKUP($D76,内管工事積算!$B:$J,$I$1,0))</f>
        <v>#N/A</v>
      </c>
      <c r="J76" s="552" t="e">
        <f>VLOOKUP($D76,供給管工事積算!$B:$J,$J$1,0)</f>
        <v>#N/A</v>
      </c>
      <c r="L76" s="553" t="e">
        <f t="shared" si="4"/>
        <v>#N/A</v>
      </c>
    </row>
    <row r="77" spans="1:12" ht="15" customHeight="1">
      <c r="A77" s="531">
        <f t="shared" si="5"/>
        <v>75</v>
      </c>
      <c r="B77" s="545" t="str">
        <f t="shared" si="3"/>
        <v/>
      </c>
      <c r="C77" s="545">
        <f>SUM($B$3:B77)+3</f>
        <v>5</v>
      </c>
      <c r="D77" s="545" t="s">
        <v>550</v>
      </c>
      <c r="E77" s="545" t="e">
        <f>VLOOKUP($D77,供給管工事積算!$B:$J,$E$1,0)</f>
        <v>#N/A</v>
      </c>
      <c r="F77" s="545" t="e">
        <f>VLOOKUP($D77,供給管工事積算!$B:$J,$F$1,0)</f>
        <v>#N/A</v>
      </c>
      <c r="G77" s="545" t="e">
        <f>VLOOKUP($D77,供給管工事積算!$B:$J,$G$1,0)</f>
        <v>#N/A</v>
      </c>
      <c r="H77" s="545" t="e">
        <f>VLOOKUP($D77,供給管工事積算!$B:$J,$H$1,0)</f>
        <v>#N/A</v>
      </c>
      <c r="I77" s="550" t="e">
        <f>IF(L77=1,VLOOKUP($D77,内管工事積算!$B:$J,$I$1,0)*100&amp;"％",VLOOKUP($D77,内管工事積算!$B:$J,$I$1,0))</f>
        <v>#N/A</v>
      </c>
      <c r="J77" s="552" t="e">
        <f>VLOOKUP($D77,供給管工事積算!$B:$J,$J$1,0)</f>
        <v>#N/A</v>
      </c>
      <c r="L77" s="553" t="e">
        <f t="shared" si="4"/>
        <v>#N/A</v>
      </c>
    </row>
    <row r="78" spans="1:12" ht="15" customHeight="1">
      <c r="A78" s="531">
        <f t="shared" si="5"/>
        <v>76</v>
      </c>
      <c r="B78" s="545" t="str">
        <f t="shared" si="3"/>
        <v/>
      </c>
      <c r="C78" s="545">
        <f>SUM($B$3:B78)+3</f>
        <v>5</v>
      </c>
      <c r="D78" s="545" t="s">
        <v>57</v>
      </c>
      <c r="E78" s="545" t="e">
        <f>VLOOKUP($D78,供給管工事積算!$B:$J,$E$1,0)</f>
        <v>#N/A</v>
      </c>
      <c r="F78" s="545" t="e">
        <f>VLOOKUP($D78,供給管工事積算!$B:$J,$F$1,0)</f>
        <v>#N/A</v>
      </c>
      <c r="G78" s="545" t="e">
        <f>VLOOKUP($D78,供給管工事積算!$B:$J,$G$1,0)</f>
        <v>#N/A</v>
      </c>
      <c r="H78" s="545" t="e">
        <f>VLOOKUP($D78,供給管工事積算!$B:$J,$H$1,0)</f>
        <v>#N/A</v>
      </c>
      <c r="I78" s="550" t="e">
        <f>IF(L78=1,VLOOKUP($D78,内管工事積算!$B:$J,$I$1,0)*100&amp;"％",VLOOKUP($D78,内管工事積算!$B:$J,$I$1,0))</f>
        <v>#N/A</v>
      </c>
      <c r="J78" s="552" t="e">
        <f>VLOOKUP($D78,供給管工事積算!$B:$J,$J$1,0)</f>
        <v>#N/A</v>
      </c>
      <c r="L78" s="553" t="e">
        <f t="shared" si="4"/>
        <v>#N/A</v>
      </c>
    </row>
    <row r="79" spans="1:12" ht="15" customHeight="1">
      <c r="A79" s="531">
        <f t="shared" si="5"/>
        <v>77</v>
      </c>
      <c r="B79" s="545" t="str">
        <f t="shared" si="3"/>
        <v/>
      </c>
      <c r="C79" s="545">
        <f>SUM($B$3:B79)+3</f>
        <v>5</v>
      </c>
      <c r="D79" s="545" t="s">
        <v>551</v>
      </c>
      <c r="E79" s="545" t="e">
        <f>VLOOKUP($D79,供給管工事積算!$B:$J,$E$1,0)</f>
        <v>#N/A</v>
      </c>
      <c r="F79" s="545" t="e">
        <f>VLOOKUP($D79,供給管工事積算!$B:$J,$F$1,0)</f>
        <v>#N/A</v>
      </c>
      <c r="G79" s="545" t="e">
        <f>VLOOKUP($D79,供給管工事積算!$B:$J,$G$1,0)</f>
        <v>#N/A</v>
      </c>
      <c r="H79" s="545" t="e">
        <f>VLOOKUP($D79,供給管工事積算!$B:$J,$H$1,0)</f>
        <v>#N/A</v>
      </c>
      <c r="I79" s="550" t="e">
        <f>IF(L79=1,VLOOKUP($D79,内管工事積算!$B:$J,$I$1,0)*100&amp;"％",VLOOKUP($D79,内管工事積算!$B:$J,$I$1,0))</f>
        <v>#N/A</v>
      </c>
      <c r="J79" s="552" t="e">
        <f>VLOOKUP($D79,供給管工事積算!$B:$J,$J$1,0)</f>
        <v>#N/A</v>
      </c>
      <c r="L79" s="553" t="e">
        <f t="shared" si="4"/>
        <v>#N/A</v>
      </c>
    </row>
    <row r="80" spans="1:12" ht="15" customHeight="1">
      <c r="A80" s="531">
        <f t="shared" si="5"/>
        <v>78</v>
      </c>
      <c r="B80" s="545" t="str">
        <f t="shared" si="3"/>
        <v/>
      </c>
      <c r="C80" s="545">
        <f>SUM($B$3:B80)+3</f>
        <v>5</v>
      </c>
      <c r="D80" s="545" t="s">
        <v>552</v>
      </c>
      <c r="E80" s="545" t="e">
        <f>VLOOKUP($D80,供給管工事積算!$B:$J,$E$1,0)</f>
        <v>#N/A</v>
      </c>
      <c r="F80" s="545" t="e">
        <f>VLOOKUP($D80,供給管工事積算!$B:$J,$F$1,0)</f>
        <v>#N/A</v>
      </c>
      <c r="G80" s="545" t="e">
        <f>VLOOKUP($D80,供給管工事積算!$B:$J,$G$1,0)</f>
        <v>#N/A</v>
      </c>
      <c r="H80" s="545" t="e">
        <f>VLOOKUP($D80,供給管工事積算!$B:$J,$H$1,0)</f>
        <v>#N/A</v>
      </c>
      <c r="I80" s="550" t="e">
        <f>IF(L80=1,VLOOKUP($D80,内管工事積算!$B:$J,$I$1,0)*100&amp;"％",VLOOKUP($D80,内管工事積算!$B:$J,$I$1,0))</f>
        <v>#N/A</v>
      </c>
      <c r="J80" s="552" t="e">
        <f>VLOOKUP($D80,供給管工事積算!$B:$J,$J$1,0)</f>
        <v>#N/A</v>
      </c>
      <c r="L80" s="553" t="e">
        <f t="shared" si="4"/>
        <v>#N/A</v>
      </c>
    </row>
    <row r="81" spans="1:12" ht="15" customHeight="1">
      <c r="A81" s="531">
        <f t="shared" si="5"/>
        <v>79</v>
      </c>
      <c r="B81" s="545" t="str">
        <f t="shared" si="3"/>
        <v/>
      </c>
      <c r="C81" s="545">
        <f>SUM($B$3:B81)+3</f>
        <v>5</v>
      </c>
      <c r="D81" s="545" t="s">
        <v>495</v>
      </c>
      <c r="E81" s="545" t="e">
        <f>VLOOKUP($D81,供給管工事積算!$B:$J,$E$1,0)</f>
        <v>#N/A</v>
      </c>
      <c r="F81" s="545" t="e">
        <f>VLOOKUP($D81,供給管工事積算!$B:$J,$F$1,0)</f>
        <v>#N/A</v>
      </c>
      <c r="G81" s="545" t="e">
        <f>VLOOKUP($D81,供給管工事積算!$B:$J,$G$1,0)</f>
        <v>#N/A</v>
      </c>
      <c r="H81" s="545" t="e">
        <f>VLOOKUP($D81,供給管工事積算!$B:$J,$H$1,0)</f>
        <v>#N/A</v>
      </c>
      <c r="I81" s="550" t="e">
        <f>IF(L81=1,VLOOKUP($D81,内管工事積算!$B:$J,$I$1,0)*100&amp;"％",VLOOKUP($D81,内管工事積算!$B:$J,$I$1,0))</f>
        <v>#N/A</v>
      </c>
      <c r="J81" s="552" t="e">
        <f>VLOOKUP($D81,供給管工事積算!$B:$J,$J$1,0)</f>
        <v>#N/A</v>
      </c>
      <c r="L81" s="553" t="e">
        <f t="shared" si="4"/>
        <v>#N/A</v>
      </c>
    </row>
    <row r="82" spans="1:12" ht="15" customHeight="1">
      <c r="A82" s="531">
        <f t="shared" si="5"/>
        <v>80</v>
      </c>
      <c r="B82" s="545" t="str">
        <f t="shared" si="3"/>
        <v/>
      </c>
      <c r="C82" s="545">
        <f>SUM($B$3:B82)+3</f>
        <v>5</v>
      </c>
      <c r="D82" s="545" t="s">
        <v>52</v>
      </c>
      <c r="E82" s="545" t="e">
        <f>VLOOKUP($D82,供給管工事積算!$B:$J,$E$1,0)</f>
        <v>#N/A</v>
      </c>
      <c r="F82" s="545" t="e">
        <f>VLOOKUP($D82,供給管工事積算!$B:$J,$F$1,0)</f>
        <v>#N/A</v>
      </c>
      <c r="G82" s="545" t="e">
        <f>VLOOKUP($D82,供給管工事積算!$B:$J,$G$1,0)</f>
        <v>#N/A</v>
      </c>
      <c r="H82" s="545" t="e">
        <f>VLOOKUP($D82,供給管工事積算!$B:$J,$H$1,0)</f>
        <v>#N/A</v>
      </c>
      <c r="I82" s="550" t="e">
        <f>IF(L82=1,VLOOKUP($D82,内管工事積算!$B:$J,$I$1,0)*100&amp;"％",VLOOKUP($D82,内管工事積算!$B:$J,$I$1,0))</f>
        <v>#N/A</v>
      </c>
      <c r="J82" s="552" t="e">
        <f>VLOOKUP($D82,供給管工事積算!$B:$J,$J$1,0)</f>
        <v>#N/A</v>
      </c>
      <c r="L82" s="553" t="e">
        <f t="shared" si="4"/>
        <v>#N/A</v>
      </c>
    </row>
    <row r="83" spans="1:12" ht="15" customHeight="1">
      <c r="A83" s="531">
        <f t="shared" si="5"/>
        <v>81</v>
      </c>
      <c r="B83" s="545" t="str">
        <f t="shared" si="3"/>
        <v/>
      </c>
      <c r="C83" s="545">
        <f>SUM($B$3:B83)+3</f>
        <v>5</v>
      </c>
      <c r="D83" s="545" t="s">
        <v>477</v>
      </c>
      <c r="E83" s="545" t="e">
        <f>VLOOKUP($D83,供給管工事積算!$B:$J,$E$1,0)</f>
        <v>#N/A</v>
      </c>
      <c r="F83" s="545" t="e">
        <f>VLOOKUP($D83,供給管工事積算!$B:$J,$F$1,0)</f>
        <v>#N/A</v>
      </c>
      <c r="G83" s="545" t="e">
        <f>VLOOKUP($D83,供給管工事積算!$B:$J,$G$1,0)</f>
        <v>#N/A</v>
      </c>
      <c r="H83" s="545" t="e">
        <f>VLOOKUP($D83,供給管工事積算!$B:$J,$H$1,0)</f>
        <v>#N/A</v>
      </c>
      <c r="I83" s="550" t="e">
        <f>IF(L83=1,VLOOKUP($D83,内管工事積算!$B:$J,$I$1,0)*100&amp;"％",VLOOKUP($D83,内管工事積算!$B:$J,$I$1,0))</f>
        <v>#N/A</v>
      </c>
      <c r="J83" s="552" t="e">
        <f>VLOOKUP($D83,供給管工事積算!$B:$J,$J$1,0)</f>
        <v>#N/A</v>
      </c>
      <c r="L83" s="553" t="e">
        <f t="shared" si="4"/>
        <v>#N/A</v>
      </c>
    </row>
    <row r="84" spans="1:12" ht="15" customHeight="1">
      <c r="A84" s="531">
        <f t="shared" si="5"/>
        <v>82</v>
      </c>
      <c r="B84" s="545" t="str">
        <f t="shared" si="3"/>
        <v/>
      </c>
      <c r="C84" s="545">
        <f>SUM($B$3:B84)+3</f>
        <v>5</v>
      </c>
      <c r="D84" s="545" t="s">
        <v>59</v>
      </c>
      <c r="E84" s="545" t="e">
        <f>VLOOKUP($D84,供給管工事積算!$B:$J,$E$1,0)</f>
        <v>#N/A</v>
      </c>
      <c r="F84" s="545" t="e">
        <f>VLOOKUP($D84,供給管工事積算!$B:$J,$F$1,0)</f>
        <v>#N/A</v>
      </c>
      <c r="G84" s="545" t="e">
        <f>VLOOKUP($D84,供給管工事積算!$B:$J,$G$1,0)</f>
        <v>#N/A</v>
      </c>
      <c r="H84" s="545" t="e">
        <f>VLOOKUP($D84,供給管工事積算!$B:$J,$H$1,0)</f>
        <v>#N/A</v>
      </c>
      <c r="I84" s="550" t="e">
        <f>IF(L84=1,VLOOKUP($D84,内管工事積算!$B:$J,$I$1,0)*100&amp;"％",VLOOKUP($D84,内管工事積算!$B:$J,$I$1,0))</f>
        <v>#N/A</v>
      </c>
      <c r="J84" s="552" t="e">
        <f>VLOOKUP($D84,供給管工事積算!$B:$J,$J$1,0)</f>
        <v>#N/A</v>
      </c>
      <c r="L84" s="553" t="e">
        <f t="shared" si="4"/>
        <v>#N/A</v>
      </c>
    </row>
    <row r="85" spans="1:12" ht="15" customHeight="1">
      <c r="A85" s="531">
        <f t="shared" si="5"/>
        <v>83</v>
      </c>
      <c r="B85" s="545" t="str">
        <f t="shared" si="3"/>
        <v/>
      </c>
      <c r="C85" s="545">
        <f>SUM($B$3:B85)+3</f>
        <v>5</v>
      </c>
      <c r="D85" s="545" t="s">
        <v>553</v>
      </c>
      <c r="E85" s="545" t="e">
        <f>VLOOKUP($D85,供給管工事積算!$B:$J,$E$1,0)</f>
        <v>#N/A</v>
      </c>
      <c r="F85" s="545" t="e">
        <f>VLOOKUP($D85,供給管工事積算!$B:$J,$F$1,0)</f>
        <v>#N/A</v>
      </c>
      <c r="G85" s="545" t="e">
        <f>VLOOKUP($D85,供給管工事積算!$B:$J,$G$1,0)</f>
        <v>#N/A</v>
      </c>
      <c r="H85" s="545" t="e">
        <f>VLOOKUP($D85,供給管工事積算!$B:$J,$H$1,0)</f>
        <v>#N/A</v>
      </c>
      <c r="I85" s="550" t="e">
        <f>IF(L85=1,VLOOKUP($D85,内管工事積算!$B:$J,$I$1,0)*100&amp;"％",VLOOKUP($D85,内管工事積算!$B:$J,$I$1,0))</f>
        <v>#N/A</v>
      </c>
      <c r="J85" s="552" t="e">
        <f>VLOOKUP($D85,供給管工事積算!$B:$J,$J$1,0)</f>
        <v>#N/A</v>
      </c>
      <c r="L85" s="553" t="e">
        <f t="shared" si="4"/>
        <v>#N/A</v>
      </c>
    </row>
    <row r="86" spans="1:12" ht="15" customHeight="1">
      <c r="A86" s="531">
        <f t="shared" si="5"/>
        <v>84</v>
      </c>
      <c r="B86" s="545" t="str">
        <f t="shared" si="3"/>
        <v/>
      </c>
      <c r="C86" s="545">
        <f>SUM($B$3:B86)+3</f>
        <v>5</v>
      </c>
      <c r="D86" s="545" t="s">
        <v>554</v>
      </c>
      <c r="E86" s="545" t="e">
        <f>VLOOKUP($D86,供給管工事積算!$B:$J,$E$1,0)</f>
        <v>#N/A</v>
      </c>
      <c r="F86" s="545" t="e">
        <f>VLOOKUP($D86,供給管工事積算!$B:$J,$F$1,0)</f>
        <v>#N/A</v>
      </c>
      <c r="G86" s="545" t="e">
        <f>VLOOKUP($D86,供給管工事積算!$B:$J,$G$1,0)</f>
        <v>#N/A</v>
      </c>
      <c r="H86" s="545" t="e">
        <f>VLOOKUP($D86,供給管工事積算!$B:$J,$H$1,0)</f>
        <v>#N/A</v>
      </c>
      <c r="I86" s="550" t="e">
        <f>IF(L86=1,VLOOKUP($D86,内管工事積算!$B:$J,$I$1,0)*100&amp;"％",VLOOKUP($D86,内管工事積算!$B:$J,$I$1,0))</f>
        <v>#N/A</v>
      </c>
      <c r="J86" s="552" t="e">
        <f>VLOOKUP($D86,供給管工事積算!$B:$J,$J$1,0)</f>
        <v>#N/A</v>
      </c>
      <c r="L86" s="553" t="e">
        <f t="shared" si="4"/>
        <v>#N/A</v>
      </c>
    </row>
    <row r="87" spans="1:12" ht="15" customHeight="1">
      <c r="A87" s="531">
        <f t="shared" si="5"/>
        <v>85</v>
      </c>
      <c r="B87" s="545" t="str">
        <f t="shared" si="3"/>
        <v/>
      </c>
      <c r="C87" s="545">
        <f>SUM($B$3:B87)+3</f>
        <v>5</v>
      </c>
      <c r="D87" s="545" t="s">
        <v>555</v>
      </c>
      <c r="E87" s="545" t="e">
        <f>VLOOKUP($D87,供給管工事積算!$B:$J,$E$1,0)</f>
        <v>#N/A</v>
      </c>
      <c r="F87" s="545" t="e">
        <f>VLOOKUP($D87,供給管工事積算!$B:$J,$F$1,0)</f>
        <v>#N/A</v>
      </c>
      <c r="G87" s="545" t="e">
        <f>VLOOKUP($D87,供給管工事積算!$B:$J,$G$1,0)</f>
        <v>#N/A</v>
      </c>
      <c r="H87" s="545" t="e">
        <f>VLOOKUP($D87,供給管工事積算!$B:$J,$H$1,0)</f>
        <v>#N/A</v>
      </c>
      <c r="I87" s="550" t="e">
        <f>IF(L87=1,VLOOKUP($D87,内管工事積算!$B:$J,$I$1,0)*100&amp;"％",VLOOKUP($D87,内管工事積算!$B:$J,$I$1,0))</f>
        <v>#N/A</v>
      </c>
      <c r="J87" s="552" t="e">
        <f>VLOOKUP($D87,供給管工事積算!$B:$J,$J$1,0)</f>
        <v>#N/A</v>
      </c>
      <c r="L87" s="553" t="e">
        <f t="shared" si="4"/>
        <v>#N/A</v>
      </c>
    </row>
    <row r="88" spans="1:12" ht="15" customHeight="1">
      <c r="A88" s="531">
        <f t="shared" si="5"/>
        <v>86</v>
      </c>
      <c r="B88" s="545" t="str">
        <f t="shared" si="3"/>
        <v/>
      </c>
      <c r="C88" s="545">
        <f>SUM($B$3:B88)+3</f>
        <v>5</v>
      </c>
      <c r="D88" s="545" t="s">
        <v>307</v>
      </c>
      <c r="E88" s="545" t="e">
        <f>VLOOKUP($D88,供給管工事積算!$B:$J,$E$1,0)</f>
        <v>#N/A</v>
      </c>
      <c r="F88" s="545" t="e">
        <f>VLOOKUP($D88,供給管工事積算!$B:$J,$F$1,0)</f>
        <v>#N/A</v>
      </c>
      <c r="G88" s="545" t="e">
        <f>VLOOKUP($D88,供給管工事積算!$B:$J,$G$1,0)</f>
        <v>#N/A</v>
      </c>
      <c r="H88" s="545" t="e">
        <f>VLOOKUP($D88,供給管工事積算!$B:$J,$H$1,0)</f>
        <v>#N/A</v>
      </c>
      <c r="I88" s="550" t="e">
        <f>IF(L88=1,VLOOKUP($D88,内管工事積算!$B:$J,$I$1,0)*100&amp;"％",VLOOKUP($D88,内管工事積算!$B:$J,$I$1,0))</f>
        <v>#N/A</v>
      </c>
      <c r="J88" s="552" t="e">
        <f>VLOOKUP($D88,供給管工事積算!$B:$J,$J$1,0)</f>
        <v>#N/A</v>
      </c>
      <c r="L88" s="553" t="e">
        <f t="shared" si="4"/>
        <v>#N/A</v>
      </c>
    </row>
    <row r="89" spans="1:12" ht="15" customHeight="1">
      <c r="A89" s="531">
        <f t="shared" si="5"/>
        <v>87</v>
      </c>
      <c r="B89" s="545" t="str">
        <f t="shared" si="3"/>
        <v/>
      </c>
      <c r="C89" s="545">
        <f>SUM($B$3:B89)+3</f>
        <v>5</v>
      </c>
      <c r="D89" s="545" t="s">
        <v>92</v>
      </c>
      <c r="E89" s="545" t="e">
        <f>VLOOKUP($D89,供給管工事積算!$B:$J,$E$1,0)</f>
        <v>#N/A</v>
      </c>
      <c r="F89" s="545" t="e">
        <f>VLOOKUP($D89,供給管工事積算!$B:$J,$F$1,0)</f>
        <v>#N/A</v>
      </c>
      <c r="G89" s="545" t="e">
        <f>VLOOKUP($D89,供給管工事積算!$B:$J,$G$1,0)</f>
        <v>#N/A</v>
      </c>
      <c r="H89" s="545" t="e">
        <f>VLOOKUP($D89,供給管工事積算!$B:$J,$H$1,0)</f>
        <v>#N/A</v>
      </c>
      <c r="I89" s="550" t="e">
        <f>IF(L89=1,VLOOKUP($D89,内管工事積算!$B:$J,$I$1,0)*100&amp;"％",VLOOKUP($D89,内管工事積算!$B:$J,$I$1,0))</f>
        <v>#N/A</v>
      </c>
      <c r="J89" s="552" t="e">
        <f>VLOOKUP($D89,供給管工事積算!$B:$J,$J$1,0)</f>
        <v>#N/A</v>
      </c>
      <c r="L89" s="553" t="e">
        <f t="shared" si="4"/>
        <v>#N/A</v>
      </c>
    </row>
    <row r="90" spans="1:12" ht="15" customHeight="1">
      <c r="A90" s="531">
        <f t="shared" si="5"/>
        <v>88</v>
      </c>
      <c r="B90" s="545" t="str">
        <f t="shared" si="3"/>
        <v/>
      </c>
      <c r="C90" s="545">
        <f>SUM($B$3:B90)+3</f>
        <v>5</v>
      </c>
      <c r="D90" s="545" t="s">
        <v>556</v>
      </c>
      <c r="E90" s="545" t="e">
        <f>VLOOKUP($D90,供給管工事積算!$B:$J,$E$1,0)</f>
        <v>#N/A</v>
      </c>
      <c r="F90" s="545" t="e">
        <f>VLOOKUP($D90,供給管工事積算!$B:$J,$F$1,0)</f>
        <v>#N/A</v>
      </c>
      <c r="G90" s="545" t="e">
        <f>VLOOKUP($D90,供給管工事積算!$B:$J,$G$1,0)</f>
        <v>#N/A</v>
      </c>
      <c r="H90" s="545" t="e">
        <f>VLOOKUP($D90,供給管工事積算!$B:$J,$H$1,0)</f>
        <v>#N/A</v>
      </c>
      <c r="I90" s="550" t="e">
        <f>IF(L90=1,VLOOKUP($D90,内管工事積算!$B:$J,$I$1,0)*100&amp;"％",VLOOKUP($D90,内管工事積算!$B:$J,$I$1,0))</f>
        <v>#N/A</v>
      </c>
      <c r="J90" s="552" t="e">
        <f>VLOOKUP($D90,供給管工事積算!$B:$J,$J$1,0)</f>
        <v>#N/A</v>
      </c>
      <c r="L90" s="553" t="e">
        <f t="shared" si="4"/>
        <v>#N/A</v>
      </c>
    </row>
    <row r="91" spans="1:12" ht="15" customHeight="1">
      <c r="A91" s="531">
        <f t="shared" si="5"/>
        <v>89</v>
      </c>
      <c r="B91" s="545" t="str">
        <f t="shared" si="3"/>
        <v/>
      </c>
      <c r="C91" s="545">
        <f>SUM($B$3:B91)+3</f>
        <v>5</v>
      </c>
      <c r="D91" s="545" t="s">
        <v>557</v>
      </c>
      <c r="E91" s="545" t="e">
        <f>VLOOKUP($D91,供給管工事積算!$B:$J,$E$1,0)</f>
        <v>#N/A</v>
      </c>
      <c r="F91" s="545" t="e">
        <f>VLOOKUP($D91,供給管工事積算!$B:$J,$F$1,0)</f>
        <v>#N/A</v>
      </c>
      <c r="G91" s="545" t="e">
        <f>VLOOKUP($D91,供給管工事積算!$B:$J,$G$1,0)</f>
        <v>#N/A</v>
      </c>
      <c r="H91" s="545" t="e">
        <f>VLOOKUP($D91,供給管工事積算!$B:$J,$H$1,0)</f>
        <v>#N/A</v>
      </c>
      <c r="I91" s="550" t="e">
        <f>IF(L91=1,VLOOKUP($D91,内管工事積算!$B:$J,$I$1,0)*100&amp;"％",VLOOKUP($D91,内管工事積算!$B:$J,$I$1,0))</f>
        <v>#N/A</v>
      </c>
      <c r="J91" s="552" t="e">
        <f>VLOOKUP($D91,供給管工事積算!$B:$J,$J$1,0)</f>
        <v>#N/A</v>
      </c>
      <c r="L91" s="553" t="e">
        <f t="shared" si="4"/>
        <v>#N/A</v>
      </c>
    </row>
    <row r="92" spans="1:12" ht="15" customHeight="1">
      <c r="A92" s="531">
        <f t="shared" si="5"/>
        <v>90</v>
      </c>
      <c r="B92" s="545" t="str">
        <f t="shared" si="3"/>
        <v/>
      </c>
      <c r="C92" s="545">
        <f>SUM($B$3:B92)+3</f>
        <v>5</v>
      </c>
      <c r="D92" s="545" t="s">
        <v>559</v>
      </c>
      <c r="E92" s="545" t="e">
        <f>VLOOKUP($D92,供給管工事積算!$B:$J,$E$1,0)</f>
        <v>#N/A</v>
      </c>
      <c r="F92" s="545" t="e">
        <f>VLOOKUP($D92,供給管工事積算!$B:$J,$F$1,0)</f>
        <v>#N/A</v>
      </c>
      <c r="G92" s="545" t="e">
        <f>VLOOKUP($D92,供給管工事積算!$B:$J,$G$1,0)</f>
        <v>#N/A</v>
      </c>
      <c r="H92" s="545" t="e">
        <f>VLOOKUP($D92,供給管工事積算!$B:$J,$H$1,0)</f>
        <v>#N/A</v>
      </c>
      <c r="I92" s="550" t="e">
        <f>IF(L92=1,VLOOKUP($D92,内管工事積算!$B:$J,$I$1,0)*100&amp;"％",VLOOKUP($D92,内管工事積算!$B:$J,$I$1,0))</f>
        <v>#N/A</v>
      </c>
      <c r="J92" s="552" t="e">
        <f>VLOOKUP($D92,供給管工事積算!$B:$J,$J$1,0)</f>
        <v>#N/A</v>
      </c>
      <c r="L92" s="553" t="e">
        <f t="shared" si="4"/>
        <v>#N/A</v>
      </c>
    </row>
    <row r="93" spans="1:12" ht="15" customHeight="1">
      <c r="A93" s="531">
        <f t="shared" si="5"/>
        <v>91</v>
      </c>
      <c r="B93" s="545" t="str">
        <f t="shared" si="3"/>
        <v/>
      </c>
      <c r="C93" s="545">
        <f>SUM($B$3:B93)+3</f>
        <v>5</v>
      </c>
      <c r="D93" s="545" t="s">
        <v>562</v>
      </c>
      <c r="E93" s="545" t="e">
        <f>VLOOKUP($D93,供給管工事積算!$B:$J,$E$1,0)</f>
        <v>#N/A</v>
      </c>
      <c r="F93" s="545" t="e">
        <f>VLOOKUP($D93,供給管工事積算!$B:$J,$F$1,0)</f>
        <v>#N/A</v>
      </c>
      <c r="G93" s="545" t="e">
        <f>VLOOKUP($D93,供給管工事積算!$B:$J,$G$1,0)</f>
        <v>#N/A</v>
      </c>
      <c r="H93" s="545" t="e">
        <f>VLOOKUP($D93,供給管工事積算!$B:$J,$H$1,0)</f>
        <v>#N/A</v>
      </c>
      <c r="I93" s="550" t="e">
        <f>IF(L93=1,VLOOKUP($D93,内管工事積算!$B:$J,$I$1,0)*100&amp;"％",VLOOKUP($D93,内管工事積算!$B:$J,$I$1,0))</f>
        <v>#N/A</v>
      </c>
      <c r="J93" s="552" t="e">
        <f>VLOOKUP($D93,供給管工事積算!$B:$J,$J$1,0)</f>
        <v>#N/A</v>
      </c>
      <c r="L93" s="553" t="e">
        <f t="shared" si="4"/>
        <v>#N/A</v>
      </c>
    </row>
    <row r="94" spans="1:12" ht="15" customHeight="1">
      <c r="A94" s="531">
        <f t="shared" si="5"/>
        <v>92</v>
      </c>
      <c r="B94" s="545" t="str">
        <f t="shared" si="3"/>
        <v/>
      </c>
      <c r="C94" s="545">
        <f>SUM($B$3:B94)+3</f>
        <v>5</v>
      </c>
      <c r="D94" s="545" t="s">
        <v>546</v>
      </c>
      <c r="E94" s="545" t="e">
        <f>VLOOKUP($D94,供給管工事積算!$B:$J,$E$1,0)</f>
        <v>#N/A</v>
      </c>
      <c r="F94" s="545" t="e">
        <f>VLOOKUP($D94,供給管工事積算!$B:$J,$F$1,0)</f>
        <v>#N/A</v>
      </c>
      <c r="G94" s="545" t="e">
        <f>VLOOKUP($D94,供給管工事積算!$B:$J,$G$1,0)</f>
        <v>#N/A</v>
      </c>
      <c r="H94" s="545" t="e">
        <f>VLOOKUP($D94,供給管工事積算!$B:$J,$H$1,0)</f>
        <v>#N/A</v>
      </c>
      <c r="I94" s="550" t="e">
        <f>IF(L94=1,VLOOKUP($D94,内管工事積算!$B:$J,$I$1,0)*100&amp;"％",VLOOKUP($D94,内管工事積算!$B:$J,$I$1,0))</f>
        <v>#N/A</v>
      </c>
      <c r="J94" s="552" t="e">
        <f>VLOOKUP($D94,供給管工事積算!$B:$J,$J$1,0)</f>
        <v>#N/A</v>
      </c>
      <c r="L94" s="553" t="e">
        <f t="shared" si="4"/>
        <v>#N/A</v>
      </c>
    </row>
    <row r="95" spans="1:12" ht="15" customHeight="1">
      <c r="A95" s="531">
        <f t="shared" si="5"/>
        <v>93</v>
      </c>
      <c r="B95" s="545" t="str">
        <f t="shared" si="3"/>
        <v/>
      </c>
      <c r="C95" s="545">
        <f>SUM($B$3:B95)+3</f>
        <v>5</v>
      </c>
      <c r="D95" s="545" t="s">
        <v>563</v>
      </c>
      <c r="E95" s="545" t="e">
        <f>VLOOKUP($D95,供給管工事積算!$B:$J,$E$1,0)</f>
        <v>#N/A</v>
      </c>
      <c r="F95" s="545" t="e">
        <f>VLOOKUP($D95,供給管工事積算!$B:$J,$F$1,0)</f>
        <v>#N/A</v>
      </c>
      <c r="G95" s="545" t="e">
        <f>VLOOKUP($D95,供給管工事積算!$B:$J,$G$1,0)</f>
        <v>#N/A</v>
      </c>
      <c r="H95" s="545" t="e">
        <f>VLOOKUP($D95,供給管工事積算!$B:$J,$H$1,0)</f>
        <v>#N/A</v>
      </c>
      <c r="I95" s="550" t="e">
        <f>IF(L95=1,VLOOKUP($D95,内管工事積算!$B:$J,$I$1,0)*100&amp;"％",VLOOKUP($D95,内管工事積算!$B:$J,$I$1,0))</f>
        <v>#N/A</v>
      </c>
      <c r="J95" s="552" t="e">
        <f>VLOOKUP($D95,供給管工事積算!$B:$J,$J$1,0)</f>
        <v>#N/A</v>
      </c>
      <c r="L95" s="553" t="e">
        <f t="shared" si="4"/>
        <v>#N/A</v>
      </c>
    </row>
    <row r="96" spans="1:12" ht="15" customHeight="1">
      <c r="A96" s="531">
        <f t="shared" si="5"/>
        <v>94</v>
      </c>
      <c r="B96" s="545" t="str">
        <f t="shared" si="3"/>
        <v/>
      </c>
      <c r="C96" s="545">
        <f>SUM($B$3:B96)+3</f>
        <v>5</v>
      </c>
      <c r="D96" s="545" t="s">
        <v>158</v>
      </c>
      <c r="E96" s="545" t="e">
        <f>VLOOKUP($D96,供給管工事積算!$B:$J,$E$1,0)</f>
        <v>#N/A</v>
      </c>
      <c r="F96" s="545" t="e">
        <f>VLOOKUP($D96,供給管工事積算!$B:$J,$F$1,0)</f>
        <v>#N/A</v>
      </c>
      <c r="G96" s="545" t="e">
        <f>VLOOKUP($D96,供給管工事積算!$B:$J,$G$1,0)</f>
        <v>#N/A</v>
      </c>
      <c r="H96" s="545" t="e">
        <f>VLOOKUP($D96,供給管工事積算!$B:$J,$H$1,0)</f>
        <v>#N/A</v>
      </c>
      <c r="I96" s="550" t="e">
        <f>IF(L96=1,VLOOKUP($D96,内管工事積算!$B:$J,$I$1,0)*100&amp;"％",VLOOKUP($D96,内管工事積算!$B:$J,$I$1,0))</f>
        <v>#N/A</v>
      </c>
      <c r="J96" s="552" t="e">
        <f>VLOOKUP($D96,供給管工事積算!$B:$J,$J$1,0)</f>
        <v>#N/A</v>
      </c>
      <c r="L96" s="553" t="e">
        <f t="shared" si="4"/>
        <v>#N/A</v>
      </c>
    </row>
    <row r="97" spans="1:12" ht="15" customHeight="1">
      <c r="A97" s="531">
        <f t="shared" si="5"/>
        <v>95</v>
      </c>
      <c r="B97" s="545" t="str">
        <f t="shared" si="3"/>
        <v/>
      </c>
      <c r="C97" s="545">
        <f>SUM($B$3:B97)+3</f>
        <v>5</v>
      </c>
      <c r="D97" s="545" t="s">
        <v>565</v>
      </c>
      <c r="E97" s="545" t="e">
        <f>VLOOKUP($D97,供給管工事積算!$B:$J,$E$1,0)</f>
        <v>#N/A</v>
      </c>
      <c r="F97" s="545" t="e">
        <f>VLOOKUP($D97,供給管工事積算!$B:$J,$F$1,0)</f>
        <v>#N/A</v>
      </c>
      <c r="G97" s="545" t="e">
        <f>VLOOKUP($D97,供給管工事積算!$B:$J,$G$1,0)</f>
        <v>#N/A</v>
      </c>
      <c r="H97" s="545" t="e">
        <f>VLOOKUP($D97,供給管工事積算!$B:$J,$H$1,0)</f>
        <v>#N/A</v>
      </c>
      <c r="I97" s="550" t="e">
        <f>IF(L97=1,VLOOKUP($D97,内管工事積算!$B:$J,$I$1,0)*100&amp;"％",VLOOKUP($D97,内管工事積算!$B:$J,$I$1,0))</f>
        <v>#N/A</v>
      </c>
      <c r="J97" s="552" t="e">
        <f>VLOOKUP($D97,供給管工事積算!$B:$J,$J$1,0)</f>
        <v>#N/A</v>
      </c>
      <c r="L97" s="553" t="e">
        <f t="shared" si="4"/>
        <v>#N/A</v>
      </c>
    </row>
    <row r="98" spans="1:12" ht="15" customHeight="1">
      <c r="A98" s="531">
        <f t="shared" si="5"/>
        <v>96</v>
      </c>
      <c r="B98" s="545" t="str">
        <f t="shared" si="3"/>
        <v/>
      </c>
      <c r="C98" s="545">
        <f>SUM($B$3:B98)+3</f>
        <v>5</v>
      </c>
      <c r="D98" s="545" t="s">
        <v>201</v>
      </c>
      <c r="E98" s="545" t="e">
        <f>VLOOKUP($D98,供給管工事積算!$B:$J,$E$1,0)</f>
        <v>#N/A</v>
      </c>
      <c r="F98" s="545" t="e">
        <f>VLOOKUP($D98,供給管工事積算!$B:$J,$F$1,0)</f>
        <v>#N/A</v>
      </c>
      <c r="G98" s="545" t="e">
        <f>VLOOKUP($D98,供給管工事積算!$B:$J,$G$1,0)</f>
        <v>#N/A</v>
      </c>
      <c r="H98" s="545" t="e">
        <f>VLOOKUP($D98,供給管工事積算!$B:$J,$H$1,0)</f>
        <v>#N/A</v>
      </c>
      <c r="I98" s="550" t="e">
        <f>IF(L98=1,VLOOKUP($D98,内管工事積算!$B:$J,$I$1,0)*100&amp;"％",VLOOKUP($D98,内管工事積算!$B:$J,$I$1,0))</f>
        <v>#N/A</v>
      </c>
      <c r="J98" s="552" t="e">
        <f>VLOOKUP($D98,供給管工事積算!$B:$J,$J$1,0)</f>
        <v>#N/A</v>
      </c>
      <c r="L98" s="553" t="e">
        <f t="shared" si="4"/>
        <v>#N/A</v>
      </c>
    </row>
  </sheetData>
  <phoneticPr fontId="35" type="Hiragana"/>
  <conditionalFormatting sqref="D1:XFD1048559 B2:C1048559 A1:A1048559 B1">
    <cfRule type="expression" dxfId="0" priority="1">
      <formula>_xlfn.ISFORMULA(A1)</formula>
    </cfRule>
  </conditionalFormatting>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57FF80"/>
    <pageSetUpPr fitToPage="1"/>
  </sheetPr>
  <dimension ref="A1:AH600"/>
  <sheetViews>
    <sheetView workbookViewId="0">
      <pane ySplit="2" topLeftCell="A3" activePane="bottomLeft" state="frozen"/>
      <selection pane="bottomLeft" activeCell="G244" sqref="G244"/>
    </sheetView>
  </sheetViews>
  <sheetFormatPr defaultColWidth="9" defaultRowHeight="15" customHeight="1"/>
  <cols>
    <col min="1" max="1" width="6.69921875" style="19" hidden="1" customWidth="1"/>
    <col min="2" max="2" width="12.69921875" style="19" hidden="1" customWidth="1"/>
    <col min="3" max="3" width="4.69921875" style="20" customWidth="1"/>
    <col min="4" max="4" width="10.75" style="19" customWidth="1"/>
    <col min="5" max="5" width="50.75" style="19" customWidth="1"/>
    <col min="6" max="6" width="6.75" style="19" customWidth="1"/>
    <col min="7" max="7" width="10.75" style="21" customWidth="1"/>
    <col min="8" max="8" width="10.75" style="19" customWidth="1"/>
    <col min="9" max="13" width="9" style="19"/>
    <col min="14" max="14" width="4.69921875" style="20" hidden="1" customWidth="1"/>
    <col min="15" max="15" width="20.69921875" style="19" hidden="1" customWidth="1"/>
    <col min="16" max="16" width="4.69921875" style="20" hidden="1" customWidth="1"/>
    <col min="17" max="30" width="20.69921875" style="19" hidden="1" customWidth="1"/>
    <col min="31" max="16384" width="9" style="19"/>
  </cols>
  <sheetData>
    <row r="1" spans="1:34" ht="15" customHeight="1">
      <c r="D1" s="25" t="s">
        <v>295</v>
      </c>
      <c r="F1" s="34"/>
      <c r="G1" s="36"/>
      <c r="H1" s="41"/>
      <c r="J1" s="46" t="s">
        <v>3</v>
      </c>
      <c r="K1" s="46"/>
      <c r="L1" s="46"/>
      <c r="O1" s="53" t="s">
        <v>55</v>
      </c>
      <c r="P1" s="20">
        <v>3</v>
      </c>
      <c r="Q1" s="53" t="s">
        <v>297</v>
      </c>
      <c r="R1" s="53" t="s">
        <v>88</v>
      </c>
      <c r="S1" s="53" t="s">
        <v>64</v>
      </c>
      <c r="T1" s="53" t="s">
        <v>126</v>
      </c>
      <c r="U1" s="53" t="s">
        <v>67</v>
      </c>
      <c r="V1" s="53" t="s">
        <v>213</v>
      </c>
      <c r="W1" s="53" t="s">
        <v>38</v>
      </c>
      <c r="X1" s="53" t="s">
        <v>194</v>
      </c>
      <c r="Y1" s="53" t="s">
        <v>214</v>
      </c>
      <c r="Z1" s="53" t="s">
        <v>256</v>
      </c>
      <c r="AA1" s="53" t="s">
        <v>45</v>
      </c>
      <c r="AB1" s="53" t="s">
        <v>281</v>
      </c>
      <c r="AC1" s="53" t="s">
        <v>122</v>
      </c>
      <c r="AD1" s="53" t="s">
        <v>193</v>
      </c>
    </row>
    <row r="2" spans="1:34" ht="30" customHeight="1">
      <c r="A2" s="22" t="s">
        <v>216</v>
      </c>
      <c r="B2" s="22" t="s">
        <v>521</v>
      </c>
      <c r="C2" s="24" t="s">
        <v>393</v>
      </c>
      <c r="D2" s="26" t="s">
        <v>46</v>
      </c>
      <c r="E2" s="30" t="s">
        <v>415</v>
      </c>
      <c r="F2" s="35" t="s">
        <v>434</v>
      </c>
      <c r="G2" s="37" t="s">
        <v>199</v>
      </c>
      <c r="H2" s="42" t="s">
        <v>500</v>
      </c>
      <c r="J2" s="19" t="s">
        <v>616</v>
      </c>
      <c r="N2" s="20" t="s">
        <v>393</v>
      </c>
      <c r="O2" s="54" t="s">
        <v>104</v>
      </c>
      <c r="P2" s="24" t="s">
        <v>393</v>
      </c>
      <c r="Q2" s="54" t="s">
        <v>112</v>
      </c>
      <c r="R2" s="54" t="s">
        <v>119</v>
      </c>
      <c r="S2" s="54" t="s">
        <v>133</v>
      </c>
      <c r="T2" s="54" t="s">
        <v>172</v>
      </c>
      <c r="U2" s="54" t="s">
        <v>212</v>
      </c>
      <c r="V2" s="54" t="s">
        <v>19</v>
      </c>
      <c r="W2" s="54" t="s">
        <v>232</v>
      </c>
      <c r="X2" s="54" t="s">
        <v>73</v>
      </c>
      <c r="Y2" s="54" t="s">
        <v>106</v>
      </c>
      <c r="Z2" s="54" t="s">
        <v>240</v>
      </c>
      <c r="AA2" s="54" t="s">
        <v>263</v>
      </c>
      <c r="AB2" s="54" t="s">
        <v>204</v>
      </c>
      <c r="AC2" s="54" t="s">
        <v>77</v>
      </c>
      <c r="AD2" s="54" t="s">
        <v>302</v>
      </c>
    </row>
    <row r="3" spans="1:34" ht="15" customHeight="1">
      <c r="A3" s="23">
        <f>COUNTIFS($H$3:H3,H3)</f>
        <v>1</v>
      </c>
      <c r="B3" s="23" t="str">
        <f t="shared" ref="B3:B66" si="0">H3&amp;TEXT(A3,"00")</f>
        <v>区分01</v>
      </c>
      <c r="C3" s="24">
        <v>1</v>
      </c>
      <c r="D3" s="27" t="s">
        <v>163</v>
      </c>
      <c r="E3" s="31" t="s">
        <v>104</v>
      </c>
      <c r="F3" s="31" t="s">
        <v>184</v>
      </c>
      <c r="G3" s="38" t="s">
        <v>293</v>
      </c>
      <c r="H3" s="43" t="s">
        <v>188</v>
      </c>
      <c r="J3" s="47" t="s">
        <v>404</v>
      </c>
      <c r="K3" s="47" t="s">
        <v>478</v>
      </c>
      <c r="L3" s="51" t="s">
        <v>615</v>
      </c>
      <c r="M3" s="52"/>
      <c r="N3" s="24">
        <v>1</v>
      </c>
      <c r="O3" s="55" t="str">
        <f>VLOOKUP($O$1&amp;TEXT($N3,"00"),$B:$H,$P$1+1,0)</f>
        <v>基本工事費：ガス単独</v>
      </c>
      <c r="P3" s="24">
        <v>1</v>
      </c>
      <c r="Q3" s="55" t="str">
        <f t="shared" ref="Q3:Q66" si="1">VLOOKUP($Q$1&amp;TEXT($P3,"00"),$B:$H,$P$1+1,0)</f>
        <v>PE 25A</v>
      </c>
      <c r="R3" s="55" t="str">
        <f t="shared" ref="R3:R66" si="2">VLOOKUP($R$1&amp;TEXT($P3,"00"),$B:$H,$P$1+1,0)</f>
        <v>EF-ST 50A×30A</v>
      </c>
      <c r="S3" s="55" t="str">
        <f t="shared" ref="S3:S66" si="3">VLOOKUP($S$1&amp;TEXT($P3,"00"),$B:$H,$P$1+1,0)</f>
        <v>市道 H1400/W700</v>
      </c>
      <c r="T3" s="55" t="str">
        <f t="shared" ref="T3:T66" si="4">VLOOKUP($T$1&amp;TEXT($P3,"00"),$B:$H,$P$1+1,0)</f>
        <v>トランジションメカＳ 25A</v>
      </c>
      <c r="U3" s="55" t="str">
        <f t="shared" ref="U3:U66" si="5">VLOOKUP($U$1&amp;TEXT($P3,"00"),$B:$H,$P$1+1,0)</f>
        <v>白ガス管 20A以下</v>
      </c>
      <c r="V3" s="55" t="str">
        <f t="shared" ref="V3:V66" si="6">VLOOKUP($V$1&amp;TEXT($P3,"00"),$B:$H,$P$1+1,0)</f>
        <v>ガスフレキ 10A</v>
      </c>
      <c r="W3" s="55" t="str">
        <f t="shared" ref="W3:W66" si="7">VLOOKUP($W$1&amp;TEXT($P3,"00"),$B:$H,$P$1+1,0)</f>
        <v>一口ガスコンセント RC接続</v>
      </c>
      <c r="X3" s="55" t="str">
        <f t="shared" ref="X3:X66" si="8">VLOOKUP($X$1&amp;TEXT($P3,"00"),$B:$H,$P$1+1,0)</f>
        <v>ガス管撤去(露出) 32A以下</v>
      </c>
      <c r="Y3" s="55" t="str">
        <f t="shared" ref="Y3:Y66" si="9">VLOOKUP($Y$1&amp;TEXT($P3,"00"),$B:$H,$P$1+1,0)</f>
        <v>スリーブ 50A</v>
      </c>
      <c r="Z3" s="55" t="str">
        <f t="shared" ref="Z3:Z66" si="10">VLOOKUP($Z$1&amp;TEXT($P3,"00"),$B:$H,$P$1+1,0)</f>
        <v>PEボールバルブ 25A</v>
      </c>
      <c r="AA3" s="55" t="str">
        <f t="shared" ref="AA3:AA66" si="11">VLOOKUP($AA$1&amp;TEXT($P3,"00"),$B:$H,$P$1+1,0)</f>
        <v>絶縁ソケット 15A</v>
      </c>
      <c r="AB3" s="55" t="str">
        <f t="shared" ref="AB3:AB66" si="12">VLOOKUP($AB$1&amp;TEXT($P3,"00"),$B:$H,$P$1+1,0)</f>
        <v xml:space="preserve">メーターユニット </v>
      </c>
      <c r="AC3" s="55" t="str">
        <f t="shared" ref="AC3:AC66" si="13">VLOOKUP($AC$1&amp;TEXT($P3,"00"),$B:$H,$P$1+1,0)</f>
        <v>立管支持金具 ステン 20A RC</v>
      </c>
      <c r="AD3" s="55" t="str">
        <f t="shared" ref="AD3:AD66" si="14">VLOOKUP($AD$1&amp;TEXT($P3,"00"),$B:$H,$P$1+1,0)</f>
        <v>トランジションメカＳ 25A</v>
      </c>
      <c r="AF3" s="50"/>
      <c r="AG3" s="50"/>
      <c r="AH3" s="50"/>
    </row>
    <row r="4" spans="1:34" ht="15" customHeight="1">
      <c r="A4" s="23">
        <f>COUNTIFS($H$3:H4,H4)</f>
        <v>1</v>
      </c>
      <c r="B4" s="23" t="str">
        <f t="shared" si="0"/>
        <v>供①01</v>
      </c>
      <c r="C4" s="24">
        <f t="shared" ref="C4:C67" si="15">C3+1</f>
        <v>2</v>
      </c>
      <c r="D4" s="27" t="str">
        <v>21-01-001</v>
      </c>
      <c r="E4" s="31" t="s">
        <v>215</v>
      </c>
      <c r="F4" s="31" t="s">
        <v>111</v>
      </c>
      <c r="G4" s="38">
        <v>24000</v>
      </c>
      <c r="H4" s="43" t="s">
        <v>55</v>
      </c>
      <c r="J4" s="48" t="s">
        <v>55</v>
      </c>
      <c r="K4" s="48">
        <f t="shared" ref="K4:K21" si="16">COUNTIFS(H:H,J4)</f>
        <v>3</v>
      </c>
      <c r="L4" s="51">
        <f t="shared" ref="L4:L21" si="17">IF(K4+10&gt;80,80,K4+10)</f>
        <v>13</v>
      </c>
      <c r="M4" s="52"/>
      <c r="N4" s="24">
        <v>2</v>
      </c>
      <c r="O4" s="55" t="str">
        <f>VLOOKUP($O$1&amp;TEXT($N4,"00"),$B:$H,$P$1+1,0)</f>
        <v>基本工事費：ガス・水道併設</v>
      </c>
      <c r="P4" s="24">
        <f t="shared" ref="P4:P67" si="18">P3+1</f>
        <v>2</v>
      </c>
      <c r="Q4" s="55" t="str">
        <f t="shared" si="1"/>
        <v>PE 30A</v>
      </c>
      <c r="R4" s="55" t="str">
        <f t="shared" si="2"/>
        <v>EF-ST 75A×30A</v>
      </c>
      <c r="S4" s="55" t="str">
        <f t="shared" si="3"/>
        <v>県道(N3) H1400/W700</v>
      </c>
      <c r="T4" s="55" t="str">
        <f t="shared" si="4"/>
        <v>トランジションメカＳ 30A</v>
      </c>
      <c r="U4" s="55" t="str">
        <f t="shared" si="5"/>
        <v>白ガス管 25A</v>
      </c>
      <c r="V4" s="55" t="str">
        <f t="shared" si="6"/>
        <v>ガスフレキ 15A</v>
      </c>
      <c r="W4" s="55" t="str">
        <f t="shared" si="7"/>
        <v>一口ガスコンセント フレキ用</v>
      </c>
      <c r="X4" s="55" t="str">
        <f t="shared" si="8"/>
        <v>ガス管撤去(露出) 50A以下</v>
      </c>
      <c r="Y4" s="55" t="str">
        <f t="shared" si="9"/>
        <v>スリーブ 75A</v>
      </c>
      <c r="Z4" s="55" t="str">
        <f t="shared" si="10"/>
        <v>PEボールバルブ 30A</v>
      </c>
      <c r="AA4" s="55" t="str">
        <f t="shared" si="11"/>
        <v>絶縁ソケット 20A</v>
      </c>
      <c r="AB4" s="55" t="str">
        <f t="shared" si="12"/>
        <v>検圧プラグ 15A</v>
      </c>
      <c r="AC4" s="55" t="str">
        <f t="shared" si="13"/>
        <v>立管支持金具 ステン 25A RC</v>
      </c>
      <c r="AD4" s="55" t="str">
        <f t="shared" si="14"/>
        <v>トランジションメカＳ 30A</v>
      </c>
    </row>
    <row r="5" spans="1:34" ht="15" customHeight="1">
      <c r="A5" s="23">
        <f>COUNTIFS($H$3:H5,H5)</f>
        <v>2</v>
      </c>
      <c r="B5" s="23" t="str">
        <f t="shared" si="0"/>
        <v>供①02</v>
      </c>
      <c r="C5" s="24">
        <f t="shared" si="15"/>
        <v>3</v>
      </c>
      <c r="D5" s="27" t="str">
        <v>21-01-002</v>
      </c>
      <c r="E5" s="31" t="s">
        <v>237</v>
      </c>
      <c r="F5" s="31" t="s">
        <v>111</v>
      </c>
      <c r="G5" s="38">
        <v>12000</v>
      </c>
      <c r="H5" s="43" t="s">
        <v>55</v>
      </c>
      <c r="J5" s="48" t="s">
        <v>297</v>
      </c>
      <c r="K5" s="48">
        <f t="shared" si="16"/>
        <v>12</v>
      </c>
      <c r="L5" s="51">
        <f t="shared" si="17"/>
        <v>22</v>
      </c>
      <c r="M5" s="52"/>
      <c r="N5" s="24">
        <v>3</v>
      </c>
      <c r="O5" s="56" t="str">
        <f>VLOOKUP($O$1&amp;TEXT($N5,"00"),$B:$H,$P$1+1,0)</f>
        <v>基本工事費：ガス・水道・下水道併設</v>
      </c>
      <c r="P5" s="24">
        <f t="shared" si="18"/>
        <v>3</v>
      </c>
      <c r="Q5" s="55" t="str">
        <f t="shared" si="1"/>
        <v>PE 50A</v>
      </c>
      <c r="R5" s="55" t="str">
        <f t="shared" si="2"/>
        <v>EF-ST 75A×50A</v>
      </c>
      <c r="S5" s="55" t="str">
        <f t="shared" si="3"/>
        <v>県道(N4) H1400/W700</v>
      </c>
      <c r="T5" s="55" t="str">
        <f t="shared" si="4"/>
        <v>トランジションメカＳ 50A</v>
      </c>
      <c r="U5" s="55" t="str">
        <f t="shared" si="5"/>
        <v>白ガス管 32A</v>
      </c>
      <c r="V5" s="55" t="str">
        <f t="shared" si="6"/>
        <v>ガスフレキ 20A</v>
      </c>
      <c r="W5" s="55" t="str">
        <f t="shared" si="7"/>
        <v>二口ガスコンセント RC接続</v>
      </c>
      <c r="X5" s="55" t="str">
        <f t="shared" si="8"/>
        <v>ガス管撤去(埋設) 32A以下</v>
      </c>
      <c r="Y5" s="55" t="str">
        <f t="shared" si="9"/>
        <v>スリーブ 100A</v>
      </c>
      <c r="Z5" s="55" t="str">
        <f t="shared" si="10"/>
        <v>PEボールバルブ 50A</v>
      </c>
      <c r="AA5" s="55" t="str">
        <f t="shared" si="11"/>
        <v>絶縁ソケット 25A</v>
      </c>
      <c r="AB5" s="55" t="str">
        <f t="shared" si="12"/>
        <v>メーターガス栓 20A</v>
      </c>
      <c r="AC5" s="55" t="str">
        <f t="shared" si="13"/>
        <v>立管支持金具 ステン 32A RC</v>
      </c>
      <c r="AD5" s="55" t="str">
        <f t="shared" si="14"/>
        <v>トランジションメカＳ 50A</v>
      </c>
    </row>
    <row r="6" spans="1:34" ht="15" customHeight="1">
      <c r="A6" s="23">
        <f>COUNTIFS($H$3:H6,H6)</f>
        <v>3</v>
      </c>
      <c r="B6" s="23" t="str">
        <f t="shared" si="0"/>
        <v>供①03</v>
      </c>
      <c r="C6" s="24">
        <f t="shared" si="15"/>
        <v>4</v>
      </c>
      <c r="D6" s="27" t="s">
        <v>394</v>
      </c>
      <c r="E6" s="31" t="s">
        <v>51</v>
      </c>
      <c r="F6" s="31" t="s">
        <v>111</v>
      </c>
      <c r="G6" s="38">
        <v>8000</v>
      </c>
      <c r="H6" s="43" t="s">
        <v>55</v>
      </c>
      <c r="J6" s="48" t="s">
        <v>88</v>
      </c>
      <c r="K6" s="48">
        <f t="shared" si="16"/>
        <v>24</v>
      </c>
      <c r="L6" s="51">
        <f t="shared" si="17"/>
        <v>34</v>
      </c>
      <c r="M6" s="52"/>
      <c r="N6" s="24"/>
      <c r="O6" s="53" t="s">
        <v>210</v>
      </c>
      <c r="P6" s="24">
        <f t="shared" si="18"/>
        <v>4</v>
      </c>
      <c r="Q6" s="55" t="str">
        <f t="shared" si="1"/>
        <v>PE 75A</v>
      </c>
      <c r="R6" s="55" t="str">
        <f t="shared" si="2"/>
        <v>EF-ST 100A×30A</v>
      </c>
      <c r="S6" s="55" t="str">
        <f t="shared" si="3"/>
        <v>県道(N5) H1400/W700</v>
      </c>
      <c r="T6" s="55" t="str">
        <f t="shared" si="4"/>
        <v>トランジションメカＳ 75A</v>
      </c>
      <c r="U6" s="55" t="str">
        <f t="shared" si="5"/>
        <v>白ガス管 40A</v>
      </c>
      <c r="V6" s="55" t="str">
        <f t="shared" si="6"/>
        <v>ガスフレキ 25A</v>
      </c>
      <c r="W6" s="55" t="str">
        <f t="shared" si="7"/>
        <v>二口ガスコンセント フレキ用</v>
      </c>
      <c r="X6" s="55" t="str">
        <f t="shared" si="8"/>
        <v>ガス管撤去(埋設) 50A以下</v>
      </c>
      <c r="Y6" s="55" t="str">
        <f t="shared" si="9"/>
        <v>スリーブ 150A</v>
      </c>
      <c r="Z6" s="55" t="str">
        <f t="shared" si="10"/>
        <v>PEボールバルブ 75A</v>
      </c>
      <c r="AA6" s="55" t="str">
        <f t="shared" si="11"/>
        <v>絶縁ソケット 32A</v>
      </c>
      <c r="AB6" s="55" t="str">
        <f t="shared" si="12"/>
        <v>メーターガス栓 25A</v>
      </c>
      <c r="AC6" s="55" t="str">
        <f t="shared" si="13"/>
        <v>立管支持金具 ステン 40A RC</v>
      </c>
      <c r="AD6" s="55" t="str">
        <f t="shared" si="14"/>
        <v>トランジションメカＳ 75A</v>
      </c>
    </row>
    <row r="7" spans="1:34" ht="15" customHeight="1">
      <c r="A7" s="23">
        <f>COUNTIFS($H$3:H7,H7)</f>
        <v>2</v>
      </c>
      <c r="B7" s="23" t="str">
        <f t="shared" si="0"/>
        <v>区分02</v>
      </c>
      <c r="C7" s="24">
        <f t="shared" si="15"/>
        <v>5</v>
      </c>
      <c r="D7" s="27" t="s">
        <v>163</v>
      </c>
      <c r="E7" s="31" t="s">
        <v>112</v>
      </c>
      <c r="F7" s="31" t="s">
        <v>184</v>
      </c>
      <c r="G7" s="38" t="s">
        <v>293</v>
      </c>
      <c r="H7" s="43" t="s">
        <v>188</v>
      </c>
      <c r="J7" s="48" t="s">
        <v>64</v>
      </c>
      <c r="K7" s="48">
        <f t="shared" si="16"/>
        <v>44</v>
      </c>
      <c r="L7" s="51">
        <f t="shared" si="17"/>
        <v>54</v>
      </c>
      <c r="M7" s="52"/>
      <c r="N7" s="24"/>
      <c r="O7" s="54" t="s">
        <v>208</v>
      </c>
      <c r="P7" s="24">
        <f t="shared" si="18"/>
        <v>5</v>
      </c>
      <c r="Q7" s="55" t="str">
        <f t="shared" si="1"/>
        <v>PE 100A</v>
      </c>
      <c r="R7" s="55" t="str">
        <f t="shared" si="2"/>
        <v>EF-ST 100A×50A</v>
      </c>
      <c r="S7" s="55" t="str">
        <f t="shared" si="3"/>
        <v>歩道 H1400/W700</v>
      </c>
      <c r="T7" s="55" t="str">
        <f t="shared" si="4"/>
        <v>トランジションメカＬ 25A</v>
      </c>
      <c r="U7" s="55" t="str">
        <f t="shared" si="5"/>
        <v>白ガス管 50A</v>
      </c>
      <c r="V7" s="55" t="str">
        <f t="shared" si="6"/>
        <v>ガスフレキ 32A</v>
      </c>
      <c r="W7" s="55" t="str">
        <f t="shared" si="7"/>
        <v xml:space="preserve">LA一口ヒューズガス栓 </v>
      </c>
      <c r="X7" s="55" t="str">
        <f t="shared" si="8"/>
        <v>ガス管移設(鋼管) 32A以下</v>
      </c>
      <c r="Y7" s="55" t="str">
        <f t="shared" si="9"/>
        <v>はつり工/T150以下 有筋 75A</v>
      </c>
      <c r="Z7" s="55" t="str">
        <f t="shared" si="10"/>
        <v>PEボールバルブ 100A</v>
      </c>
      <c r="AA7" s="55" t="str">
        <f t="shared" si="11"/>
        <v>絶縁ソケット 40A</v>
      </c>
      <c r="AB7" s="55" t="str">
        <f t="shared" si="12"/>
        <v>メーターガス栓 32A</v>
      </c>
      <c r="AC7" s="55" t="str">
        <f t="shared" si="13"/>
        <v>立管支持金具 ステン 50A RC</v>
      </c>
      <c r="AD7" s="55" t="str">
        <f t="shared" si="14"/>
        <v>トランジションメカＬ 25A</v>
      </c>
    </row>
    <row r="8" spans="1:34" ht="15" customHeight="1">
      <c r="A8" s="23">
        <f>COUNTIFS($H$3:H8,H8)</f>
        <v>1</v>
      </c>
      <c r="B8" s="23" t="str">
        <f t="shared" si="0"/>
        <v>供②01</v>
      </c>
      <c r="C8" s="24">
        <f t="shared" si="15"/>
        <v>6</v>
      </c>
      <c r="D8" s="27" t="str">
        <v>22-01-001</v>
      </c>
      <c r="E8" s="31" t="str">
        <v>PE 25A</v>
      </c>
      <c r="F8" s="31" t="s">
        <v>128</v>
      </c>
      <c r="G8" s="38">
        <v>2670</v>
      </c>
      <c r="H8" s="43" t="s">
        <v>297</v>
      </c>
      <c r="J8" s="48" t="s">
        <v>126</v>
      </c>
      <c r="K8" s="48">
        <f t="shared" si="16"/>
        <v>73</v>
      </c>
      <c r="L8" s="51">
        <f t="shared" si="17"/>
        <v>80</v>
      </c>
      <c r="M8" s="52"/>
      <c r="N8" s="24">
        <v>1</v>
      </c>
      <c r="O8" s="55" t="str">
        <f>VLOOKUP($O$6&amp;TEXT($N8,"00"),$B:$H,$P$1+1,0)</f>
        <v>基本工事費(新設)</v>
      </c>
      <c r="P8" s="24">
        <f t="shared" si="18"/>
        <v>6</v>
      </c>
      <c r="Q8" s="55" t="str">
        <f t="shared" si="1"/>
        <v>PE 150A</v>
      </c>
      <c r="R8" s="55" t="str">
        <f t="shared" si="2"/>
        <v>EF-ST 150A×30A</v>
      </c>
      <c r="S8" s="55" t="str">
        <f t="shared" si="3"/>
        <v>市道 H800/W700</v>
      </c>
      <c r="T8" s="55" t="str">
        <f t="shared" si="4"/>
        <v>トランジションメカＬ 30A</v>
      </c>
      <c r="U8" s="55" t="str">
        <f t="shared" si="5"/>
        <v>白ガス管 80A</v>
      </c>
      <c r="V8" s="55" t="str">
        <f t="shared" si="6"/>
        <v>CD管 36A(ﾌﾚｷ20A用)</v>
      </c>
      <c r="W8" s="55" t="str">
        <f t="shared" si="7"/>
        <v xml:space="preserve">LB一口ヒューズガス栓 </v>
      </c>
      <c r="X8" s="55" t="str">
        <f t="shared" si="8"/>
        <v>ガス管移設(鋼管) 50A以下</v>
      </c>
      <c r="Y8" s="55" t="str">
        <f t="shared" si="9"/>
        <v>はつり工/T200     有筋 75A</v>
      </c>
      <c r="Z8" s="55" t="str">
        <f t="shared" si="10"/>
        <v>PEボールバルブ 150A</v>
      </c>
      <c r="AA8" s="55" t="str">
        <f t="shared" si="11"/>
        <v>絶縁ソケット 50A</v>
      </c>
      <c r="AB8" s="55" t="str">
        <f t="shared" si="12"/>
        <v>メーターガス栓 40A</v>
      </c>
      <c r="AC8" s="55" t="str">
        <f t="shared" si="13"/>
        <v>立管支持金具 ステン 80A RC</v>
      </c>
      <c r="AD8" s="55" t="str">
        <f t="shared" si="14"/>
        <v>トランジションメカＬ 30A</v>
      </c>
    </row>
    <row r="9" spans="1:34" ht="15" customHeight="1">
      <c r="A9" s="23">
        <f>COUNTIFS($H$3:H9,H9)</f>
        <v>2</v>
      </c>
      <c r="B9" s="23" t="str">
        <f t="shared" si="0"/>
        <v>供②02</v>
      </c>
      <c r="C9" s="24">
        <f t="shared" si="15"/>
        <v>7</v>
      </c>
      <c r="D9" s="27" t="str">
        <v>22-01-002</v>
      </c>
      <c r="E9" s="31" t="str">
        <v>PE 30A</v>
      </c>
      <c r="F9" s="31" t="s">
        <v>128</v>
      </c>
      <c r="G9" s="38">
        <v>3380</v>
      </c>
      <c r="H9" s="43" t="s">
        <v>297</v>
      </c>
      <c r="J9" s="48" t="s">
        <v>210</v>
      </c>
      <c r="K9" s="48">
        <f t="shared" si="16"/>
        <v>3</v>
      </c>
      <c r="L9" s="51">
        <f t="shared" si="17"/>
        <v>13</v>
      </c>
      <c r="M9" s="52"/>
      <c r="N9" s="24">
        <v>2</v>
      </c>
      <c r="O9" s="57" t="str">
        <f>VLOOKUP($O$6&amp;TEXT($N9,"00"),$B:$H,$P$1+1,0)</f>
        <v>基本工事費(増設・変更・移設)</v>
      </c>
      <c r="P9" s="24">
        <f t="shared" si="18"/>
        <v>7</v>
      </c>
      <c r="Q9" s="55" t="str">
        <f t="shared" si="1"/>
        <v>PLS 20A</v>
      </c>
      <c r="R9" s="55" t="str">
        <f t="shared" si="2"/>
        <v>EF-ST 150A×50A</v>
      </c>
      <c r="S9" s="55" t="str">
        <f t="shared" si="3"/>
        <v>県道(N3) H900/W700</v>
      </c>
      <c r="T9" s="55" t="str">
        <f t="shared" si="4"/>
        <v>トランジションメカＬ 50A</v>
      </c>
      <c r="U9" s="55" t="str">
        <f t="shared" si="5"/>
        <v>PLS(露出) 20A以下</v>
      </c>
      <c r="V9" s="55" t="str">
        <f t="shared" si="6"/>
        <v>CD管 42A(ﾌﾚｷ25A用)</v>
      </c>
      <c r="W9" s="55" t="str">
        <f t="shared" si="7"/>
        <v>LA一口ヒューズガス栓 営業用</v>
      </c>
      <c r="X9" s="55" t="str">
        <f t="shared" si="8"/>
        <v>ガス管仮設(鋼管) 32A以下</v>
      </c>
      <c r="Y9" s="55" t="str">
        <f t="shared" si="9"/>
        <v>はつり工/T300     有筋 75A</v>
      </c>
      <c r="Z9" s="55" t="str">
        <f t="shared" si="10"/>
        <v>埋設BV 25A</v>
      </c>
      <c r="AA9" s="55" t="str">
        <f t="shared" si="11"/>
        <v>管塗装 25A以下</v>
      </c>
      <c r="AB9" s="55" t="str">
        <f t="shared" si="12"/>
        <v>メーターガス栓 50A</v>
      </c>
      <c r="AC9" s="55" t="str">
        <f t="shared" si="13"/>
        <v>立管支持金具 ステン 20A 木質</v>
      </c>
      <c r="AD9" s="55" t="str">
        <f t="shared" si="14"/>
        <v>トランジションメカＬ 50A</v>
      </c>
    </row>
    <row r="10" spans="1:34" ht="15" customHeight="1">
      <c r="A10" s="23">
        <f>COUNTIFS($H$3:H10,H10)</f>
        <v>3</v>
      </c>
      <c r="B10" s="23" t="str">
        <f t="shared" si="0"/>
        <v>供②03</v>
      </c>
      <c r="C10" s="24">
        <f t="shared" si="15"/>
        <v>8</v>
      </c>
      <c r="D10" s="27" t="str">
        <v>22-01-003</v>
      </c>
      <c r="E10" s="31" t="str">
        <v>PE 50A</v>
      </c>
      <c r="F10" s="31" t="s">
        <v>128</v>
      </c>
      <c r="G10" s="38">
        <v>5440</v>
      </c>
      <c r="H10" s="43" t="s">
        <v>297</v>
      </c>
      <c r="J10" s="48" t="s">
        <v>67</v>
      </c>
      <c r="K10" s="48">
        <f t="shared" si="16"/>
        <v>24</v>
      </c>
      <c r="L10" s="51">
        <f t="shared" si="17"/>
        <v>34</v>
      </c>
      <c r="M10" s="52"/>
      <c r="N10" s="20">
        <v>3</v>
      </c>
      <c r="O10" s="56" t="str">
        <f>VLOOKUP($O$6&amp;TEXT($N10,"00"),$B:$H,$P$1+1,0)</f>
        <v>基本工事費(撤去)</v>
      </c>
      <c r="P10" s="24">
        <f t="shared" si="18"/>
        <v>8</v>
      </c>
      <c r="Q10" s="55" t="str">
        <f t="shared" si="1"/>
        <v>PLS 25A</v>
      </c>
      <c r="R10" s="55" t="str">
        <f t="shared" si="2"/>
        <v>EF-ST 150A×75A</v>
      </c>
      <c r="S10" s="55" t="str">
        <f t="shared" si="3"/>
        <v>県道(N4) H900/W700</v>
      </c>
      <c r="T10" s="55" t="str">
        <f t="shared" si="4"/>
        <v>トランジションメカＬ 75A</v>
      </c>
      <c r="U10" s="55" t="str">
        <f t="shared" si="5"/>
        <v>PLS(露出) 25A</v>
      </c>
      <c r="V10" s="55" t="str">
        <f t="shared" si="6"/>
        <v>フレキケース 10A</v>
      </c>
      <c r="W10" s="55" t="str">
        <f t="shared" si="7"/>
        <v>LB一口ヒューズガス栓 営業用</v>
      </c>
      <c r="X10" s="55" t="str">
        <f t="shared" si="8"/>
        <v>ガス管仮設(鋼管) 50A以下</v>
      </c>
      <c r="Y10" s="55" t="str">
        <f t="shared" si="9"/>
        <v>はつり工/T150以下 有筋 125A</v>
      </c>
      <c r="Z10" s="55" t="str">
        <f t="shared" si="10"/>
        <v>埋設BV 32A</v>
      </c>
      <c r="AA10" s="55" t="str">
        <f t="shared" si="11"/>
        <v>管塗装 50A以下</v>
      </c>
      <c r="AB10" s="55" t="str">
        <f t="shared" si="12"/>
        <v>メーターユニオン 20A</v>
      </c>
      <c r="AC10" s="55" t="str">
        <f t="shared" si="13"/>
        <v>立管支持金具 ステン 25A 木質</v>
      </c>
      <c r="AD10" s="55" t="str">
        <f t="shared" si="14"/>
        <v>トランジションメカＬ 75A</v>
      </c>
    </row>
    <row r="11" spans="1:34" ht="15" customHeight="1">
      <c r="A11" s="23">
        <f>COUNTIFS($H$3:H11,H11)</f>
        <v>4</v>
      </c>
      <c r="B11" s="23" t="str">
        <f t="shared" si="0"/>
        <v>供②04</v>
      </c>
      <c r="C11" s="24">
        <f t="shared" si="15"/>
        <v>9</v>
      </c>
      <c r="D11" s="27" t="str">
        <v>22-01-004</v>
      </c>
      <c r="E11" s="31" t="str">
        <v>PE 75A</v>
      </c>
      <c r="F11" s="31" t="s">
        <v>128</v>
      </c>
      <c r="G11" s="38">
        <v>9950</v>
      </c>
      <c r="H11" s="43" t="s">
        <v>297</v>
      </c>
      <c r="J11" s="48" t="s">
        <v>213</v>
      </c>
      <c r="K11" s="48">
        <f t="shared" si="16"/>
        <v>39</v>
      </c>
      <c r="L11" s="51">
        <f t="shared" si="17"/>
        <v>49</v>
      </c>
      <c r="M11" s="52"/>
      <c r="N11" s="24"/>
      <c r="O11" s="53" t="s">
        <v>300</v>
      </c>
      <c r="P11" s="24">
        <f t="shared" si="18"/>
        <v>9</v>
      </c>
      <c r="Q11" s="55" t="str">
        <f t="shared" si="1"/>
        <v>PLS 32A</v>
      </c>
      <c r="R11" s="55" t="str">
        <f t="shared" si="2"/>
        <v>PCクランプ+T-ST 50A×25A</v>
      </c>
      <c r="S11" s="55" t="str">
        <f t="shared" si="3"/>
        <v>県道(N5) H950/W700</v>
      </c>
      <c r="T11" s="55" t="str">
        <f t="shared" si="4"/>
        <v>トランジションメカRL 30A×25A</v>
      </c>
      <c r="U11" s="55" t="str">
        <f t="shared" si="5"/>
        <v>PLS(露出) 32A</v>
      </c>
      <c r="V11" s="55" t="str">
        <f t="shared" si="6"/>
        <v>フレキケース 15A</v>
      </c>
      <c r="W11" s="55" t="str">
        <f t="shared" si="7"/>
        <v>二口ヒューズガス栓 HE・C兼用</v>
      </c>
      <c r="X11" s="55" t="str">
        <f t="shared" si="8"/>
        <v>ガス管仮設(PE管) 30A以下</v>
      </c>
      <c r="Y11" s="55" t="str">
        <f t="shared" si="9"/>
        <v>はつり工/T200     有筋 125A</v>
      </c>
      <c r="Z11" s="55" t="str">
        <f t="shared" si="10"/>
        <v>埋設BV 40A</v>
      </c>
      <c r="AA11" s="55" t="str">
        <f t="shared" si="11"/>
        <v>管塗装 100A以下</v>
      </c>
      <c r="AB11" s="55" t="str">
        <f t="shared" si="12"/>
        <v>メーターユニオン 32A</v>
      </c>
      <c r="AC11" s="55" t="str">
        <f t="shared" si="13"/>
        <v>立管支持金具 ステン 32A 木質</v>
      </c>
      <c r="AD11" s="55" t="str">
        <f t="shared" si="14"/>
        <v>トランジションメカRL 30A×25A</v>
      </c>
    </row>
    <row r="12" spans="1:34" ht="15" customHeight="1">
      <c r="A12" s="23">
        <f>COUNTIFS($H$3:H12,H12)</f>
        <v>5</v>
      </c>
      <c r="B12" s="23" t="str">
        <f t="shared" si="0"/>
        <v>供②05</v>
      </c>
      <c r="C12" s="24">
        <f t="shared" si="15"/>
        <v>10</v>
      </c>
      <c r="D12" s="27" t="str">
        <v>22-01-005</v>
      </c>
      <c r="E12" s="31" t="str">
        <v>PE 100A</v>
      </c>
      <c r="F12" s="31" t="s">
        <v>128</v>
      </c>
      <c r="G12" s="38">
        <v>19080</v>
      </c>
      <c r="H12" s="43" t="s">
        <v>297</v>
      </c>
      <c r="J12" s="48" t="s">
        <v>38</v>
      </c>
      <c r="K12" s="48">
        <f t="shared" si="16"/>
        <v>32</v>
      </c>
      <c r="L12" s="51">
        <f t="shared" si="17"/>
        <v>42</v>
      </c>
      <c r="M12" s="52"/>
      <c r="N12" s="24"/>
      <c r="O12" s="54" t="s">
        <v>688</v>
      </c>
      <c r="P12" s="24">
        <f t="shared" si="18"/>
        <v>10</v>
      </c>
      <c r="Q12" s="55" t="str">
        <f t="shared" si="1"/>
        <v>PLS 40A</v>
      </c>
      <c r="R12" s="55" t="str">
        <f t="shared" si="2"/>
        <v>PCクランプ+T-ST 50A×32A</v>
      </c>
      <c r="S12" s="55" t="str">
        <f t="shared" si="3"/>
        <v>歩道 H800/W700</v>
      </c>
      <c r="T12" s="55" t="str">
        <f t="shared" si="4"/>
        <v>トランジションメカRS 30A×25A</v>
      </c>
      <c r="U12" s="55" t="str">
        <f t="shared" si="5"/>
        <v>PLS(露出) 40A</v>
      </c>
      <c r="V12" s="55" t="str">
        <f t="shared" si="6"/>
        <v>フレキケース 20・25A</v>
      </c>
      <c r="W12" s="55" t="str">
        <f t="shared" si="7"/>
        <v xml:space="preserve">可とう管ガス栓 </v>
      </c>
      <c r="X12" s="55" t="str">
        <f t="shared" si="8"/>
        <v>ガス管仮設(PE管) 50A以下</v>
      </c>
      <c r="Y12" s="55" t="str">
        <f t="shared" si="9"/>
        <v>はつり工/T300     有筋 125A</v>
      </c>
      <c r="Z12" s="55" t="str">
        <f t="shared" si="10"/>
        <v>埋設BV 50A</v>
      </c>
      <c r="AA12" s="55" t="str">
        <f t="shared" si="11"/>
        <v>継手塗装 25A以下</v>
      </c>
      <c r="AB12" s="55" t="str">
        <f t="shared" si="12"/>
        <v>メーターユニオン 40A</v>
      </c>
      <c r="AC12" s="55" t="str">
        <f t="shared" si="13"/>
        <v>立管支持金具 ステン 40A 木質</v>
      </c>
      <c r="AD12" s="55" t="str">
        <f t="shared" si="14"/>
        <v>トランジションメカRS 30A×25A</v>
      </c>
    </row>
    <row r="13" spans="1:34" ht="15" customHeight="1">
      <c r="A13" s="23">
        <f>COUNTIFS($H$3:H13,H13)</f>
        <v>6</v>
      </c>
      <c r="B13" s="23" t="str">
        <f t="shared" si="0"/>
        <v>供②06</v>
      </c>
      <c r="C13" s="24">
        <f t="shared" si="15"/>
        <v>11</v>
      </c>
      <c r="D13" s="27" t="str">
        <v>22-01-006</v>
      </c>
      <c r="E13" s="31" t="str">
        <v>PE 150A</v>
      </c>
      <c r="F13" s="31" t="s">
        <v>128</v>
      </c>
      <c r="G13" s="38">
        <v>30850</v>
      </c>
      <c r="H13" s="43" t="s">
        <v>297</v>
      </c>
      <c r="J13" s="48" t="s">
        <v>194</v>
      </c>
      <c r="K13" s="48">
        <f t="shared" si="16"/>
        <v>44</v>
      </c>
      <c r="L13" s="51">
        <f t="shared" si="17"/>
        <v>54</v>
      </c>
      <c r="M13" s="52"/>
      <c r="N13" s="24">
        <v>1</v>
      </c>
      <c r="O13" s="55" t="str">
        <f>VLOOKUP($O$11&amp;TEXT($N13,"00"),$B:$H,$P$1+1,0)</f>
        <v>労務費等 配管工</v>
      </c>
      <c r="P13" s="24">
        <f t="shared" si="18"/>
        <v>11</v>
      </c>
      <c r="Q13" s="55" t="str">
        <f t="shared" si="1"/>
        <v>PLS 50A</v>
      </c>
      <c r="R13" s="55" t="str">
        <f t="shared" si="2"/>
        <v>PCクランプ+T-ST 80A×25A</v>
      </c>
      <c r="S13" s="55" t="str">
        <f t="shared" si="3"/>
        <v>未舗装道 H1400/W700</v>
      </c>
      <c r="T13" s="55" t="str">
        <f t="shared" si="4"/>
        <v>継手 PLSM-S 20A</v>
      </c>
      <c r="U13" s="55" t="str">
        <f t="shared" si="5"/>
        <v>PLS(露出) 50A</v>
      </c>
      <c r="V13" s="55" t="str">
        <f t="shared" si="6"/>
        <v>片ねじソケット 10A</v>
      </c>
      <c r="W13" s="55" t="str">
        <f t="shared" si="7"/>
        <v>可とう管ガス栓 座金付</v>
      </c>
      <c r="X13" s="55" t="str">
        <f t="shared" si="8"/>
        <v>既設管分岐(露出) 鋼管×鋼管 20A</v>
      </c>
      <c r="Y13" s="55" t="str">
        <f t="shared" si="9"/>
        <v>はつり工/T150以下 無筋 75A</v>
      </c>
      <c r="Z13" s="55" t="str">
        <f t="shared" si="10"/>
        <v>埋設BV 80A</v>
      </c>
      <c r="AA13" s="55" t="str">
        <f t="shared" si="11"/>
        <v>継手塗装 50A以下</v>
      </c>
      <c r="AB13" s="55" t="str">
        <f t="shared" si="12"/>
        <v>メーターユニオン 50A</v>
      </c>
      <c r="AC13" s="55" t="str">
        <f t="shared" si="13"/>
        <v>立管支持金具 ステン 50A 木質</v>
      </c>
      <c r="AD13" s="55" t="str">
        <f t="shared" si="14"/>
        <v>トランジション片ねじ異径ソケット 25A×20A</v>
      </c>
    </row>
    <row r="14" spans="1:34" ht="15" customHeight="1">
      <c r="A14" s="23">
        <f>COUNTIFS($H$3:H14,H14)</f>
        <v>7</v>
      </c>
      <c r="B14" s="23" t="str">
        <f t="shared" si="0"/>
        <v>供②07</v>
      </c>
      <c r="C14" s="24">
        <f t="shared" si="15"/>
        <v>12</v>
      </c>
      <c r="D14" s="27" t="str">
        <v>22-02-001</v>
      </c>
      <c r="E14" s="31" t="str">
        <v>PLS 20A</v>
      </c>
      <c r="F14" s="31" t="s">
        <v>128</v>
      </c>
      <c r="G14" s="38">
        <v>7030</v>
      </c>
      <c r="H14" s="43" t="s">
        <v>297</v>
      </c>
      <c r="J14" s="48" t="s">
        <v>214</v>
      </c>
      <c r="K14" s="48">
        <f t="shared" si="16"/>
        <v>48</v>
      </c>
      <c r="L14" s="51">
        <f t="shared" si="17"/>
        <v>58</v>
      </c>
      <c r="M14" s="52"/>
      <c r="N14" s="24">
        <v>2</v>
      </c>
      <c r="O14" s="55" t="str">
        <f>VLOOKUP($O$11&amp;TEXT($N14,"00"),$B:$H,$P$1+1,0)</f>
        <v>労務費等 普通作業員</v>
      </c>
      <c r="P14" s="24">
        <f t="shared" si="18"/>
        <v>12</v>
      </c>
      <c r="Q14" s="55" t="str">
        <f t="shared" si="1"/>
        <v>PLS 80A</v>
      </c>
      <c r="R14" s="55" t="str">
        <f t="shared" si="2"/>
        <v>PCクランプ+T-ST 80A×32A</v>
      </c>
      <c r="S14" s="55" t="str">
        <f t="shared" si="3"/>
        <v>未舗装道 H800/W700</v>
      </c>
      <c r="T14" s="55" t="str">
        <f t="shared" si="4"/>
        <v>継手 PLSM-S 25A</v>
      </c>
      <c r="U14" s="55" t="str">
        <f t="shared" si="5"/>
        <v>PLS(露出) 80A</v>
      </c>
      <c r="V14" s="55" t="str">
        <f t="shared" si="6"/>
        <v>片ねじソケット 15A</v>
      </c>
      <c r="W14" s="55" t="str">
        <f t="shared" si="7"/>
        <v>フレキ用ねじガス栓 10A</v>
      </c>
      <c r="X14" s="55" t="str">
        <f t="shared" si="8"/>
        <v>既設管分岐(露出) 鋼管×鋼管 25A</v>
      </c>
      <c r="Y14" s="55" t="str">
        <f t="shared" si="9"/>
        <v>はつり工/T200     無筋 75A</v>
      </c>
      <c r="Z14" s="55" t="str">
        <f t="shared" si="10"/>
        <v>埋設BV 100A</v>
      </c>
      <c r="AA14" s="55" t="str">
        <f t="shared" si="11"/>
        <v>継手塗装 100A以下</v>
      </c>
      <c r="AB14" s="55" t="str">
        <f t="shared" si="12"/>
        <v>メーターユニオン 80A</v>
      </c>
      <c r="AC14" s="55" t="str">
        <f t="shared" si="13"/>
        <v>立管支持金具 ステン 80A 木質</v>
      </c>
      <c r="AD14" s="55" t="str">
        <f t="shared" si="14"/>
        <v>トランジション片ねじ異径エルボ 25A×20A</v>
      </c>
    </row>
    <row r="15" spans="1:34" ht="15" customHeight="1">
      <c r="A15" s="23">
        <f>COUNTIFS($H$3:H15,H15)</f>
        <v>8</v>
      </c>
      <c r="B15" s="23" t="str">
        <f t="shared" si="0"/>
        <v>供②08</v>
      </c>
      <c r="C15" s="24">
        <f t="shared" si="15"/>
        <v>13</v>
      </c>
      <c r="D15" s="27" t="str">
        <v>22-02-002</v>
      </c>
      <c r="E15" s="31" t="str">
        <v>PLS 25A</v>
      </c>
      <c r="F15" s="31" t="s">
        <v>128</v>
      </c>
      <c r="G15" s="38">
        <v>8140</v>
      </c>
      <c r="H15" s="43" t="s">
        <v>297</v>
      </c>
      <c r="J15" s="48" t="s">
        <v>256</v>
      </c>
      <c r="K15" s="48">
        <f t="shared" si="16"/>
        <v>27</v>
      </c>
      <c r="L15" s="51">
        <f t="shared" si="17"/>
        <v>37</v>
      </c>
      <c r="M15" s="52"/>
      <c r="N15" s="24"/>
      <c r="O15" s="53" t="s">
        <v>690</v>
      </c>
      <c r="P15" s="24">
        <f t="shared" si="18"/>
        <v>13</v>
      </c>
      <c r="Q15" s="55" t="e">
        <f t="shared" si="1"/>
        <v>#N/A</v>
      </c>
      <c r="R15" s="55" t="str">
        <f t="shared" si="2"/>
        <v>PCクランプ+T-ST 80A×50A</v>
      </c>
      <c r="S15" s="55" t="str">
        <f t="shared" si="3"/>
        <v>CO舗装道 H1400/W700</v>
      </c>
      <c r="T15" s="55" t="str">
        <f t="shared" si="4"/>
        <v>継手 PLSM-S 32A</v>
      </c>
      <c r="U15" s="55" t="str">
        <f t="shared" si="5"/>
        <v>PLS(埋設) 20A以下</v>
      </c>
      <c r="V15" s="55" t="str">
        <f t="shared" si="6"/>
        <v>片ねじソケット 20A</v>
      </c>
      <c r="W15" s="55" t="str">
        <f t="shared" si="7"/>
        <v>フレキ用ねじガス栓 15A</v>
      </c>
      <c r="X15" s="55" t="str">
        <f t="shared" si="8"/>
        <v>既設管分岐(露出) 鋼管×鋼管 32A</v>
      </c>
      <c r="Y15" s="55" t="str">
        <f t="shared" si="9"/>
        <v>はつり工/T300     無筋 75A</v>
      </c>
      <c r="Z15" s="55" t="str">
        <f t="shared" si="10"/>
        <v>埋設BV 150A</v>
      </c>
      <c r="AA15" s="55" t="str">
        <f t="shared" si="11"/>
        <v>防食テープ巻 25A</v>
      </c>
      <c r="AB15" s="55" t="str">
        <f t="shared" si="12"/>
        <v>メーター撤去 6号まで</v>
      </c>
      <c r="AC15" s="55" t="str">
        <f t="shared" si="13"/>
        <v>タン付支持金具 ステン 20A RC</v>
      </c>
      <c r="AD15" s="55" t="str">
        <f t="shared" si="14"/>
        <v>PLSM-S 20A</v>
      </c>
    </row>
    <row r="16" spans="1:34" ht="15" customHeight="1">
      <c r="A16" s="23">
        <f>COUNTIFS($H$3:H16,H16)</f>
        <v>9</v>
      </c>
      <c r="B16" s="23" t="str">
        <f t="shared" si="0"/>
        <v>供②09</v>
      </c>
      <c r="C16" s="24">
        <f t="shared" si="15"/>
        <v>14</v>
      </c>
      <c r="D16" s="27" t="str">
        <v>22-02-003</v>
      </c>
      <c r="E16" s="31" t="str">
        <v>PLS 32A</v>
      </c>
      <c r="F16" s="31" t="s">
        <v>128</v>
      </c>
      <c r="G16" s="38">
        <v>9870</v>
      </c>
      <c r="H16" s="43" t="s">
        <v>297</v>
      </c>
      <c r="J16" s="48" t="s">
        <v>45</v>
      </c>
      <c r="K16" s="48">
        <f t="shared" si="16"/>
        <v>32</v>
      </c>
      <c r="L16" s="51">
        <f t="shared" si="17"/>
        <v>42</v>
      </c>
      <c r="M16" s="52"/>
      <c r="N16" s="24"/>
      <c r="O16" s="54" t="s">
        <v>689</v>
      </c>
      <c r="P16" s="24">
        <f t="shared" si="18"/>
        <v>14</v>
      </c>
      <c r="Q16" s="55" t="e">
        <f t="shared" si="1"/>
        <v>#N/A</v>
      </c>
      <c r="R16" s="55" t="str">
        <f t="shared" si="2"/>
        <v>溶接S+T-ST 25A</v>
      </c>
      <c r="S16" s="55" t="str">
        <f t="shared" si="3"/>
        <v>CO舗装道 H800/W700</v>
      </c>
      <c r="T16" s="55" t="str">
        <f t="shared" si="4"/>
        <v>継手 PLSM-S 40A</v>
      </c>
      <c r="U16" s="55" t="str">
        <f t="shared" si="5"/>
        <v>PLS(埋設) 25A</v>
      </c>
      <c r="V16" s="55" t="str">
        <f t="shared" si="6"/>
        <v>片ねじソケット 25A</v>
      </c>
      <c r="W16" s="55" t="str">
        <f t="shared" si="7"/>
        <v>フレキ用ねじガス栓 20A</v>
      </c>
      <c r="X16" s="55" t="str">
        <f t="shared" si="8"/>
        <v>既設管分岐(露出) 鋼管×鋼管 40A</v>
      </c>
      <c r="Y16" s="55" t="str">
        <f t="shared" si="9"/>
        <v>はつり工/T150以下 無筋 125A</v>
      </c>
      <c r="Z16" s="55" t="str">
        <f t="shared" si="10"/>
        <v>露出BV(フランジ) 25A</v>
      </c>
      <c r="AA16" s="55" t="str">
        <f t="shared" si="11"/>
        <v>防食テープ巻 32A</v>
      </c>
      <c r="AB16" s="55" t="str">
        <f t="shared" si="12"/>
        <v>メーター撤去 10号</v>
      </c>
      <c r="AC16" s="55" t="str">
        <f t="shared" si="13"/>
        <v>タン付支持金具 ステン 25A RC</v>
      </c>
      <c r="AD16" s="55" t="str">
        <f t="shared" si="14"/>
        <v>PLSM-S 25A</v>
      </c>
    </row>
    <row r="17" spans="1:30" ht="15" customHeight="1">
      <c r="A17" s="23">
        <f>COUNTIFS($H$3:H17,H17)</f>
        <v>10</v>
      </c>
      <c r="B17" s="23" t="str">
        <f t="shared" si="0"/>
        <v>供②10</v>
      </c>
      <c r="C17" s="24">
        <f t="shared" si="15"/>
        <v>15</v>
      </c>
      <c r="D17" s="27" t="str">
        <v>22-02-004</v>
      </c>
      <c r="E17" s="31" t="str">
        <v>PLS 40A</v>
      </c>
      <c r="F17" s="31" t="s">
        <v>128</v>
      </c>
      <c r="G17" s="38">
        <v>11130</v>
      </c>
      <c r="H17" s="43" t="s">
        <v>297</v>
      </c>
      <c r="J17" s="48" t="s">
        <v>281</v>
      </c>
      <c r="K17" s="48">
        <f t="shared" si="16"/>
        <v>24</v>
      </c>
      <c r="L17" s="51">
        <f t="shared" si="17"/>
        <v>34</v>
      </c>
      <c r="M17" s="52"/>
      <c r="N17" s="24">
        <v>1</v>
      </c>
      <c r="O17" s="55" t="str">
        <f>VLOOKUP($O$15&amp;TEXT($N17,"00"),$B:$H,$P$1+1,0)</f>
        <v>一般管理費</v>
      </c>
      <c r="P17" s="24">
        <f t="shared" si="18"/>
        <v>15</v>
      </c>
      <c r="Q17" s="55" t="e">
        <f t="shared" si="1"/>
        <v>#N/A</v>
      </c>
      <c r="R17" s="55" t="str">
        <f t="shared" si="2"/>
        <v>溶接S+T-ST 32A</v>
      </c>
      <c r="S17" s="55" t="str">
        <f t="shared" si="3"/>
        <v>伏越工(鞘管含)</v>
      </c>
      <c r="T17" s="55" t="str">
        <f t="shared" si="4"/>
        <v>継手 PLSM-S 50A</v>
      </c>
      <c r="U17" s="55" t="str">
        <f t="shared" si="5"/>
        <v>PLS(埋設) 32A</v>
      </c>
      <c r="V17" s="55" t="str">
        <f t="shared" si="6"/>
        <v>片ねじソケット 30A</v>
      </c>
      <c r="W17" s="55" t="str">
        <f t="shared" si="7"/>
        <v>フレキ用ねじガス栓 25A</v>
      </c>
      <c r="X17" s="55" t="str">
        <f t="shared" si="8"/>
        <v>ガス栓撤去/一般ガス栓 32A以下</v>
      </c>
      <c r="Y17" s="55" t="str">
        <f t="shared" si="9"/>
        <v>はつり工/T200     無筋 125A</v>
      </c>
      <c r="Z17" s="55" t="str">
        <f t="shared" si="10"/>
        <v>露出BV(フランジ) 32A</v>
      </c>
      <c r="AA17" s="55" t="str">
        <f t="shared" si="11"/>
        <v>防食テープ巻 40A</v>
      </c>
      <c r="AB17" s="55" t="str">
        <f t="shared" si="12"/>
        <v>メーター撤去 16号</v>
      </c>
      <c r="AC17" s="55" t="str">
        <f t="shared" si="13"/>
        <v>タン付支持金具 ステン 32A RC</v>
      </c>
      <c r="AD17" s="55" t="str">
        <f t="shared" si="14"/>
        <v>PLSM-S 32A</v>
      </c>
    </row>
    <row r="18" spans="1:30" ht="15" customHeight="1">
      <c r="A18" s="23">
        <f>COUNTIFS($H$3:H18,H18)</f>
        <v>11</v>
      </c>
      <c r="B18" s="23" t="str">
        <f t="shared" si="0"/>
        <v>供②11</v>
      </c>
      <c r="C18" s="24">
        <f t="shared" si="15"/>
        <v>16</v>
      </c>
      <c r="D18" s="27" t="str">
        <v>22-02-005</v>
      </c>
      <c r="E18" s="31" t="str">
        <v>PLS 50A</v>
      </c>
      <c r="F18" s="31" t="s">
        <v>128</v>
      </c>
      <c r="G18" s="38">
        <v>14580</v>
      </c>
      <c r="H18" s="43" t="s">
        <v>297</v>
      </c>
      <c r="J18" s="48" t="s">
        <v>122</v>
      </c>
      <c r="K18" s="48">
        <f t="shared" si="16"/>
        <v>30</v>
      </c>
      <c r="L18" s="51">
        <f t="shared" si="17"/>
        <v>40</v>
      </c>
      <c r="M18" s="52"/>
      <c r="N18" s="24">
        <v>2</v>
      </c>
      <c r="O18" s="56" t="str">
        <f>VLOOKUP($O$15&amp;TEXT($N18,"00"),$B:$H,$P$1+1,0)</f>
        <v>事務費</v>
      </c>
      <c r="P18" s="24">
        <f t="shared" si="18"/>
        <v>16</v>
      </c>
      <c r="Q18" s="55" t="e">
        <f t="shared" si="1"/>
        <v>#N/A</v>
      </c>
      <c r="R18" s="55" t="str">
        <f t="shared" si="2"/>
        <v>溶接S+T-ST 50A</v>
      </c>
      <c r="S18" s="55" t="str">
        <f t="shared" si="3"/>
        <v>ハンドオーガー：ガス単独</v>
      </c>
      <c r="T18" s="55" t="str">
        <f t="shared" si="4"/>
        <v>継手 PLSM-S 80A</v>
      </c>
      <c r="U18" s="55" t="str">
        <f t="shared" si="5"/>
        <v>PLS(埋設) 40A</v>
      </c>
      <c r="V18" s="55" t="str">
        <f t="shared" si="6"/>
        <v>分岐チーズ 10A</v>
      </c>
      <c r="W18" s="55" t="str">
        <f t="shared" si="7"/>
        <v>フレキ用ねじガス栓 10A 大容量型検査孔付</v>
      </c>
      <c r="X18" s="55" t="str">
        <f t="shared" si="8"/>
        <v>ガス栓撤去/一般ガス栓 50A以下</v>
      </c>
      <c r="Y18" s="55" t="str">
        <f t="shared" si="9"/>
        <v>はつり工/T300     無筋 125A</v>
      </c>
      <c r="Z18" s="55" t="str">
        <f t="shared" si="10"/>
        <v>露出BV(フランジ) 40A</v>
      </c>
      <c r="AA18" s="55" t="str">
        <f t="shared" si="11"/>
        <v>防食テープ巻 50A</v>
      </c>
      <c r="AB18" s="55" t="str">
        <f t="shared" si="12"/>
        <v>メーター撤去 25号</v>
      </c>
      <c r="AC18" s="55" t="str">
        <f t="shared" si="13"/>
        <v>タン付支持金具 ステン 40A RC</v>
      </c>
      <c r="AD18" s="55" t="str">
        <f t="shared" si="14"/>
        <v>PLSM-S 40A</v>
      </c>
    </row>
    <row r="19" spans="1:30" ht="15" customHeight="1">
      <c r="A19" s="23">
        <f>COUNTIFS($H$3:H19,H19)</f>
        <v>12</v>
      </c>
      <c r="B19" s="23" t="str">
        <f t="shared" si="0"/>
        <v>供②12</v>
      </c>
      <c r="C19" s="24">
        <f t="shared" si="15"/>
        <v>17</v>
      </c>
      <c r="D19" s="27" t="str">
        <v>22-02-006</v>
      </c>
      <c r="E19" s="31" t="s">
        <v>286</v>
      </c>
      <c r="F19" s="31" t="s">
        <v>128</v>
      </c>
      <c r="G19" s="38">
        <v>23090</v>
      </c>
      <c r="H19" s="43" t="s">
        <v>297</v>
      </c>
      <c r="J19" s="48" t="s">
        <v>193</v>
      </c>
      <c r="K19" s="48">
        <f t="shared" si="16"/>
        <v>75</v>
      </c>
      <c r="L19" s="51">
        <f t="shared" si="17"/>
        <v>80</v>
      </c>
      <c r="M19" s="52"/>
      <c r="N19" s="24"/>
      <c r="O19" s="58" t="s">
        <v>249</v>
      </c>
      <c r="P19" s="24">
        <f t="shared" si="18"/>
        <v>17</v>
      </c>
      <c r="Q19" s="55" t="e">
        <f t="shared" si="1"/>
        <v>#N/A</v>
      </c>
      <c r="R19" s="55" t="str">
        <f t="shared" si="2"/>
        <v>溶接S+T-ST 80A</v>
      </c>
      <c r="S19" s="55" t="str">
        <f t="shared" si="3"/>
        <v>ハンドオーガー：ガス・水道併設</v>
      </c>
      <c r="T19" s="55" t="str">
        <f t="shared" si="4"/>
        <v>継手 PLSM-L 20A</v>
      </c>
      <c r="U19" s="55" t="str">
        <f t="shared" si="5"/>
        <v>PLS(埋設) 50A</v>
      </c>
      <c r="V19" s="55" t="str">
        <f t="shared" si="6"/>
        <v>分岐チーズ 15A</v>
      </c>
      <c r="W19" s="55" t="str">
        <f t="shared" si="7"/>
        <v>フレキ用ねじガス栓 15A 大容量型検査孔付</v>
      </c>
      <c r="X19" s="55" t="str">
        <f t="shared" si="8"/>
        <v xml:space="preserve">ガス栓撤去/BOXガス栓 </v>
      </c>
      <c r="Y19" s="55" t="str">
        <f t="shared" si="9"/>
        <v>はつり工/T150以下 ブロック 75A</v>
      </c>
      <c r="Z19" s="55" t="str">
        <f t="shared" si="10"/>
        <v>露出BV(フランジ) 50A</v>
      </c>
      <c r="AA19" s="55" t="str">
        <f t="shared" si="11"/>
        <v>防食テープ巻 80A</v>
      </c>
      <c r="AB19" s="55" t="str">
        <f t="shared" si="12"/>
        <v>メーター撤去 40号</v>
      </c>
      <c r="AC19" s="55" t="str">
        <f t="shared" si="13"/>
        <v>タン付支持金具 ステン 50A RC</v>
      </c>
      <c r="AD19" s="55" t="str">
        <f t="shared" si="14"/>
        <v>PLSM-S 50A</v>
      </c>
    </row>
    <row r="20" spans="1:30" ht="15" customHeight="1">
      <c r="A20" s="23">
        <f>COUNTIFS($H$3:H20,H20)</f>
        <v>3</v>
      </c>
      <c r="B20" s="23" t="str">
        <f t="shared" si="0"/>
        <v>区分03</v>
      </c>
      <c r="C20" s="24">
        <f t="shared" si="15"/>
        <v>18</v>
      </c>
      <c r="D20" s="27" t="s">
        <v>163</v>
      </c>
      <c r="E20" s="31" t="s">
        <v>119</v>
      </c>
      <c r="F20" s="31" t="s">
        <v>184</v>
      </c>
      <c r="G20" s="38" t="s">
        <v>293</v>
      </c>
      <c r="H20" s="43" t="s">
        <v>188</v>
      </c>
      <c r="J20" s="48" t="s">
        <v>300</v>
      </c>
      <c r="K20" s="48">
        <f t="shared" si="16"/>
        <v>2</v>
      </c>
      <c r="L20" s="51">
        <f t="shared" si="17"/>
        <v>12</v>
      </c>
      <c r="M20" s="52"/>
      <c r="N20" s="24"/>
      <c r="O20" s="59"/>
      <c r="P20" s="24">
        <f t="shared" si="18"/>
        <v>18</v>
      </c>
      <c r="Q20" s="55" t="e">
        <f t="shared" si="1"/>
        <v>#N/A</v>
      </c>
      <c r="R20" s="55" t="str">
        <f t="shared" si="2"/>
        <v>溶接S+T-ST 25A(溶接作業を除く)</v>
      </c>
      <c r="S20" s="55" t="str">
        <f t="shared" si="3"/>
        <v>ハンドオーガー：ガス・水道・下水道併設</v>
      </c>
      <c r="T20" s="55" t="str">
        <f t="shared" si="4"/>
        <v>継手 PLSM-L 25A</v>
      </c>
      <c r="U20" s="55" t="str">
        <f t="shared" si="5"/>
        <v>PLS(埋設) 80A</v>
      </c>
      <c r="V20" s="55" t="str">
        <f t="shared" si="6"/>
        <v>分岐チーズ 20A</v>
      </c>
      <c r="W20" s="55" t="str">
        <f t="shared" si="7"/>
        <v>フレキ用ねじガス栓 20A 大容量型検査孔付</v>
      </c>
      <c r="X20" s="55" t="str">
        <f t="shared" si="8"/>
        <v>ガス栓移設/一般ガス栓 32A以下</v>
      </c>
      <c r="Y20" s="55" t="str">
        <f t="shared" si="9"/>
        <v>はつり工/T200     ブロック 75A</v>
      </c>
      <c r="Z20" s="55" t="str">
        <f t="shared" si="10"/>
        <v>露出BV(フランジ) 80A</v>
      </c>
      <c r="AA20" s="55" t="str">
        <f t="shared" si="11"/>
        <v>防食テープ巻 100A</v>
      </c>
      <c r="AB20" s="55" t="str">
        <f t="shared" si="12"/>
        <v>メーター撤去 65号･100号</v>
      </c>
      <c r="AC20" s="55" t="str">
        <f t="shared" si="13"/>
        <v>タン付支持金具 ステン 80A RC</v>
      </c>
      <c r="AD20" s="55" t="str">
        <f t="shared" si="14"/>
        <v>PLSM-S 80A</v>
      </c>
    </row>
    <row r="21" spans="1:30" ht="15" customHeight="1">
      <c r="A21" s="23">
        <f>COUNTIFS($H$3:H21,H21)</f>
        <v>1</v>
      </c>
      <c r="B21" s="23" t="str">
        <f t="shared" si="0"/>
        <v>供③01</v>
      </c>
      <c r="C21" s="24">
        <f t="shared" si="15"/>
        <v>19</v>
      </c>
      <c r="D21" s="27" t="s">
        <v>328</v>
      </c>
      <c r="E21" s="31" t="str">
        <v>EF-ST 50A×30A</v>
      </c>
      <c r="F21" s="31" t="s">
        <v>50</v>
      </c>
      <c r="G21" s="38">
        <v>20090</v>
      </c>
      <c r="H21" s="43" t="s">
        <v>88</v>
      </c>
      <c r="J21" s="48" t="s">
        <v>690</v>
      </c>
      <c r="K21" s="48">
        <f t="shared" si="16"/>
        <v>2</v>
      </c>
      <c r="L21" s="51">
        <f t="shared" si="17"/>
        <v>12</v>
      </c>
      <c r="N21" s="24"/>
      <c r="P21" s="24">
        <f t="shared" si="18"/>
        <v>19</v>
      </c>
      <c r="Q21" s="55" t="e">
        <f t="shared" si="1"/>
        <v>#N/A</v>
      </c>
      <c r="R21" s="55" t="str">
        <f t="shared" si="2"/>
        <v>溶接S+T-ST 32A(溶接作業を除く)</v>
      </c>
      <c r="S21" s="55" t="str">
        <f t="shared" si="3"/>
        <v>鞘管(一箇所当たり)</v>
      </c>
      <c r="T21" s="55" t="str">
        <f t="shared" si="4"/>
        <v>継手 PLSM-L 32A</v>
      </c>
      <c r="U21" s="55" t="str">
        <f t="shared" si="5"/>
        <v>PE管 25A</v>
      </c>
      <c r="V21" s="55" t="str">
        <f t="shared" si="6"/>
        <v>分岐異径チーズ 15A×10A</v>
      </c>
      <c r="W21" s="55" t="str">
        <f t="shared" si="7"/>
        <v>フレキ用ねじガス栓 25A 大容量型検査孔付</v>
      </c>
      <c r="X21" s="55" t="str">
        <f t="shared" si="8"/>
        <v>ガス栓移設/一般ガス栓 50A以下</v>
      </c>
      <c r="Y21" s="55" t="str">
        <f t="shared" si="9"/>
        <v>はつり工/T300     ブロック 75A</v>
      </c>
      <c r="Z21" s="55" t="str">
        <f t="shared" si="10"/>
        <v>露出BV(フランジ) 100A</v>
      </c>
      <c r="AA21" s="55" t="str">
        <f t="shared" si="11"/>
        <v>デンゾー巻 25A</v>
      </c>
      <c r="AB21" s="55" t="str">
        <f t="shared" si="12"/>
        <v>メーター移設 6号まで</v>
      </c>
      <c r="AC21" s="55" t="str">
        <f t="shared" si="13"/>
        <v>タン付支持金具 ステン 20A 木質</v>
      </c>
      <c r="AD21" s="55" t="str">
        <f t="shared" si="14"/>
        <v>PLSM-L 20A</v>
      </c>
    </row>
    <row r="22" spans="1:30" ht="15" customHeight="1">
      <c r="A22" s="23">
        <f>COUNTIFS($H$3:H22,H22)</f>
        <v>2</v>
      </c>
      <c r="B22" s="23" t="str">
        <f t="shared" si="0"/>
        <v>供③02</v>
      </c>
      <c r="C22" s="24">
        <f t="shared" si="15"/>
        <v>20</v>
      </c>
      <c r="D22" s="27" t="s">
        <v>174</v>
      </c>
      <c r="E22" s="31" t="str">
        <v>EF-ST 75A×30A</v>
      </c>
      <c r="F22" s="31" t="s">
        <v>50</v>
      </c>
      <c r="G22" s="38">
        <v>23900</v>
      </c>
      <c r="H22" s="43" t="s">
        <v>88</v>
      </c>
      <c r="J22" s="49" t="s">
        <v>3</v>
      </c>
      <c r="K22" s="49"/>
      <c r="L22" s="49"/>
      <c r="N22" s="24"/>
      <c r="P22" s="24">
        <f t="shared" si="18"/>
        <v>20</v>
      </c>
      <c r="Q22" s="55" t="e">
        <f t="shared" si="1"/>
        <v>#N/A</v>
      </c>
      <c r="R22" s="55" t="str">
        <f t="shared" si="2"/>
        <v>溶接S+T-ST 50A(溶接作業を除く)</v>
      </c>
      <c r="S22" s="55" t="str">
        <f t="shared" si="3"/>
        <v>磁気マーカー</v>
      </c>
      <c r="T22" s="55" t="str">
        <f t="shared" si="4"/>
        <v>継手 PLSM-L 40A</v>
      </c>
      <c r="U22" s="55" t="str">
        <f t="shared" si="5"/>
        <v>PE管 30A</v>
      </c>
      <c r="V22" s="55" t="str">
        <f t="shared" si="6"/>
        <v>分岐異径チーズ 20A×10A</v>
      </c>
      <c r="W22" s="55" t="str">
        <f t="shared" si="7"/>
        <v>壁埋込ガスコンセント(標準型･RC壁･長型･E付)</v>
      </c>
      <c r="X22" s="55" t="str">
        <f t="shared" si="8"/>
        <v xml:space="preserve">ガス栓移設/BOXガス栓 </v>
      </c>
      <c r="Y22" s="55" t="str">
        <f t="shared" si="9"/>
        <v>はつり工/T150以下 ブロック 125A</v>
      </c>
      <c r="Z22" s="55" t="str">
        <f t="shared" si="10"/>
        <v>露出BV(フランジ) 150A</v>
      </c>
      <c r="AA22" s="55" t="str">
        <f t="shared" si="11"/>
        <v>デンゾー巻 32A</v>
      </c>
      <c r="AB22" s="55" t="str">
        <f t="shared" si="12"/>
        <v>メーター移設 10号</v>
      </c>
      <c r="AC22" s="55" t="str">
        <f t="shared" si="13"/>
        <v>タン付支持金具 ステン 25A 木質</v>
      </c>
      <c r="AD22" s="55" t="str">
        <f t="shared" si="14"/>
        <v>PLSM-L 25A</v>
      </c>
    </row>
    <row r="23" spans="1:30" ht="15" customHeight="1">
      <c r="A23" s="23">
        <f>COUNTIFS($H$3:H23,H23)</f>
        <v>3</v>
      </c>
      <c r="B23" s="23" t="str">
        <f t="shared" si="0"/>
        <v>供③03</v>
      </c>
      <c r="C23" s="24">
        <f t="shared" si="15"/>
        <v>21</v>
      </c>
      <c r="D23" s="27" t="s">
        <v>395</v>
      </c>
      <c r="E23" s="31" t="str">
        <v>EF-ST 75A×50A</v>
      </c>
      <c r="F23" s="31" t="s">
        <v>50</v>
      </c>
      <c r="G23" s="38">
        <v>30100</v>
      </c>
      <c r="H23" s="43" t="s">
        <v>88</v>
      </c>
      <c r="J23" s="50"/>
      <c r="K23" s="50"/>
      <c r="L23" s="50"/>
      <c r="N23" s="24"/>
      <c r="P23" s="24">
        <f t="shared" si="18"/>
        <v>21</v>
      </c>
      <c r="Q23" s="55" t="e">
        <f t="shared" si="1"/>
        <v>#N/A</v>
      </c>
      <c r="R23" s="55" t="str">
        <f t="shared" si="2"/>
        <v>溶接S+T-ST 80A(溶接作業を除く)</v>
      </c>
      <c r="S23" s="55" t="str">
        <f t="shared" si="3"/>
        <v>交通誘導員(日額)</v>
      </c>
      <c r="T23" s="55" t="str">
        <f t="shared" si="4"/>
        <v>継手 PLSM-L 50A</v>
      </c>
      <c r="U23" s="55" t="str">
        <f t="shared" si="5"/>
        <v>PE管 50A</v>
      </c>
      <c r="V23" s="55" t="str">
        <f t="shared" si="6"/>
        <v>分岐異径チーズ 20A×15A</v>
      </c>
      <c r="W23" s="55" t="str">
        <f t="shared" si="7"/>
        <v xml:space="preserve">二口壁埋込ガスコンセント </v>
      </c>
      <c r="X23" s="55" t="str">
        <f t="shared" si="8"/>
        <v>切止め工事(メカ) PLSM-MTS Ca止め 25A</v>
      </c>
      <c r="Y23" s="55" t="str">
        <f t="shared" si="9"/>
        <v>はつり工/T200     ブロック 125A</v>
      </c>
      <c r="Z23" s="55" t="str">
        <f t="shared" si="10"/>
        <v>露出BV(ねじ) 25A</v>
      </c>
      <c r="AA23" s="55" t="str">
        <f t="shared" si="11"/>
        <v>デンゾー巻 40A</v>
      </c>
      <c r="AB23" s="55" t="str">
        <f t="shared" si="12"/>
        <v>メーター移設 16号</v>
      </c>
      <c r="AC23" s="55" t="str">
        <f t="shared" si="13"/>
        <v>タン付支持金具 ステン 32A 木質</v>
      </c>
      <c r="AD23" s="55" t="str">
        <f t="shared" si="14"/>
        <v>PLSM-L 32A</v>
      </c>
    </row>
    <row r="24" spans="1:30" ht="15" customHeight="1">
      <c r="A24" s="23">
        <f>COUNTIFS($H$3:H24,H24)</f>
        <v>4</v>
      </c>
      <c r="B24" s="23" t="str">
        <f t="shared" si="0"/>
        <v>供③04</v>
      </c>
      <c r="C24" s="24">
        <f t="shared" si="15"/>
        <v>22</v>
      </c>
      <c r="D24" s="27" t="s">
        <v>398</v>
      </c>
      <c r="E24" s="31" t="str">
        <v>EF-ST 100A×30A</v>
      </c>
      <c r="F24" s="31" t="s">
        <v>50</v>
      </c>
      <c r="G24" s="38">
        <v>32260</v>
      </c>
      <c r="H24" s="43" t="s">
        <v>88</v>
      </c>
      <c r="N24" s="24"/>
      <c r="P24" s="24">
        <f t="shared" si="18"/>
        <v>22</v>
      </c>
      <c r="Q24" s="55" t="e">
        <f t="shared" si="1"/>
        <v>#N/A</v>
      </c>
      <c r="R24" s="55" t="str">
        <f t="shared" si="2"/>
        <v>トランジションＳＴ取替 25A</v>
      </c>
      <c r="S24" s="55" t="str">
        <f t="shared" si="3"/>
        <v>交通誘導員</v>
      </c>
      <c r="T24" s="55" t="str">
        <f t="shared" si="4"/>
        <v>継手 PLSM-L 80A</v>
      </c>
      <c r="U24" s="55" t="str">
        <f t="shared" si="5"/>
        <v>PE管 75A</v>
      </c>
      <c r="V24" s="55" t="str">
        <f t="shared" si="6"/>
        <v>分岐異径チーズ 25A×15A</v>
      </c>
      <c r="W24" s="55" t="str">
        <f t="shared" si="7"/>
        <v xml:space="preserve">壁ケース型ガスコンセント </v>
      </c>
      <c r="X24" s="55" t="str">
        <f t="shared" si="8"/>
        <v>切止め工事(メカ) PLSM-MTS Ca止め 32A</v>
      </c>
      <c r="Y24" s="55" t="str">
        <f t="shared" si="9"/>
        <v>はつり工/T300     ブロック 125A</v>
      </c>
      <c r="Z24" s="55" t="str">
        <f t="shared" si="10"/>
        <v>露出BV(ねじ) 32A</v>
      </c>
      <c r="AA24" s="55" t="str">
        <f t="shared" si="11"/>
        <v>デンゾー巻 50A</v>
      </c>
      <c r="AB24" s="55" t="str">
        <f t="shared" si="12"/>
        <v>メーター移設 25号</v>
      </c>
      <c r="AC24" s="55" t="str">
        <f t="shared" si="13"/>
        <v>タン付支持金具 ステン 40A 木質</v>
      </c>
      <c r="AD24" s="55" t="str">
        <f t="shared" si="14"/>
        <v>PLSM-L 40A</v>
      </c>
    </row>
    <row r="25" spans="1:30" ht="15" customHeight="1">
      <c r="A25" s="23">
        <f>COUNTIFS($H$3:H25,H25)</f>
        <v>5</v>
      </c>
      <c r="B25" s="23" t="str">
        <f t="shared" si="0"/>
        <v>供③05</v>
      </c>
      <c r="C25" s="24">
        <f t="shared" si="15"/>
        <v>23</v>
      </c>
      <c r="D25" s="27" t="s">
        <v>388</v>
      </c>
      <c r="E25" s="31" t="str">
        <v>EF-ST 100A×50A</v>
      </c>
      <c r="F25" s="31" t="s">
        <v>50</v>
      </c>
      <c r="G25" s="38">
        <v>42850</v>
      </c>
      <c r="H25" s="43" t="s">
        <v>88</v>
      </c>
      <c r="N25" s="24"/>
      <c r="P25" s="24">
        <f t="shared" si="18"/>
        <v>23</v>
      </c>
      <c r="Q25" s="61" t="e">
        <f t="shared" si="1"/>
        <v>#N/A</v>
      </c>
      <c r="R25" s="55" t="str">
        <f t="shared" si="2"/>
        <v>トランジションＳＴ取替 32A</v>
      </c>
      <c r="S25" s="55" t="str">
        <f t="shared" si="3"/>
        <v>市道 H1400(m2)</v>
      </c>
      <c r="T25" s="55" t="str">
        <f t="shared" si="4"/>
        <v>継手 PLSM-T 20A</v>
      </c>
      <c r="U25" s="55" t="str">
        <f t="shared" si="5"/>
        <v>PE管 100A</v>
      </c>
      <c r="V25" s="55" t="str">
        <f t="shared" si="6"/>
        <v>分岐異径チーズ 25A×20A</v>
      </c>
      <c r="W25" s="55" t="str">
        <f t="shared" si="7"/>
        <v xml:space="preserve">床埋込コンセント </v>
      </c>
      <c r="X25" s="55" t="str">
        <f t="shared" si="8"/>
        <v>切止め工事(メカ) PLSM-MTS Ca止め 40A</v>
      </c>
      <c r="Y25" s="55" t="str">
        <f t="shared" si="9"/>
        <v>コア抜き/T150以下 50A</v>
      </c>
      <c r="Z25" s="55" t="str">
        <f t="shared" si="10"/>
        <v>露出BV(ねじ) 40A</v>
      </c>
      <c r="AA25" s="55" t="str">
        <f t="shared" si="11"/>
        <v>デンゾー巻 80A</v>
      </c>
      <c r="AB25" s="55" t="str">
        <f t="shared" si="12"/>
        <v>メーター移設 40号</v>
      </c>
      <c r="AC25" s="55" t="str">
        <f t="shared" si="13"/>
        <v>タン付支持金具 ステン 50A 木質</v>
      </c>
      <c r="AD25" s="55" t="str">
        <f t="shared" si="14"/>
        <v>PLSM-L 50A</v>
      </c>
    </row>
    <row r="26" spans="1:30" ht="15" customHeight="1">
      <c r="A26" s="23">
        <f>COUNTIFS($H$3:H26,H26)</f>
        <v>6</v>
      </c>
      <c r="B26" s="23" t="str">
        <f t="shared" si="0"/>
        <v>供③06</v>
      </c>
      <c r="C26" s="24">
        <f t="shared" si="15"/>
        <v>24</v>
      </c>
      <c r="D26" s="27" t="s">
        <v>292</v>
      </c>
      <c r="E26" s="31" t="str">
        <v>EF-ST 150A×30A</v>
      </c>
      <c r="F26" s="31" t="s">
        <v>50</v>
      </c>
      <c r="G26" s="38">
        <v>40920</v>
      </c>
      <c r="H26" s="43" t="s">
        <v>88</v>
      </c>
      <c r="N26" s="24"/>
      <c r="P26" s="24">
        <f t="shared" si="18"/>
        <v>24</v>
      </c>
      <c r="Q26" s="61" t="e">
        <f t="shared" si="1"/>
        <v>#N/A</v>
      </c>
      <c r="R26" s="55" t="str">
        <f t="shared" si="2"/>
        <v>トランジションＳＴ取替 50A</v>
      </c>
      <c r="S26" s="55" t="str">
        <f t="shared" si="3"/>
        <v>県道(N3) H1400(m2)</v>
      </c>
      <c r="T26" s="55" t="str">
        <f t="shared" si="4"/>
        <v>継手 PLSM-T 25A</v>
      </c>
      <c r="U26" s="55" t="str">
        <f t="shared" si="5"/>
        <v>PE管 150A</v>
      </c>
      <c r="V26" s="55" t="str">
        <f t="shared" si="6"/>
        <v>座付きエルボ 15A</v>
      </c>
      <c r="W26" s="55" t="str">
        <f t="shared" si="7"/>
        <v xml:space="preserve">床埋込ヒューズガス栓 </v>
      </c>
      <c r="X26" s="55" t="str">
        <f t="shared" si="8"/>
        <v>切止め工事(メカ) PLSM-MTS Ca止め 50A</v>
      </c>
      <c r="Y26" s="55" t="str">
        <f t="shared" si="9"/>
        <v>コア抜き/T200 50A</v>
      </c>
      <c r="Z26" s="55" t="str">
        <f t="shared" si="10"/>
        <v>露出BV(ねじ) 50A</v>
      </c>
      <c r="AA26" s="55" t="str">
        <f t="shared" si="11"/>
        <v>デンゾー巻 100A</v>
      </c>
      <c r="AB26" s="55" t="str">
        <f t="shared" si="12"/>
        <v>メーター移設 65号･100号</v>
      </c>
      <c r="AC26" s="55" t="str">
        <f t="shared" si="13"/>
        <v>タン付支持金具 ステン 80A 木質</v>
      </c>
      <c r="AD26" s="55" t="str">
        <f t="shared" si="14"/>
        <v>PLSM-L 80A</v>
      </c>
    </row>
    <row r="27" spans="1:30" ht="15" customHeight="1">
      <c r="A27" s="23">
        <f>COUNTIFS($H$3:H27,H27)</f>
        <v>7</v>
      </c>
      <c r="B27" s="23" t="str">
        <f t="shared" si="0"/>
        <v>供③07</v>
      </c>
      <c r="C27" s="24">
        <f t="shared" si="15"/>
        <v>25</v>
      </c>
      <c r="D27" s="27" t="s">
        <v>12</v>
      </c>
      <c r="E27" s="31" t="str">
        <v>EF-ST 150A×50A</v>
      </c>
      <c r="F27" s="31" t="s">
        <v>50</v>
      </c>
      <c r="G27" s="38">
        <v>45900</v>
      </c>
      <c r="H27" s="43" t="s">
        <v>88</v>
      </c>
      <c r="N27" s="24"/>
      <c r="P27" s="24">
        <f t="shared" si="18"/>
        <v>25</v>
      </c>
      <c r="Q27" s="61" t="e">
        <f t="shared" si="1"/>
        <v>#N/A</v>
      </c>
      <c r="R27" s="55" t="e">
        <f t="shared" si="2"/>
        <v>#N/A</v>
      </c>
      <c r="S27" s="55" t="str">
        <f t="shared" si="3"/>
        <v>県道(N4) H1400(m2)</v>
      </c>
      <c r="T27" s="55" t="str">
        <f t="shared" si="4"/>
        <v>継手 PLSM-T 32A</v>
      </c>
      <c r="U27" s="55" t="e">
        <f t="shared" si="5"/>
        <v>#N/A</v>
      </c>
      <c r="V27" s="55" t="str">
        <f t="shared" si="6"/>
        <v>台座付エルボ 15A</v>
      </c>
      <c r="W27" s="55" t="str">
        <f t="shared" si="7"/>
        <v xml:space="preserve">壁埋込ヒューズガス栓 </v>
      </c>
      <c r="X27" s="55" t="str">
        <f t="shared" si="8"/>
        <v>切止め工事(メカ) PLS-Pr止め 25A以下</v>
      </c>
      <c r="Y27" s="55" t="str">
        <f t="shared" si="9"/>
        <v>コア抜き/T300 50A</v>
      </c>
      <c r="Z27" s="55" t="str">
        <f t="shared" si="10"/>
        <v>露出BV(ねじ) 80A</v>
      </c>
      <c r="AA27" s="55" t="str">
        <f t="shared" si="11"/>
        <v>防食＋デンゾー巻 25A</v>
      </c>
      <c r="AB27" s="55" t="e">
        <f t="shared" si="12"/>
        <v>#N/A</v>
      </c>
      <c r="AC27" s="55" t="str">
        <f t="shared" si="13"/>
        <v>サドルバンド ステン 20A</v>
      </c>
      <c r="AD27" s="55" t="str">
        <f t="shared" si="14"/>
        <v>PLSM-T 20A</v>
      </c>
    </row>
    <row r="28" spans="1:30" ht="15" customHeight="1">
      <c r="A28" s="23">
        <f>COUNTIFS($H$3:H28,H28)</f>
        <v>8</v>
      </c>
      <c r="B28" s="23" t="str">
        <f t="shared" si="0"/>
        <v>供③08</v>
      </c>
      <c r="C28" s="24">
        <f t="shared" si="15"/>
        <v>26</v>
      </c>
      <c r="D28" s="27" t="s">
        <v>301</v>
      </c>
      <c r="E28" s="31" t="str">
        <v>EF-ST 150A×75A</v>
      </c>
      <c r="F28" s="31" t="s">
        <v>50</v>
      </c>
      <c r="G28" s="38">
        <v>81960</v>
      </c>
      <c r="H28" s="43" t="s">
        <v>88</v>
      </c>
      <c r="N28" s="24"/>
      <c r="P28" s="24">
        <f t="shared" si="18"/>
        <v>26</v>
      </c>
      <c r="Q28" s="61" t="e">
        <f t="shared" si="1"/>
        <v>#N/A</v>
      </c>
      <c r="R28" s="55" t="e">
        <f t="shared" si="2"/>
        <v>#N/A</v>
      </c>
      <c r="S28" s="55" t="str">
        <f t="shared" si="3"/>
        <v>県道(N5) H1400(m2)</v>
      </c>
      <c r="T28" s="55" t="str">
        <f t="shared" si="4"/>
        <v>継手 PLSM-T 40A</v>
      </c>
      <c r="U28" s="55" t="e">
        <f t="shared" si="5"/>
        <v>#N/A</v>
      </c>
      <c r="V28" s="55" t="str">
        <f t="shared" si="6"/>
        <v>台座付エルボ 20A</v>
      </c>
      <c r="W28" s="55" t="str">
        <f t="shared" si="7"/>
        <v xml:space="preserve">取替用ヒューズガス栓(G57/58) </v>
      </c>
      <c r="X28" s="55" t="str">
        <f t="shared" si="8"/>
        <v>切止め工事(メカ) PLS-Pr止め 32A</v>
      </c>
      <c r="Y28" s="55" t="str">
        <f t="shared" si="9"/>
        <v>コア抜き/T150以下 75A</v>
      </c>
      <c r="Z28" s="55" t="str">
        <f t="shared" si="10"/>
        <v>弁筐 H300/B-1</v>
      </c>
      <c r="AA28" s="55" t="str">
        <f t="shared" si="11"/>
        <v>防食＋デンゾー巻 32A</v>
      </c>
      <c r="AB28" s="55" t="e">
        <f t="shared" si="12"/>
        <v>#N/A</v>
      </c>
      <c r="AC28" s="55" t="str">
        <f t="shared" si="13"/>
        <v>サドルバンド ステン 25A</v>
      </c>
      <c r="AD28" s="55" t="str">
        <f t="shared" si="14"/>
        <v>PLSM-T 25A</v>
      </c>
    </row>
    <row r="29" spans="1:30" ht="15" customHeight="1">
      <c r="A29" s="23">
        <f>COUNTIFS($H$3:H29,H29)</f>
        <v>9</v>
      </c>
      <c r="B29" s="23" t="str">
        <f t="shared" si="0"/>
        <v>供③09</v>
      </c>
      <c r="C29" s="24">
        <f t="shared" si="15"/>
        <v>27</v>
      </c>
      <c r="D29" s="27" t="str">
        <v>23-02-001</v>
      </c>
      <c r="E29" s="31" t="str">
        <v>PCクランプ+T-ST 50A×25A</v>
      </c>
      <c r="F29" s="31" t="s">
        <v>50</v>
      </c>
      <c r="G29" s="38">
        <v>31810</v>
      </c>
      <c r="H29" s="43" t="s">
        <v>88</v>
      </c>
      <c r="N29" s="24"/>
      <c r="P29" s="24">
        <f t="shared" si="18"/>
        <v>27</v>
      </c>
      <c r="Q29" s="61" t="e">
        <f t="shared" si="1"/>
        <v>#N/A</v>
      </c>
      <c r="R29" s="55" t="e">
        <f t="shared" si="2"/>
        <v>#N/A</v>
      </c>
      <c r="S29" s="55" t="str">
        <f t="shared" si="3"/>
        <v>歩道 H1400(m2)</v>
      </c>
      <c r="T29" s="55" t="str">
        <f t="shared" si="4"/>
        <v>継手 PLSM-T 50A</v>
      </c>
      <c r="U29" s="55" t="e">
        <f t="shared" si="5"/>
        <v>#N/A</v>
      </c>
      <c r="V29" s="55" t="str">
        <f t="shared" si="6"/>
        <v>分岐ネジ継手 15A</v>
      </c>
      <c r="W29" s="55" t="str">
        <f t="shared" si="7"/>
        <v xml:space="preserve">取替用ヒューズガス栓(G56) </v>
      </c>
      <c r="X29" s="55" t="str">
        <f t="shared" si="8"/>
        <v>切止め工事(メカ) PLS-Pr止め 50A</v>
      </c>
      <c r="Y29" s="55" t="str">
        <f t="shared" si="9"/>
        <v>コア抜き/T200 75A</v>
      </c>
      <c r="Z29" s="55" t="str">
        <f t="shared" si="10"/>
        <v>弁筐 H600/浅層埋設</v>
      </c>
      <c r="AA29" s="55" t="str">
        <f t="shared" si="11"/>
        <v>防食＋デンゾー巻 40A</v>
      </c>
      <c r="AB29" s="55" t="e">
        <f t="shared" si="12"/>
        <v>#N/A</v>
      </c>
      <c r="AC29" s="55" t="str">
        <f t="shared" si="13"/>
        <v>ハンディブラケット ステン 150㎜</v>
      </c>
      <c r="AD29" s="55" t="str">
        <f t="shared" si="14"/>
        <v>PLSM-T 32A</v>
      </c>
    </row>
    <row r="30" spans="1:30" ht="15" customHeight="1">
      <c r="A30" s="23">
        <f>COUNTIFS($H$3:H30,H30)</f>
        <v>10</v>
      </c>
      <c r="B30" s="23" t="str">
        <f t="shared" si="0"/>
        <v>供③10</v>
      </c>
      <c r="C30" s="24">
        <f t="shared" si="15"/>
        <v>28</v>
      </c>
      <c r="D30" s="27" t="s">
        <v>7</v>
      </c>
      <c r="E30" s="31" t="str">
        <v>PCクランプ+T-ST 50A×32A</v>
      </c>
      <c r="F30" s="31" t="s">
        <v>50</v>
      </c>
      <c r="G30" s="38">
        <v>32120</v>
      </c>
      <c r="H30" s="43" t="s">
        <v>88</v>
      </c>
      <c r="N30" s="24"/>
      <c r="P30" s="24">
        <f t="shared" si="18"/>
        <v>28</v>
      </c>
      <c r="Q30" s="61" t="e">
        <f t="shared" si="1"/>
        <v>#N/A</v>
      </c>
      <c r="R30" s="55" t="e">
        <f t="shared" si="2"/>
        <v>#N/A</v>
      </c>
      <c r="S30" s="55" t="str">
        <f t="shared" si="3"/>
        <v>市道 H800(m2)</v>
      </c>
      <c r="T30" s="55" t="str">
        <f t="shared" si="4"/>
        <v>継手 PLSM-T 80A</v>
      </c>
      <c r="U30" s="55" t="e">
        <f t="shared" si="5"/>
        <v>#N/A</v>
      </c>
      <c r="V30" s="55" t="str">
        <f t="shared" si="6"/>
        <v>壁貫通カバー 10A･15A</v>
      </c>
      <c r="W30" s="55" t="str">
        <f t="shared" si="7"/>
        <v xml:space="preserve">取替用ヒューズガス栓(床) </v>
      </c>
      <c r="X30" s="55" t="str">
        <f t="shared" si="8"/>
        <v>切止め工事(メカ) PLS-Pr止め 80A</v>
      </c>
      <c r="Y30" s="55" t="str">
        <f t="shared" si="9"/>
        <v>コア抜き/T300 75A</v>
      </c>
      <c r="Z30" s="55" t="e">
        <f t="shared" si="10"/>
        <v>#N/A</v>
      </c>
      <c r="AA30" s="55" t="str">
        <f t="shared" si="11"/>
        <v>防食＋デンゾー巻 50A</v>
      </c>
      <c r="AB30" s="55" t="e">
        <f t="shared" si="12"/>
        <v>#N/A</v>
      </c>
      <c r="AC30" s="55" t="str">
        <f t="shared" si="13"/>
        <v>ハンディブラケット ステン 200㎜</v>
      </c>
      <c r="AD30" s="55" t="str">
        <f t="shared" si="14"/>
        <v>PLSM-T 40A</v>
      </c>
    </row>
    <row r="31" spans="1:30" ht="15" customHeight="1">
      <c r="A31" s="23">
        <f>COUNTIFS($H$3:H31,H31)</f>
        <v>11</v>
      </c>
      <c r="B31" s="23" t="str">
        <f t="shared" si="0"/>
        <v>供③11</v>
      </c>
      <c r="C31" s="24">
        <f t="shared" si="15"/>
        <v>29</v>
      </c>
      <c r="D31" s="27" t="str">
        <v>23-02-003</v>
      </c>
      <c r="E31" s="31" t="str">
        <v>PCクランプ+T-ST 80A×25A</v>
      </c>
      <c r="F31" s="31" t="s">
        <v>50</v>
      </c>
      <c r="G31" s="38">
        <v>37660</v>
      </c>
      <c r="H31" s="43" t="s">
        <v>88</v>
      </c>
      <c r="N31" s="24"/>
      <c r="P31" s="24">
        <f t="shared" si="18"/>
        <v>29</v>
      </c>
      <c r="Q31" s="61" t="e">
        <f t="shared" si="1"/>
        <v>#N/A</v>
      </c>
      <c r="R31" s="55" t="e">
        <f t="shared" si="2"/>
        <v>#N/A</v>
      </c>
      <c r="S31" s="55" t="str">
        <f t="shared" si="3"/>
        <v>県道(N3)H900(m2)</v>
      </c>
      <c r="T31" s="55" t="str">
        <f t="shared" si="4"/>
        <v>継手 EF-RS 30A×25A</v>
      </c>
      <c r="U31" s="55" t="e">
        <f t="shared" si="5"/>
        <v>#N/A</v>
      </c>
      <c r="V31" s="55" t="str">
        <f t="shared" si="6"/>
        <v>片ねじエルボ 10A</v>
      </c>
      <c r="W31" s="55" t="str">
        <f t="shared" si="7"/>
        <v>中間ガス栓 15A</v>
      </c>
      <c r="X31" s="55" t="str">
        <f t="shared" si="8"/>
        <v>切止め工事(白) AP-Ca止め 20A</v>
      </c>
      <c r="Y31" s="55" t="str">
        <f t="shared" si="9"/>
        <v>コア抜き/T150以下 125A</v>
      </c>
      <c r="Z31" s="55" t="e">
        <f t="shared" si="10"/>
        <v>#N/A</v>
      </c>
      <c r="AA31" s="55" t="str">
        <f t="shared" si="11"/>
        <v>防食＋デンゾー巻 80A</v>
      </c>
      <c r="AB31" s="55" t="e">
        <f t="shared" si="12"/>
        <v>#N/A</v>
      </c>
      <c r="AC31" s="55" t="str">
        <f t="shared" si="13"/>
        <v>ハンディブラケット ステン 300㎜</v>
      </c>
      <c r="AD31" s="55" t="str">
        <f t="shared" si="14"/>
        <v>PLSM-T 50A</v>
      </c>
    </row>
    <row r="32" spans="1:30" ht="15" customHeight="1">
      <c r="A32" s="23">
        <f>COUNTIFS($H$3:H32,H32)</f>
        <v>12</v>
      </c>
      <c r="B32" s="23" t="str">
        <f t="shared" si="0"/>
        <v>供③12</v>
      </c>
      <c r="C32" s="24">
        <f t="shared" si="15"/>
        <v>30</v>
      </c>
      <c r="D32" s="27" t="s">
        <v>53</v>
      </c>
      <c r="E32" s="31" t="str">
        <v>PCクランプ+T-ST 80A×32A</v>
      </c>
      <c r="F32" s="31" t="s">
        <v>50</v>
      </c>
      <c r="G32" s="38">
        <v>40700</v>
      </c>
      <c r="H32" s="43" t="s">
        <v>88</v>
      </c>
      <c r="N32" s="24"/>
      <c r="P32" s="24">
        <f t="shared" si="18"/>
        <v>30</v>
      </c>
      <c r="Q32" s="61" t="e">
        <f t="shared" si="1"/>
        <v>#N/A</v>
      </c>
      <c r="R32" s="55" t="e">
        <f t="shared" si="2"/>
        <v>#N/A</v>
      </c>
      <c r="S32" s="55" t="str">
        <f t="shared" si="3"/>
        <v>県道(N4) H900(m2)</v>
      </c>
      <c r="T32" s="55" t="str">
        <f t="shared" si="4"/>
        <v>継手 EF-RS 50A×30A</v>
      </c>
      <c r="U32" s="55" t="e">
        <f t="shared" si="5"/>
        <v>#N/A</v>
      </c>
      <c r="V32" s="55" t="str">
        <f t="shared" si="6"/>
        <v>片ねじエルボ 15A</v>
      </c>
      <c r="W32" s="55" t="str">
        <f t="shared" si="7"/>
        <v>中間ガス栓 20A</v>
      </c>
      <c r="X32" s="55" t="str">
        <f t="shared" si="8"/>
        <v>切止め工事(白) AP-Ca止め 25A</v>
      </c>
      <c r="Y32" s="55" t="str">
        <f t="shared" si="9"/>
        <v>コア抜き/T200 125A</v>
      </c>
      <c r="Z32" s="55" t="e">
        <f t="shared" si="10"/>
        <v>#N/A</v>
      </c>
      <c r="AA32" s="55" t="str">
        <f t="shared" si="11"/>
        <v>防食＋デンゾー巻 100A</v>
      </c>
      <c r="AB32" s="55" t="e">
        <f t="shared" si="12"/>
        <v>#N/A</v>
      </c>
      <c r="AC32" s="55" t="str">
        <f t="shared" si="13"/>
        <v>ハンディブラケット ステン 400㎜</v>
      </c>
      <c r="AD32" s="55" t="str">
        <f t="shared" si="14"/>
        <v>PLSM-T 80A</v>
      </c>
    </row>
    <row r="33" spans="1:30" ht="15" customHeight="1">
      <c r="A33" s="23">
        <f>COUNTIFS($H$3:H33,H33)</f>
        <v>13</v>
      </c>
      <c r="B33" s="23" t="str">
        <f t="shared" si="0"/>
        <v>供③13</v>
      </c>
      <c r="C33" s="24">
        <f t="shared" si="15"/>
        <v>31</v>
      </c>
      <c r="D33" s="27" t="str">
        <v>23-02-005</v>
      </c>
      <c r="E33" s="31" t="str">
        <v>PCクランプ+T-ST 80A×50A</v>
      </c>
      <c r="F33" s="31" t="s">
        <v>50</v>
      </c>
      <c r="G33" s="38">
        <v>49890</v>
      </c>
      <c r="H33" s="43" t="s">
        <v>88</v>
      </c>
      <c r="N33" s="24"/>
      <c r="P33" s="24">
        <f t="shared" si="18"/>
        <v>31</v>
      </c>
      <c r="Q33" s="61" t="e">
        <f t="shared" si="1"/>
        <v>#N/A</v>
      </c>
      <c r="R33" s="55" t="e">
        <f t="shared" si="2"/>
        <v>#N/A</v>
      </c>
      <c r="S33" s="55" t="str">
        <f t="shared" si="3"/>
        <v>県道(N5) H950(m2)</v>
      </c>
      <c r="T33" s="55" t="str">
        <f t="shared" si="4"/>
        <v>継手 EF-CA 25A</v>
      </c>
      <c r="U33" s="55" t="e">
        <f t="shared" si="5"/>
        <v>#N/A</v>
      </c>
      <c r="V33" s="55" t="str">
        <f t="shared" si="6"/>
        <v>FP用分岐サドル 15A･20A</v>
      </c>
      <c r="W33" s="55" t="str">
        <f t="shared" si="7"/>
        <v>中間ガス栓 25A</v>
      </c>
      <c r="X33" s="55" t="str">
        <f t="shared" si="8"/>
        <v>切止め工事(白) AP-Ca止め 32A</v>
      </c>
      <c r="Y33" s="55" t="str">
        <f t="shared" si="9"/>
        <v>コア抜き/T300 125A</v>
      </c>
      <c r="Z33" s="55" t="e">
        <f t="shared" si="10"/>
        <v>#N/A</v>
      </c>
      <c r="AA33" s="55" t="str">
        <f t="shared" si="11"/>
        <v>防食シート＋防食テープ巻 50Aまで</v>
      </c>
      <c r="AB33" s="55" t="e">
        <f t="shared" si="12"/>
        <v>#N/A</v>
      </c>
      <c r="AC33" s="55" t="e">
        <f t="shared" si="13"/>
        <v>#N/A</v>
      </c>
      <c r="AD33" s="55" t="str">
        <f t="shared" si="14"/>
        <v>継手 EF-RS 30A×25A</v>
      </c>
    </row>
    <row r="34" spans="1:30" ht="15" customHeight="1">
      <c r="A34" s="23">
        <f>COUNTIFS($H$3:H34,H34)</f>
        <v>14</v>
      </c>
      <c r="B34" s="23" t="str">
        <f t="shared" si="0"/>
        <v>供③14</v>
      </c>
      <c r="C34" s="24">
        <f t="shared" si="15"/>
        <v>32</v>
      </c>
      <c r="D34" s="27" t="str">
        <v>23-03-001</v>
      </c>
      <c r="E34" s="31" t="s">
        <v>93</v>
      </c>
      <c r="F34" s="31" t="s">
        <v>50</v>
      </c>
      <c r="G34" s="38">
        <v>21980</v>
      </c>
      <c r="H34" s="43" t="s">
        <v>88</v>
      </c>
      <c r="N34" s="24"/>
      <c r="P34" s="24">
        <f t="shared" si="18"/>
        <v>32</v>
      </c>
      <c r="Q34" s="61" t="e">
        <f t="shared" si="1"/>
        <v>#N/A</v>
      </c>
      <c r="R34" s="55" t="e">
        <f t="shared" si="2"/>
        <v>#N/A</v>
      </c>
      <c r="S34" s="55" t="str">
        <f t="shared" si="3"/>
        <v>歩道 H800(m2)</v>
      </c>
      <c r="T34" s="55" t="str">
        <f t="shared" si="4"/>
        <v>継手 EF-CA 30A</v>
      </c>
      <c r="U34" s="55" t="e">
        <f t="shared" si="5"/>
        <v>#N/A</v>
      </c>
      <c r="V34" s="55" t="str">
        <f t="shared" si="6"/>
        <v>両メカソケット 10A</v>
      </c>
      <c r="W34" s="55" t="str">
        <f t="shared" si="7"/>
        <v>中間ガス栓 32A</v>
      </c>
      <c r="X34" s="55" t="str">
        <f t="shared" si="8"/>
        <v>切止め工事(白) AP-Ca止め 40A</v>
      </c>
      <c r="Y34" s="55" t="str">
        <f t="shared" si="9"/>
        <v>溝はつり工事 30×30㎜</v>
      </c>
      <c r="Z34" s="55" t="e">
        <f t="shared" si="10"/>
        <v>#N/A</v>
      </c>
      <c r="AA34" s="55" t="str">
        <f t="shared" si="11"/>
        <v>防食シート＋防食テープ巻 100Aまで</v>
      </c>
      <c r="AB34" s="55" t="e">
        <f t="shared" si="12"/>
        <v>#N/A</v>
      </c>
      <c r="AC34" s="55" t="e">
        <f t="shared" si="13"/>
        <v>#N/A</v>
      </c>
      <c r="AD34" s="55" t="str">
        <f t="shared" si="14"/>
        <v>継手 EF-RS 50A×30A</v>
      </c>
    </row>
    <row r="35" spans="1:30" ht="15" customHeight="1">
      <c r="A35" s="23">
        <f>COUNTIFS($H$3:H35,H35)</f>
        <v>15</v>
      </c>
      <c r="B35" s="23" t="str">
        <f t="shared" si="0"/>
        <v>供③15</v>
      </c>
      <c r="C35" s="24">
        <f t="shared" si="15"/>
        <v>33</v>
      </c>
      <c r="D35" s="27" t="str">
        <v>23-03-002</v>
      </c>
      <c r="E35" s="31" t="s">
        <v>321</v>
      </c>
      <c r="F35" s="31" t="s">
        <v>50</v>
      </c>
      <c r="G35" s="38">
        <v>24960</v>
      </c>
      <c r="H35" s="43" t="s">
        <v>88</v>
      </c>
      <c r="N35" s="24"/>
      <c r="P35" s="24">
        <f t="shared" si="18"/>
        <v>33</v>
      </c>
      <c r="Q35" s="61" t="e">
        <f t="shared" si="1"/>
        <v>#N/A</v>
      </c>
      <c r="R35" s="55" t="e">
        <f t="shared" si="2"/>
        <v>#N/A</v>
      </c>
      <c r="S35" s="55" t="str">
        <f t="shared" si="3"/>
        <v>未舗装道 H1400(m2)</v>
      </c>
      <c r="T35" s="55" t="str">
        <f t="shared" si="4"/>
        <v>継手 EF-CA 50A</v>
      </c>
      <c r="U35" s="55" t="e">
        <f t="shared" si="5"/>
        <v>#N/A</v>
      </c>
      <c r="V35" s="55" t="str">
        <f t="shared" si="6"/>
        <v>両メカソケット 15A</v>
      </c>
      <c r="W35" s="55" t="e">
        <f t="shared" si="7"/>
        <v>#N/A</v>
      </c>
      <c r="X35" s="55" t="str">
        <f t="shared" si="8"/>
        <v>切止め工事(白) AP-Ca止め 50A</v>
      </c>
      <c r="Y35" s="55" t="str">
        <f t="shared" si="9"/>
        <v>溝はつり工事 50×50㎜</v>
      </c>
      <c r="Z35" s="55" t="e">
        <f t="shared" si="10"/>
        <v>#N/A</v>
      </c>
      <c r="AA35" s="55" t="e">
        <f t="shared" si="11"/>
        <v>#N/A</v>
      </c>
      <c r="AB35" s="55" t="e">
        <f t="shared" si="12"/>
        <v>#N/A</v>
      </c>
      <c r="AC35" s="55" t="e">
        <f t="shared" si="13"/>
        <v>#N/A</v>
      </c>
      <c r="AD35" s="55" t="str">
        <f t="shared" si="14"/>
        <v>PE管分岐 EF-T 25A</v>
      </c>
    </row>
    <row r="36" spans="1:30" ht="15" customHeight="1">
      <c r="A36" s="23">
        <f>COUNTIFS($H$3:H36,H36)</f>
        <v>16</v>
      </c>
      <c r="B36" s="23" t="str">
        <f t="shared" si="0"/>
        <v>供③16</v>
      </c>
      <c r="C36" s="24">
        <f t="shared" si="15"/>
        <v>34</v>
      </c>
      <c r="D36" s="27" t="str">
        <v>23-03-003</v>
      </c>
      <c r="E36" s="31" t="s">
        <v>416</v>
      </c>
      <c r="F36" s="31" t="s">
        <v>50</v>
      </c>
      <c r="G36" s="38">
        <v>38480</v>
      </c>
      <c r="H36" s="43" t="s">
        <v>88</v>
      </c>
      <c r="N36" s="24"/>
      <c r="O36" s="60"/>
      <c r="P36" s="24">
        <f t="shared" si="18"/>
        <v>34</v>
      </c>
      <c r="Q36" s="61" t="e">
        <f t="shared" si="1"/>
        <v>#N/A</v>
      </c>
      <c r="R36" s="55" t="e">
        <f t="shared" si="2"/>
        <v>#N/A</v>
      </c>
      <c r="S36" s="55" t="str">
        <f t="shared" si="3"/>
        <v>未舗装道 H800(m2)</v>
      </c>
      <c r="T36" s="55" t="str">
        <f t="shared" si="4"/>
        <v>継手 PLA-S 20A</v>
      </c>
      <c r="U36" s="55" t="e">
        <f t="shared" si="5"/>
        <v>#N/A</v>
      </c>
      <c r="V36" s="55" t="str">
        <f t="shared" si="6"/>
        <v>両メカソケット 20A</v>
      </c>
      <c r="W36" s="55" t="e">
        <f t="shared" si="7"/>
        <v>#N/A</v>
      </c>
      <c r="X36" s="55" t="str">
        <f t="shared" si="8"/>
        <v>切止め工事(白) AP-Ca止め 80A</v>
      </c>
      <c r="Y36" s="55" t="str">
        <f t="shared" si="9"/>
        <v>溝はつり工事 75×75㎜</v>
      </c>
      <c r="Z36" s="55" t="e">
        <f t="shared" si="10"/>
        <v>#N/A</v>
      </c>
      <c r="AA36" s="55" t="e">
        <f t="shared" si="11"/>
        <v>#N/A</v>
      </c>
      <c r="AB36" s="55" t="e">
        <f t="shared" si="12"/>
        <v>#N/A</v>
      </c>
      <c r="AC36" s="55" t="e">
        <f t="shared" si="13"/>
        <v>#N/A</v>
      </c>
      <c r="AD36" s="55" t="str">
        <f t="shared" si="14"/>
        <v>PE管分岐 EF-T 30A</v>
      </c>
    </row>
    <row r="37" spans="1:30" ht="15" customHeight="1">
      <c r="A37" s="23">
        <f>COUNTIFS($H$3:H37,H37)</f>
        <v>17</v>
      </c>
      <c r="B37" s="23" t="str">
        <f t="shared" si="0"/>
        <v>供③17</v>
      </c>
      <c r="C37" s="24">
        <f t="shared" si="15"/>
        <v>35</v>
      </c>
      <c r="D37" s="27" t="s">
        <v>227</v>
      </c>
      <c r="E37" s="31" t="s">
        <v>418</v>
      </c>
      <c r="F37" s="31" t="s">
        <v>50</v>
      </c>
      <c r="G37" s="38">
        <v>65370</v>
      </c>
      <c r="H37" s="43" t="s">
        <v>88</v>
      </c>
      <c r="N37" s="24"/>
      <c r="O37" s="60"/>
      <c r="P37" s="24">
        <f t="shared" si="18"/>
        <v>35</v>
      </c>
      <c r="Q37" s="61" t="e">
        <f t="shared" si="1"/>
        <v>#N/A</v>
      </c>
      <c r="R37" s="61" t="e">
        <f t="shared" si="2"/>
        <v>#N/A</v>
      </c>
      <c r="S37" s="55" t="str">
        <f t="shared" si="3"/>
        <v>CO舗装道 H1400(m2)</v>
      </c>
      <c r="T37" s="55" t="str">
        <f t="shared" si="4"/>
        <v>継手 PLA-S 25A</v>
      </c>
      <c r="U37" s="61" t="e">
        <f t="shared" si="5"/>
        <v>#N/A</v>
      </c>
      <c r="V37" s="55" t="str">
        <f t="shared" si="6"/>
        <v>両メカソケット 25A</v>
      </c>
      <c r="W37" s="55" t="e">
        <f t="shared" si="7"/>
        <v>#N/A</v>
      </c>
      <c r="X37" s="55" t="str">
        <f t="shared" si="8"/>
        <v>切止め工事(白) Pr･Ca止め 20A以下</v>
      </c>
      <c r="Y37" s="55" t="str">
        <f t="shared" si="9"/>
        <v>溝はつり工事 100×100㎜</v>
      </c>
      <c r="Z37" s="55" t="e">
        <f t="shared" si="10"/>
        <v>#N/A</v>
      </c>
      <c r="AA37" s="55" t="e">
        <f t="shared" si="11"/>
        <v>#N/A</v>
      </c>
      <c r="AB37" s="61" t="e">
        <f t="shared" si="12"/>
        <v>#N/A</v>
      </c>
      <c r="AC37" s="55" t="e">
        <f t="shared" si="13"/>
        <v>#N/A</v>
      </c>
      <c r="AD37" s="55" t="str">
        <f t="shared" si="14"/>
        <v>PE管分岐 EF-T 50A</v>
      </c>
    </row>
    <row r="38" spans="1:30" ht="15" customHeight="1">
      <c r="A38" s="23">
        <f>COUNTIFS($H$3:H38,H38)</f>
        <v>18</v>
      </c>
      <c r="B38" s="23" t="str">
        <f t="shared" si="0"/>
        <v>供③18</v>
      </c>
      <c r="C38" s="24">
        <f t="shared" si="15"/>
        <v>36</v>
      </c>
      <c r="D38" s="27" t="s">
        <v>400</v>
      </c>
      <c r="E38" s="31" t="s">
        <v>420</v>
      </c>
      <c r="F38" s="31" t="s">
        <v>50</v>
      </c>
      <c r="G38" s="38">
        <v>15750</v>
      </c>
      <c r="H38" s="43" t="s">
        <v>88</v>
      </c>
      <c r="N38" s="24"/>
      <c r="O38" s="60"/>
      <c r="P38" s="24">
        <f t="shared" si="18"/>
        <v>36</v>
      </c>
      <c r="Q38" s="61" t="e">
        <f t="shared" si="1"/>
        <v>#N/A</v>
      </c>
      <c r="R38" s="61" t="e">
        <f t="shared" si="2"/>
        <v>#N/A</v>
      </c>
      <c r="S38" s="55" t="str">
        <f t="shared" si="3"/>
        <v>CO舗装道 H800(m2)</v>
      </c>
      <c r="T38" s="55" t="str">
        <f t="shared" si="4"/>
        <v>継手 PLA-S 32A</v>
      </c>
      <c r="U38" s="61" t="e">
        <f t="shared" si="5"/>
        <v>#N/A</v>
      </c>
      <c r="V38" s="55" t="str">
        <f t="shared" si="6"/>
        <v>両メカソケット 25A×20A</v>
      </c>
      <c r="W38" s="55" t="e">
        <f t="shared" si="7"/>
        <v>#N/A</v>
      </c>
      <c r="X38" s="55" t="str">
        <f t="shared" si="8"/>
        <v>切止め工事(白) Pr･Ca止め 25A</v>
      </c>
      <c r="Y38" s="55" t="str">
        <f t="shared" si="9"/>
        <v>面はつり T=30㎜以下</v>
      </c>
      <c r="Z38" s="55" t="e">
        <f t="shared" si="10"/>
        <v>#N/A</v>
      </c>
      <c r="AA38" s="55" t="e">
        <f t="shared" si="11"/>
        <v>#N/A</v>
      </c>
      <c r="AB38" s="61" t="e">
        <f t="shared" si="12"/>
        <v>#N/A</v>
      </c>
      <c r="AC38" s="55" t="e">
        <f t="shared" si="13"/>
        <v>#N/A</v>
      </c>
      <c r="AD38" s="55" t="str">
        <f t="shared" si="14"/>
        <v>PE管分岐 EF-T 75A</v>
      </c>
    </row>
    <row r="39" spans="1:30" ht="15" customHeight="1">
      <c r="A39" s="23">
        <f>COUNTIFS($H$3:H39,H39)</f>
        <v>19</v>
      </c>
      <c r="B39" s="23" t="str">
        <f t="shared" si="0"/>
        <v>供③19</v>
      </c>
      <c r="C39" s="24">
        <f t="shared" si="15"/>
        <v>37</v>
      </c>
      <c r="D39" s="27" t="s">
        <v>218</v>
      </c>
      <c r="E39" s="31" t="s">
        <v>407</v>
      </c>
      <c r="F39" s="31" t="s">
        <v>50</v>
      </c>
      <c r="G39" s="38">
        <v>18860</v>
      </c>
      <c r="H39" s="43" t="s">
        <v>88</v>
      </c>
      <c r="N39" s="24"/>
      <c r="O39" s="60"/>
      <c r="P39" s="24">
        <f t="shared" si="18"/>
        <v>37</v>
      </c>
      <c r="Q39" s="61" t="e">
        <f t="shared" si="1"/>
        <v>#N/A</v>
      </c>
      <c r="R39" s="61" t="e">
        <f t="shared" si="2"/>
        <v>#N/A</v>
      </c>
      <c r="S39" s="55" t="str">
        <f t="shared" si="3"/>
        <v>掘削/人力・転用土(ｍ)</v>
      </c>
      <c r="T39" s="55" t="str">
        <f t="shared" si="4"/>
        <v>継手 PLA-S 40A</v>
      </c>
      <c r="U39" s="61" t="e">
        <f t="shared" si="5"/>
        <v>#N/A</v>
      </c>
      <c r="V39" s="55" t="str">
        <f t="shared" si="6"/>
        <v>フレキヘッダー 2P</v>
      </c>
      <c r="W39" s="55" t="e">
        <f t="shared" si="7"/>
        <v>#N/A</v>
      </c>
      <c r="X39" s="55" t="str">
        <f t="shared" si="8"/>
        <v>切止め工事(白) Pr･Ca止め 32A</v>
      </c>
      <c r="Y39" s="55" t="str">
        <f t="shared" si="9"/>
        <v xml:space="preserve">ＣＯカッター </v>
      </c>
      <c r="Z39" s="55" t="e">
        <f t="shared" si="10"/>
        <v>#N/A</v>
      </c>
      <c r="AA39" s="55" t="e">
        <f t="shared" si="11"/>
        <v>#N/A</v>
      </c>
      <c r="AB39" s="61" t="e">
        <f t="shared" si="12"/>
        <v>#N/A</v>
      </c>
      <c r="AC39" s="55" t="e">
        <f t="shared" si="13"/>
        <v>#N/A</v>
      </c>
      <c r="AD39" s="55" t="str">
        <f t="shared" si="14"/>
        <v>PE管分岐 EF-RT 30A×25A</v>
      </c>
    </row>
    <row r="40" spans="1:30" ht="15" customHeight="1">
      <c r="A40" s="23">
        <f>COUNTIFS($H$3:H40,H40)</f>
        <v>20</v>
      </c>
      <c r="B40" s="23" t="str">
        <f t="shared" si="0"/>
        <v>供③20</v>
      </c>
      <c r="C40" s="24">
        <f t="shared" si="15"/>
        <v>38</v>
      </c>
      <c r="D40" s="27" t="s">
        <v>137</v>
      </c>
      <c r="E40" s="31" t="s">
        <v>421</v>
      </c>
      <c r="F40" s="31" t="s">
        <v>50</v>
      </c>
      <c r="G40" s="38">
        <v>31160</v>
      </c>
      <c r="H40" s="43" t="s">
        <v>88</v>
      </c>
      <c r="N40" s="24"/>
      <c r="O40" s="60"/>
      <c r="P40" s="24">
        <f t="shared" si="18"/>
        <v>38</v>
      </c>
      <c r="Q40" s="61" t="e">
        <f t="shared" si="1"/>
        <v>#N/A</v>
      </c>
      <c r="R40" s="61" t="e">
        <f t="shared" si="2"/>
        <v>#N/A</v>
      </c>
      <c r="S40" s="55" t="str">
        <f t="shared" si="3"/>
        <v>掘削/人力・入替(ｍ)</v>
      </c>
      <c r="T40" s="55" t="str">
        <f t="shared" si="4"/>
        <v>PE管分岐 EF-T 25A</v>
      </c>
      <c r="U40" s="61" t="e">
        <f t="shared" si="5"/>
        <v>#N/A</v>
      </c>
      <c r="V40" s="55" t="str">
        <f t="shared" si="6"/>
        <v>フレキヘッダー 3P</v>
      </c>
      <c r="W40" s="55" t="e">
        <f t="shared" si="7"/>
        <v>#N/A</v>
      </c>
      <c r="X40" s="55" t="str">
        <f t="shared" si="8"/>
        <v>切止め工事(白) Pr･Ca止め 40A</v>
      </c>
      <c r="Y40" s="55" t="str">
        <f t="shared" si="9"/>
        <v xml:space="preserve">ＡＳカッター </v>
      </c>
      <c r="Z40" s="61" t="e">
        <f t="shared" si="10"/>
        <v>#N/A</v>
      </c>
      <c r="AA40" s="55" t="e">
        <f t="shared" si="11"/>
        <v>#N/A</v>
      </c>
      <c r="AB40" s="61" t="e">
        <f t="shared" si="12"/>
        <v>#N/A</v>
      </c>
      <c r="AC40" s="55" t="e">
        <f t="shared" si="13"/>
        <v>#N/A</v>
      </c>
      <c r="AD40" s="55" t="str">
        <f t="shared" si="14"/>
        <v>PE管分岐 EF-SD 50A×25A</v>
      </c>
    </row>
    <row r="41" spans="1:30" ht="15" customHeight="1">
      <c r="A41" s="23">
        <f>COUNTIFS($H$3:H41,H41)</f>
        <v>21</v>
      </c>
      <c r="B41" s="23" t="str">
        <f t="shared" si="0"/>
        <v>供③21</v>
      </c>
      <c r="C41" s="24">
        <f t="shared" si="15"/>
        <v>39</v>
      </c>
      <c r="D41" s="27" t="s">
        <v>403</v>
      </c>
      <c r="E41" s="31" t="s">
        <v>422</v>
      </c>
      <c r="F41" s="31" t="s">
        <v>50</v>
      </c>
      <c r="G41" s="38">
        <v>54400</v>
      </c>
      <c r="H41" s="43" t="s">
        <v>88</v>
      </c>
      <c r="N41" s="24"/>
      <c r="O41" s="60"/>
      <c r="P41" s="24">
        <f t="shared" si="18"/>
        <v>39</v>
      </c>
      <c r="Q41" s="61" t="e">
        <f t="shared" si="1"/>
        <v>#N/A</v>
      </c>
      <c r="R41" s="61" t="e">
        <f t="shared" si="2"/>
        <v>#N/A</v>
      </c>
      <c r="S41" s="55" t="str">
        <f t="shared" si="3"/>
        <v>掘削/機械・転用土(ｍ)</v>
      </c>
      <c r="T41" s="55" t="str">
        <f t="shared" si="4"/>
        <v>PE管分岐 EF-T 30A</v>
      </c>
      <c r="U41" s="61" t="e">
        <f t="shared" si="5"/>
        <v>#N/A</v>
      </c>
      <c r="V41" s="55" t="str">
        <f t="shared" si="6"/>
        <v>フレキヘッダー 5P</v>
      </c>
      <c r="W41" s="55" t="e">
        <f t="shared" si="7"/>
        <v>#N/A</v>
      </c>
      <c r="X41" s="55" t="str">
        <f t="shared" si="8"/>
        <v>切止め工事(白) Pr･Ca止め 50A</v>
      </c>
      <c r="Y41" s="55" t="str">
        <f t="shared" si="9"/>
        <v>ＣＯはつり 人力施工</v>
      </c>
      <c r="Z41" s="61" t="e">
        <f t="shared" si="10"/>
        <v>#N/A</v>
      </c>
      <c r="AA41" s="55" t="e">
        <f t="shared" si="11"/>
        <v>#N/A</v>
      </c>
      <c r="AB41" s="61" t="e">
        <f t="shared" si="12"/>
        <v>#N/A</v>
      </c>
      <c r="AC41" s="55" t="e">
        <f t="shared" si="13"/>
        <v>#N/A</v>
      </c>
      <c r="AD41" s="55" t="str">
        <f t="shared" si="14"/>
        <v>PE管分岐 EF-SD 50A×30A</v>
      </c>
    </row>
    <row r="42" spans="1:30" ht="15" customHeight="1">
      <c r="A42" s="23">
        <f>COUNTIFS($H$3:H42,H42)</f>
        <v>22</v>
      </c>
      <c r="B42" s="23" t="str">
        <f t="shared" si="0"/>
        <v>供③22</v>
      </c>
      <c r="C42" s="24">
        <f t="shared" si="15"/>
        <v>40</v>
      </c>
      <c r="D42" s="27" t="str">
        <v>10-10-001</v>
      </c>
      <c r="E42" s="31" t="s">
        <v>239</v>
      </c>
      <c r="F42" s="31" t="s">
        <v>50</v>
      </c>
      <c r="G42" s="38">
        <v>16220</v>
      </c>
      <c r="H42" s="43" t="s">
        <v>88</v>
      </c>
      <c r="N42" s="24"/>
      <c r="O42" s="60"/>
      <c r="P42" s="24">
        <f t="shared" si="18"/>
        <v>40</v>
      </c>
      <c r="Q42" s="61" t="e">
        <f t="shared" si="1"/>
        <v>#N/A</v>
      </c>
      <c r="R42" s="61" t="e">
        <f t="shared" si="2"/>
        <v>#N/A</v>
      </c>
      <c r="S42" s="55" t="str">
        <f t="shared" si="3"/>
        <v>掘削/機械・入替(ｍ)</v>
      </c>
      <c r="T42" s="55" t="str">
        <f t="shared" si="4"/>
        <v>PE管分岐 EF-T 50A</v>
      </c>
      <c r="U42" s="61" t="e">
        <f t="shared" si="5"/>
        <v>#N/A</v>
      </c>
      <c r="V42" s="55" t="e">
        <f t="shared" si="6"/>
        <v>#N/A</v>
      </c>
      <c r="W42" s="55" t="e">
        <f t="shared" si="7"/>
        <v>#N/A</v>
      </c>
      <c r="X42" s="55" t="str">
        <f t="shared" si="8"/>
        <v>切止め工事(白) Pr･Ca止め 80A</v>
      </c>
      <c r="Y42" s="55" t="str">
        <f t="shared" si="9"/>
        <v>ＣＯ復旧 人力施工</v>
      </c>
      <c r="Z42" s="61" t="e">
        <f t="shared" si="10"/>
        <v>#N/A</v>
      </c>
      <c r="AA42" s="55" t="e">
        <f t="shared" si="11"/>
        <v>#N/A</v>
      </c>
      <c r="AB42" s="61" t="e">
        <f t="shared" si="12"/>
        <v>#N/A</v>
      </c>
      <c r="AC42" s="55" t="e">
        <f t="shared" si="13"/>
        <v>#N/A</v>
      </c>
      <c r="AD42" s="55" t="str">
        <f t="shared" si="14"/>
        <v>PE管分岐 EF-SD 75A×25A</v>
      </c>
    </row>
    <row r="43" spans="1:30" ht="15" customHeight="1">
      <c r="A43" s="23">
        <f>COUNTIFS($H$3:H43,H43)</f>
        <v>23</v>
      </c>
      <c r="B43" s="23" t="str">
        <f t="shared" si="0"/>
        <v>供③23</v>
      </c>
      <c r="C43" s="24">
        <f t="shared" si="15"/>
        <v>41</v>
      </c>
      <c r="D43" s="27" t="str">
        <v>10-10-002</v>
      </c>
      <c r="E43" s="31" t="s">
        <v>363</v>
      </c>
      <c r="F43" s="31" t="s">
        <v>50</v>
      </c>
      <c r="G43" s="38">
        <v>16490</v>
      </c>
      <c r="H43" s="43" t="s">
        <v>88</v>
      </c>
      <c r="N43" s="24"/>
      <c r="O43" s="60"/>
      <c r="P43" s="24">
        <f t="shared" si="18"/>
        <v>41</v>
      </c>
      <c r="Q43" s="61" t="e">
        <f t="shared" si="1"/>
        <v>#N/A</v>
      </c>
      <c r="R43" s="61" t="e">
        <f t="shared" si="2"/>
        <v>#N/A</v>
      </c>
      <c r="S43" s="55" t="str">
        <f t="shared" si="3"/>
        <v>掘削/人力・転用土(m3)</v>
      </c>
      <c r="T43" s="55" t="str">
        <f t="shared" si="4"/>
        <v>PE管分岐 EF-T 75A</v>
      </c>
      <c r="U43" s="61" t="e">
        <f t="shared" si="5"/>
        <v>#N/A</v>
      </c>
      <c r="V43" s="55" t="e">
        <f t="shared" si="6"/>
        <v>#N/A</v>
      </c>
      <c r="W43" s="55" t="e">
        <f t="shared" si="7"/>
        <v>#N/A</v>
      </c>
      <c r="X43" s="55" t="str">
        <f t="shared" si="8"/>
        <v>切止め工事(EF) 25A</v>
      </c>
      <c r="Y43" s="55" t="str">
        <f t="shared" si="9"/>
        <v>掘削/人力・転用土(ｍ)</v>
      </c>
      <c r="Z43" s="61" t="e">
        <f t="shared" si="10"/>
        <v>#N/A</v>
      </c>
      <c r="AA43" s="55" t="e">
        <f t="shared" si="11"/>
        <v>#N/A</v>
      </c>
      <c r="AB43" s="61" t="e">
        <f t="shared" si="12"/>
        <v>#N/A</v>
      </c>
      <c r="AC43" s="55" t="e">
        <f t="shared" si="13"/>
        <v>#N/A</v>
      </c>
      <c r="AD43" s="55" t="str">
        <f t="shared" si="14"/>
        <v>PE管分岐 EF-SD 75A×30A</v>
      </c>
    </row>
    <row r="44" spans="1:30" ht="15" customHeight="1">
      <c r="A44" s="23">
        <f>COUNTIFS($H$3:H44,H44)</f>
        <v>24</v>
      </c>
      <c r="B44" s="23" t="str">
        <f t="shared" si="0"/>
        <v>供③24</v>
      </c>
      <c r="C44" s="24">
        <f t="shared" si="15"/>
        <v>42</v>
      </c>
      <c r="D44" s="27" t="str">
        <v>10-10-003</v>
      </c>
      <c r="E44" s="31" t="s">
        <v>423</v>
      </c>
      <c r="F44" s="31" t="s">
        <v>50</v>
      </c>
      <c r="G44" s="38">
        <v>26830</v>
      </c>
      <c r="H44" s="43" t="s">
        <v>88</v>
      </c>
      <c r="N44" s="24"/>
      <c r="O44" s="60"/>
      <c r="P44" s="24">
        <f t="shared" si="18"/>
        <v>42</v>
      </c>
      <c r="Q44" s="61" t="e">
        <f t="shared" si="1"/>
        <v>#N/A</v>
      </c>
      <c r="R44" s="61" t="e">
        <f t="shared" si="2"/>
        <v>#N/A</v>
      </c>
      <c r="S44" s="55" t="str">
        <f t="shared" si="3"/>
        <v>掘削/人力・入替(m3)</v>
      </c>
      <c r="T44" s="55" t="str">
        <f t="shared" si="4"/>
        <v>PE管分岐 EF-RT 30A×25A</v>
      </c>
      <c r="U44" s="61" t="e">
        <f t="shared" si="5"/>
        <v>#N/A</v>
      </c>
      <c r="V44" s="55" t="e">
        <f t="shared" si="6"/>
        <v>#N/A</v>
      </c>
      <c r="W44" s="55" t="e">
        <f t="shared" si="7"/>
        <v>#N/A</v>
      </c>
      <c r="X44" s="55" t="str">
        <f t="shared" si="8"/>
        <v>切止め工事(EF) 30A</v>
      </c>
      <c r="Y44" s="55" t="str">
        <f t="shared" si="9"/>
        <v>掘削/人力・入替(ｍ)</v>
      </c>
      <c r="Z44" s="61" t="e">
        <f t="shared" si="10"/>
        <v>#N/A</v>
      </c>
      <c r="AA44" s="55" t="e">
        <f t="shared" si="11"/>
        <v>#N/A</v>
      </c>
      <c r="AB44" s="61" t="e">
        <f t="shared" si="12"/>
        <v>#N/A</v>
      </c>
      <c r="AC44" s="61" t="e">
        <f t="shared" si="13"/>
        <v>#N/A</v>
      </c>
      <c r="AD44" s="55" t="str">
        <f t="shared" si="14"/>
        <v>PE管分岐 EF-SD 75A×50A</v>
      </c>
    </row>
    <row r="45" spans="1:30" ht="15" customHeight="1">
      <c r="A45" s="23">
        <f>COUNTIFS($H$3:H45,H45)</f>
        <v>4</v>
      </c>
      <c r="B45" s="23" t="str">
        <f t="shared" si="0"/>
        <v>区分04</v>
      </c>
      <c r="C45" s="24">
        <f t="shared" si="15"/>
        <v>43</v>
      </c>
      <c r="D45" s="27" t="s">
        <v>163</v>
      </c>
      <c r="E45" s="31" t="s">
        <v>133</v>
      </c>
      <c r="F45" s="31" t="s">
        <v>184</v>
      </c>
      <c r="G45" s="38" t="s">
        <v>293</v>
      </c>
      <c r="H45" s="43" t="s">
        <v>188</v>
      </c>
      <c r="N45" s="24"/>
      <c r="O45" s="60"/>
      <c r="P45" s="24">
        <f t="shared" si="18"/>
        <v>43</v>
      </c>
      <c r="Q45" s="61" t="e">
        <f t="shared" si="1"/>
        <v>#N/A</v>
      </c>
      <c r="R45" s="61" t="e">
        <f t="shared" si="2"/>
        <v>#N/A</v>
      </c>
      <c r="S45" s="55" t="str">
        <f t="shared" si="3"/>
        <v>掘削/機械・転用土(m3)</v>
      </c>
      <c r="T45" s="55" t="str">
        <f t="shared" si="4"/>
        <v>PE管分岐 EF-SD 50A×25A</v>
      </c>
      <c r="U45" s="61" t="e">
        <f t="shared" si="5"/>
        <v>#N/A</v>
      </c>
      <c r="V45" s="55" t="e">
        <f t="shared" si="6"/>
        <v>#N/A</v>
      </c>
      <c r="W45" s="61" t="e">
        <f t="shared" si="7"/>
        <v>#N/A</v>
      </c>
      <c r="X45" s="55" t="str">
        <f t="shared" si="8"/>
        <v>切止め工事(EF) 50A</v>
      </c>
      <c r="Y45" s="55" t="str">
        <f t="shared" si="9"/>
        <v>掘削/機械・転用土(ｍ)</v>
      </c>
      <c r="Z45" s="61" t="e">
        <f t="shared" si="10"/>
        <v>#N/A</v>
      </c>
      <c r="AA45" s="61" t="e">
        <f t="shared" si="11"/>
        <v>#N/A</v>
      </c>
      <c r="AB45" s="61" t="e">
        <f t="shared" si="12"/>
        <v>#N/A</v>
      </c>
      <c r="AC45" s="61" t="e">
        <f t="shared" si="13"/>
        <v>#N/A</v>
      </c>
      <c r="AD45" s="55" t="str">
        <f t="shared" si="14"/>
        <v>PE管分岐 EF-SD 100A×25A</v>
      </c>
    </row>
    <row r="46" spans="1:30" ht="15" customHeight="1">
      <c r="A46" s="23">
        <f>COUNTIFS($H$3:H46,H46)</f>
        <v>1</v>
      </c>
      <c r="B46" s="23" t="str">
        <f t="shared" si="0"/>
        <v>供④01</v>
      </c>
      <c r="C46" s="24">
        <f t="shared" si="15"/>
        <v>44</v>
      </c>
      <c r="D46" s="27" t="str">
        <v>24-01-001</v>
      </c>
      <c r="E46" s="31" t="str">
        <v>市道 H1400/W700</v>
      </c>
      <c r="F46" s="31" t="s">
        <v>128</v>
      </c>
      <c r="G46" s="38">
        <v>33710</v>
      </c>
      <c r="H46" s="43" t="s">
        <v>64</v>
      </c>
      <c r="N46" s="24"/>
      <c r="O46" s="60"/>
      <c r="P46" s="24">
        <f t="shared" si="18"/>
        <v>44</v>
      </c>
      <c r="Q46" s="61" t="e">
        <f t="shared" si="1"/>
        <v>#N/A</v>
      </c>
      <c r="R46" s="61" t="e">
        <f t="shared" si="2"/>
        <v>#N/A</v>
      </c>
      <c r="S46" s="55" t="str">
        <f t="shared" si="3"/>
        <v>掘削/機械・入替(m3)</v>
      </c>
      <c r="T46" s="55" t="str">
        <f t="shared" si="4"/>
        <v>PE管分岐 EF-SD 50A×30A</v>
      </c>
      <c r="U46" s="61" t="e">
        <f t="shared" si="5"/>
        <v>#N/A</v>
      </c>
      <c r="V46" s="55" t="e">
        <f t="shared" si="6"/>
        <v>#N/A</v>
      </c>
      <c r="W46" s="61" t="e">
        <f t="shared" si="7"/>
        <v>#N/A</v>
      </c>
      <c r="X46" s="55" t="str">
        <f t="shared" si="8"/>
        <v>切止め工事(サーチ2箇所止め) 25A</v>
      </c>
      <c r="Y46" s="55" t="str">
        <f t="shared" si="9"/>
        <v>掘削/機械・入替(ｍ)</v>
      </c>
      <c r="Z46" s="61" t="e">
        <f t="shared" si="10"/>
        <v>#N/A</v>
      </c>
      <c r="AA46" s="61" t="e">
        <f t="shared" si="11"/>
        <v>#N/A</v>
      </c>
      <c r="AB46" s="61" t="e">
        <f t="shared" si="12"/>
        <v>#N/A</v>
      </c>
      <c r="AC46" s="61" t="e">
        <f t="shared" si="13"/>
        <v>#N/A</v>
      </c>
      <c r="AD46" s="55" t="str">
        <f t="shared" si="14"/>
        <v>PE管分岐 EF-SD 100A×30A</v>
      </c>
    </row>
    <row r="47" spans="1:30" ht="15" customHeight="1">
      <c r="A47" s="23">
        <f>COUNTIFS($H$3:H47,H47)</f>
        <v>2</v>
      </c>
      <c r="B47" s="23" t="str">
        <f t="shared" si="0"/>
        <v>供④02</v>
      </c>
      <c r="C47" s="24">
        <f t="shared" si="15"/>
        <v>45</v>
      </c>
      <c r="D47" s="27" t="str">
        <v>24-01-002</v>
      </c>
      <c r="E47" s="31" t="str">
        <v>県道(N3) H1400/W700</v>
      </c>
      <c r="F47" s="31" t="s">
        <v>128</v>
      </c>
      <c r="G47" s="38">
        <v>36070</v>
      </c>
      <c r="H47" s="43" t="s">
        <v>64</v>
      </c>
      <c r="N47" s="24"/>
      <c r="O47" s="60"/>
      <c r="P47" s="24">
        <f t="shared" si="18"/>
        <v>45</v>
      </c>
      <c r="Q47" s="61" t="e">
        <f t="shared" si="1"/>
        <v>#N/A</v>
      </c>
      <c r="R47" s="61" t="e">
        <f t="shared" si="2"/>
        <v>#N/A</v>
      </c>
      <c r="S47" s="55" t="e">
        <f t="shared" si="3"/>
        <v>#N/A</v>
      </c>
      <c r="T47" s="55" t="str">
        <f t="shared" si="4"/>
        <v>PE管分岐 EF-SD 75A×25A</v>
      </c>
      <c r="U47" s="61" t="e">
        <f t="shared" si="5"/>
        <v>#N/A</v>
      </c>
      <c r="V47" s="55" t="e">
        <f t="shared" si="6"/>
        <v>#N/A</v>
      </c>
      <c r="W47" s="61" t="e">
        <f t="shared" si="7"/>
        <v>#N/A</v>
      </c>
      <c r="X47" s="55" t="e">
        <f t="shared" si="8"/>
        <v>#N/A</v>
      </c>
      <c r="Y47" s="55" t="str">
        <f t="shared" si="9"/>
        <v>掘削/人力・転用土(m3)</v>
      </c>
      <c r="Z47" s="61" t="e">
        <f t="shared" si="10"/>
        <v>#N/A</v>
      </c>
      <c r="AA47" s="61" t="e">
        <f t="shared" si="11"/>
        <v>#N/A</v>
      </c>
      <c r="AB47" s="61" t="e">
        <f t="shared" si="12"/>
        <v>#N/A</v>
      </c>
      <c r="AC47" s="61" t="e">
        <f t="shared" si="13"/>
        <v>#N/A</v>
      </c>
      <c r="AD47" s="55" t="str">
        <f t="shared" si="14"/>
        <v>PE管分岐 EF-SD 100A×50A</v>
      </c>
    </row>
    <row r="48" spans="1:30" ht="15" customHeight="1">
      <c r="A48" s="23">
        <f>COUNTIFS($H$3:H48,H48)</f>
        <v>3</v>
      </c>
      <c r="B48" s="23" t="str">
        <f t="shared" si="0"/>
        <v>供④03</v>
      </c>
      <c r="C48" s="24">
        <f t="shared" si="15"/>
        <v>46</v>
      </c>
      <c r="D48" s="27" t="str">
        <v>24-01-003</v>
      </c>
      <c r="E48" s="31" t="str">
        <v>県道(N4) H1400/W700</v>
      </c>
      <c r="F48" s="31" t="s">
        <v>128</v>
      </c>
      <c r="G48" s="38">
        <v>35850</v>
      </c>
      <c r="H48" s="43" t="s">
        <v>64</v>
      </c>
      <c r="N48" s="24"/>
      <c r="O48" s="60"/>
      <c r="P48" s="24">
        <f t="shared" si="18"/>
        <v>46</v>
      </c>
      <c r="Q48" s="61" t="e">
        <f t="shared" si="1"/>
        <v>#N/A</v>
      </c>
      <c r="R48" s="61" t="e">
        <f t="shared" si="2"/>
        <v>#N/A</v>
      </c>
      <c r="S48" s="55" t="e">
        <f t="shared" si="3"/>
        <v>#N/A</v>
      </c>
      <c r="T48" s="55" t="str">
        <f t="shared" si="4"/>
        <v>PE管分岐 EF-SD 75A×30A</v>
      </c>
      <c r="U48" s="61" t="e">
        <f t="shared" si="5"/>
        <v>#N/A</v>
      </c>
      <c r="V48" s="55" t="e">
        <f t="shared" si="6"/>
        <v>#N/A</v>
      </c>
      <c r="W48" s="61" t="e">
        <f t="shared" si="7"/>
        <v>#N/A</v>
      </c>
      <c r="X48" s="55" t="e">
        <f t="shared" si="8"/>
        <v>#N/A</v>
      </c>
      <c r="Y48" s="55" t="str">
        <f t="shared" si="9"/>
        <v>掘削/人力・入替(m3)</v>
      </c>
      <c r="Z48" s="61" t="e">
        <f t="shared" si="10"/>
        <v>#N/A</v>
      </c>
      <c r="AA48" s="61" t="e">
        <f t="shared" si="11"/>
        <v>#N/A</v>
      </c>
      <c r="AB48" s="61" t="e">
        <f t="shared" si="12"/>
        <v>#N/A</v>
      </c>
      <c r="AC48" s="61" t="e">
        <f t="shared" si="13"/>
        <v>#N/A</v>
      </c>
      <c r="AD48" s="55" t="str">
        <f t="shared" si="14"/>
        <v>PE管分岐 EF-SD 150A×25A</v>
      </c>
    </row>
    <row r="49" spans="1:30" ht="15" customHeight="1">
      <c r="A49" s="23">
        <f>COUNTIFS($H$3:H49,H49)</f>
        <v>4</v>
      </c>
      <c r="B49" s="23" t="str">
        <f t="shared" si="0"/>
        <v>供④04</v>
      </c>
      <c r="C49" s="24">
        <f t="shared" si="15"/>
        <v>47</v>
      </c>
      <c r="D49" s="27" t="str">
        <v>24-01-004</v>
      </c>
      <c r="E49" s="31" t="str">
        <v>県道(N5) H1400/W700</v>
      </c>
      <c r="F49" s="31" t="s">
        <v>128</v>
      </c>
      <c r="G49" s="38">
        <v>36540</v>
      </c>
      <c r="H49" s="43" t="s">
        <v>64</v>
      </c>
      <c r="N49" s="24"/>
      <c r="O49" s="60"/>
      <c r="P49" s="24">
        <f t="shared" si="18"/>
        <v>47</v>
      </c>
      <c r="Q49" s="61" t="e">
        <f t="shared" si="1"/>
        <v>#N/A</v>
      </c>
      <c r="R49" s="61" t="e">
        <f t="shared" si="2"/>
        <v>#N/A</v>
      </c>
      <c r="S49" s="55" t="e">
        <f t="shared" si="3"/>
        <v>#N/A</v>
      </c>
      <c r="T49" s="55" t="str">
        <f t="shared" si="4"/>
        <v>PE管分岐 EF-SD 75A×50A</v>
      </c>
      <c r="U49" s="61" t="e">
        <f t="shared" si="5"/>
        <v>#N/A</v>
      </c>
      <c r="V49" s="55" t="e">
        <f t="shared" si="6"/>
        <v>#N/A</v>
      </c>
      <c r="W49" s="61" t="e">
        <f t="shared" si="7"/>
        <v>#N/A</v>
      </c>
      <c r="X49" s="55" t="e">
        <f t="shared" si="8"/>
        <v>#N/A</v>
      </c>
      <c r="Y49" s="55" t="str">
        <f t="shared" si="9"/>
        <v>掘削/機械・転用土(m3)</v>
      </c>
      <c r="Z49" s="61" t="e">
        <f t="shared" si="10"/>
        <v>#N/A</v>
      </c>
      <c r="AA49" s="61" t="e">
        <f t="shared" si="11"/>
        <v>#N/A</v>
      </c>
      <c r="AB49" s="61" t="e">
        <f t="shared" si="12"/>
        <v>#N/A</v>
      </c>
      <c r="AC49" s="61" t="e">
        <f t="shared" si="13"/>
        <v>#N/A</v>
      </c>
      <c r="AD49" s="55" t="str">
        <f t="shared" si="14"/>
        <v>PE管分岐 EF-SD 150A×30A</v>
      </c>
    </row>
    <row r="50" spans="1:30" ht="15" customHeight="1">
      <c r="A50" s="23">
        <f>COUNTIFS($H$3:H50,H50)</f>
        <v>5</v>
      </c>
      <c r="B50" s="23" t="str">
        <f t="shared" si="0"/>
        <v>供④05</v>
      </c>
      <c r="C50" s="24">
        <f t="shared" si="15"/>
        <v>48</v>
      </c>
      <c r="D50" s="27" t="str">
        <v>24-01-005</v>
      </c>
      <c r="E50" s="31" t="str">
        <v>歩道 H1400/W700</v>
      </c>
      <c r="F50" s="31" t="s">
        <v>128</v>
      </c>
      <c r="G50" s="38">
        <v>35220</v>
      </c>
      <c r="H50" s="43" t="s">
        <v>64</v>
      </c>
      <c r="N50" s="24"/>
      <c r="O50" s="60"/>
      <c r="P50" s="24">
        <f t="shared" si="18"/>
        <v>48</v>
      </c>
      <c r="Q50" s="61" t="e">
        <f t="shared" si="1"/>
        <v>#N/A</v>
      </c>
      <c r="R50" s="61" t="e">
        <f t="shared" si="2"/>
        <v>#N/A</v>
      </c>
      <c r="S50" s="55" t="e">
        <f t="shared" si="3"/>
        <v>#N/A</v>
      </c>
      <c r="T50" s="55" t="str">
        <f t="shared" si="4"/>
        <v>PE管分岐 EF-SD 100A×25A</v>
      </c>
      <c r="U50" s="61" t="e">
        <f t="shared" si="5"/>
        <v>#N/A</v>
      </c>
      <c r="V50" s="55" t="e">
        <f t="shared" si="6"/>
        <v>#N/A</v>
      </c>
      <c r="W50" s="61" t="e">
        <f t="shared" si="7"/>
        <v>#N/A</v>
      </c>
      <c r="X50" s="55" t="e">
        <f t="shared" si="8"/>
        <v>#N/A</v>
      </c>
      <c r="Y50" s="55" t="str">
        <f t="shared" si="9"/>
        <v>掘削/機械・入替(m3)</v>
      </c>
      <c r="Z50" s="61" t="e">
        <f t="shared" si="10"/>
        <v>#N/A</v>
      </c>
      <c r="AA50" s="61" t="e">
        <f t="shared" si="11"/>
        <v>#N/A</v>
      </c>
      <c r="AB50" s="61" t="e">
        <f t="shared" si="12"/>
        <v>#N/A</v>
      </c>
      <c r="AC50" s="61" t="e">
        <f t="shared" si="13"/>
        <v>#N/A</v>
      </c>
      <c r="AD50" s="55" t="str">
        <f t="shared" si="14"/>
        <v>PE管分岐 EF-SD 150A×50A</v>
      </c>
    </row>
    <row r="51" spans="1:30" ht="15" customHeight="1">
      <c r="A51" s="23">
        <f>COUNTIFS($H$3:H51,H51)</f>
        <v>6</v>
      </c>
      <c r="B51" s="23" t="str">
        <f t="shared" si="0"/>
        <v>供④06</v>
      </c>
      <c r="C51" s="24">
        <f t="shared" si="15"/>
        <v>49</v>
      </c>
      <c r="D51" s="27" t="str">
        <v>24-01-006</v>
      </c>
      <c r="E51" s="31" t="str">
        <v>市道 H800/W700</v>
      </c>
      <c r="F51" s="31" t="s">
        <v>128</v>
      </c>
      <c r="G51" s="38">
        <v>23190</v>
      </c>
      <c r="H51" s="43" t="s">
        <v>64</v>
      </c>
      <c r="N51" s="24"/>
      <c r="O51" s="60"/>
      <c r="P51" s="24">
        <f t="shared" si="18"/>
        <v>49</v>
      </c>
      <c r="Q51" s="61" t="e">
        <f t="shared" si="1"/>
        <v>#N/A</v>
      </c>
      <c r="R51" s="61" t="e">
        <f t="shared" si="2"/>
        <v>#N/A</v>
      </c>
      <c r="S51" s="55" t="e">
        <f t="shared" si="3"/>
        <v>#N/A</v>
      </c>
      <c r="T51" s="55" t="str">
        <f t="shared" si="4"/>
        <v>PE管分岐 EF-SD 100A×30A</v>
      </c>
      <c r="U51" s="61" t="e">
        <f t="shared" si="5"/>
        <v>#N/A</v>
      </c>
      <c r="V51" s="55" t="e">
        <f t="shared" si="6"/>
        <v>#N/A</v>
      </c>
      <c r="W51" s="61" t="e">
        <f t="shared" si="7"/>
        <v>#N/A</v>
      </c>
      <c r="X51" s="55" t="e">
        <f t="shared" si="8"/>
        <v>#N/A</v>
      </c>
      <c r="Y51" s="55" t="e">
        <f t="shared" si="9"/>
        <v>#N/A</v>
      </c>
      <c r="Z51" s="61" t="e">
        <f t="shared" si="10"/>
        <v>#N/A</v>
      </c>
      <c r="AA51" s="61" t="e">
        <f t="shared" si="11"/>
        <v>#N/A</v>
      </c>
      <c r="AB51" s="61" t="e">
        <f t="shared" si="12"/>
        <v>#N/A</v>
      </c>
      <c r="AC51" s="61" t="e">
        <f t="shared" si="13"/>
        <v>#N/A</v>
      </c>
      <c r="AD51" s="55" t="str">
        <f t="shared" si="14"/>
        <v>PE管分岐 EF-SD 150A×75A</v>
      </c>
    </row>
    <row r="52" spans="1:30" ht="15" customHeight="1">
      <c r="A52" s="23">
        <f>COUNTIFS($H$3:H52,H52)</f>
        <v>7</v>
      </c>
      <c r="B52" s="23" t="str">
        <f t="shared" si="0"/>
        <v>供④07</v>
      </c>
      <c r="C52" s="24">
        <f t="shared" si="15"/>
        <v>50</v>
      </c>
      <c r="D52" s="27" t="str">
        <v>24-01-007</v>
      </c>
      <c r="E52" s="31" t="str">
        <v>県道(N3) H900/W700</v>
      </c>
      <c r="F52" s="31" t="s">
        <v>128</v>
      </c>
      <c r="G52" s="38">
        <v>26170</v>
      </c>
      <c r="H52" s="43" t="s">
        <v>64</v>
      </c>
      <c r="N52" s="24"/>
      <c r="O52" s="60"/>
      <c r="P52" s="24">
        <f t="shared" si="18"/>
        <v>50</v>
      </c>
      <c r="Q52" s="61" t="e">
        <f t="shared" si="1"/>
        <v>#N/A</v>
      </c>
      <c r="R52" s="61" t="e">
        <f t="shared" si="2"/>
        <v>#N/A</v>
      </c>
      <c r="S52" s="55" t="e">
        <f t="shared" si="3"/>
        <v>#N/A</v>
      </c>
      <c r="T52" s="55" t="str">
        <f t="shared" si="4"/>
        <v>PE管分岐 EF-SD 100A×50A</v>
      </c>
      <c r="U52" s="61" t="e">
        <f t="shared" si="5"/>
        <v>#N/A</v>
      </c>
      <c r="V52" s="61" t="e">
        <f t="shared" si="6"/>
        <v>#N/A</v>
      </c>
      <c r="W52" s="61" t="e">
        <f t="shared" si="7"/>
        <v>#N/A</v>
      </c>
      <c r="X52" s="55" t="e">
        <f t="shared" si="8"/>
        <v>#N/A</v>
      </c>
      <c r="Y52" s="55" t="e">
        <f t="shared" si="9"/>
        <v>#N/A</v>
      </c>
      <c r="Z52" s="61" t="e">
        <f t="shared" si="10"/>
        <v>#N/A</v>
      </c>
      <c r="AA52" s="61" t="e">
        <f t="shared" si="11"/>
        <v>#N/A</v>
      </c>
      <c r="AB52" s="61" t="e">
        <f t="shared" si="12"/>
        <v>#N/A</v>
      </c>
      <c r="AC52" s="61" t="e">
        <f t="shared" si="13"/>
        <v>#N/A</v>
      </c>
      <c r="AD52" s="55" t="str">
        <f t="shared" si="14"/>
        <v>PE管分岐 EF-ST 200A×30A</v>
      </c>
    </row>
    <row r="53" spans="1:30" ht="15" customHeight="1">
      <c r="A53" s="23">
        <f>COUNTIFS($H$3:H53,H53)</f>
        <v>8</v>
      </c>
      <c r="B53" s="23" t="str">
        <f t="shared" si="0"/>
        <v>供④08</v>
      </c>
      <c r="C53" s="24">
        <f t="shared" si="15"/>
        <v>51</v>
      </c>
      <c r="D53" s="27" t="str">
        <v>24-01-008</v>
      </c>
      <c r="E53" s="31" t="str">
        <v>県道(N4) H900/W700</v>
      </c>
      <c r="F53" s="31" t="s">
        <v>128</v>
      </c>
      <c r="G53" s="38">
        <v>25900</v>
      </c>
      <c r="H53" s="43" t="s">
        <v>64</v>
      </c>
      <c r="N53" s="24"/>
      <c r="O53" s="60"/>
      <c r="P53" s="24">
        <f t="shared" si="18"/>
        <v>51</v>
      </c>
      <c r="Q53" s="61" t="e">
        <f t="shared" si="1"/>
        <v>#N/A</v>
      </c>
      <c r="R53" s="61" t="e">
        <f t="shared" si="2"/>
        <v>#N/A</v>
      </c>
      <c r="S53" s="55" t="e">
        <f t="shared" si="3"/>
        <v>#N/A</v>
      </c>
      <c r="T53" s="55" t="str">
        <f t="shared" si="4"/>
        <v>PE管分岐 EF-SD 150A×25A</v>
      </c>
      <c r="U53" s="61" t="e">
        <f t="shared" si="5"/>
        <v>#N/A</v>
      </c>
      <c r="V53" s="61" t="e">
        <f t="shared" si="6"/>
        <v>#N/A</v>
      </c>
      <c r="W53" s="61" t="e">
        <f t="shared" si="7"/>
        <v>#N/A</v>
      </c>
      <c r="X53" s="55" t="e">
        <f t="shared" si="8"/>
        <v>#N/A</v>
      </c>
      <c r="Y53" s="55" t="e">
        <f t="shared" si="9"/>
        <v>#N/A</v>
      </c>
      <c r="Z53" s="61" t="e">
        <f t="shared" si="10"/>
        <v>#N/A</v>
      </c>
      <c r="AA53" s="61" t="e">
        <f t="shared" si="11"/>
        <v>#N/A</v>
      </c>
      <c r="AB53" s="61" t="e">
        <f t="shared" si="12"/>
        <v>#N/A</v>
      </c>
      <c r="AC53" s="61" t="e">
        <f t="shared" si="13"/>
        <v>#N/A</v>
      </c>
      <c r="AD53" s="55" t="str">
        <f t="shared" si="14"/>
        <v>PE管分岐 EF-ST 200A×50A</v>
      </c>
    </row>
    <row r="54" spans="1:30" ht="15" customHeight="1">
      <c r="A54" s="23">
        <f>COUNTIFS($H$3:H54,H54)</f>
        <v>9</v>
      </c>
      <c r="B54" s="23" t="str">
        <f t="shared" si="0"/>
        <v>供④09</v>
      </c>
      <c r="C54" s="24">
        <f t="shared" si="15"/>
        <v>52</v>
      </c>
      <c r="D54" s="27" t="str">
        <v>24-01-009</v>
      </c>
      <c r="E54" s="31" t="str">
        <v>県道(N5) H950/W700</v>
      </c>
      <c r="F54" s="31" t="s">
        <v>128</v>
      </c>
      <c r="G54" s="38">
        <v>27180</v>
      </c>
      <c r="H54" s="43" t="s">
        <v>64</v>
      </c>
      <c r="N54" s="24"/>
      <c r="O54" s="60"/>
      <c r="P54" s="24">
        <f t="shared" si="18"/>
        <v>52</v>
      </c>
      <c r="Q54" s="61" t="e">
        <f t="shared" si="1"/>
        <v>#N/A</v>
      </c>
      <c r="R54" s="61" t="e">
        <f t="shared" si="2"/>
        <v>#N/A</v>
      </c>
      <c r="S54" s="55" t="e">
        <f t="shared" si="3"/>
        <v>#N/A</v>
      </c>
      <c r="T54" s="55" t="str">
        <f t="shared" si="4"/>
        <v>PE管分岐 EF-SD 150A×30A</v>
      </c>
      <c r="U54" s="61" t="e">
        <f t="shared" si="5"/>
        <v>#N/A</v>
      </c>
      <c r="V54" s="61" t="e">
        <f t="shared" si="6"/>
        <v>#N/A</v>
      </c>
      <c r="W54" s="61" t="e">
        <f t="shared" si="7"/>
        <v>#N/A</v>
      </c>
      <c r="X54" s="55" t="e">
        <f t="shared" si="8"/>
        <v>#N/A</v>
      </c>
      <c r="Y54" s="55" t="e">
        <f t="shared" si="9"/>
        <v>#N/A</v>
      </c>
      <c r="Z54" s="61" t="e">
        <f t="shared" si="10"/>
        <v>#N/A</v>
      </c>
      <c r="AA54" s="61" t="e">
        <f t="shared" si="11"/>
        <v>#N/A</v>
      </c>
      <c r="AB54" s="61" t="e">
        <f t="shared" si="12"/>
        <v>#N/A</v>
      </c>
      <c r="AC54" s="61" t="e">
        <f t="shared" si="13"/>
        <v>#N/A</v>
      </c>
      <c r="AD54" s="55" t="str">
        <f t="shared" si="14"/>
        <v>継手 EF-CA 25A</v>
      </c>
    </row>
    <row r="55" spans="1:30" ht="15" customHeight="1">
      <c r="A55" s="23">
        <f>COUNTIFS($H$3:H55,H55)</f>
        <v>10</v>
      </c>
      <c r="B55" s="23" t="str">
        <f t="shared" si="0"/>
        <v>供④10</v>
      </c>
      <c r="C55" s="24">
        <f t="shared" si="15"/>
        <v>53</v>
      </c>
      <c r="D55" s="27" t="str">
        <v>24-01-010</v>
      </c>
      <c r="E55" s="31" t="str">
        <v>歩道 H800/W700</v>
      </c>
      <c r="F55" s="31" t="s">
        <v>128</v>
      </c>
      <c r="G55" s="38">
        <v>22960</v>
      </c>
      <c r="H55" s="43" t="s">
        <v>64</v>
      </c>
      <c r="N55" s="24"/>
      <c r="O55" s="60"/>
      <c r="P55" s="24">
        <f t="shared" si="18"/>
        <v>53</v>
      </c>
      <c r="Q55" s="61" t="e">
        <f t="shared" si="1"/>
        <v>#N/A</v>
      </c>
      <c r="R55" s="61" t="e">
        <f t="shared" si="2"/>
        <v>#N/A</v>
      </c>
      <c r="S55" s="55" t="e">
        <f t="shared" si="3"/>
        <v>#N/A</v>
      </c>
      <c r="T55" s="55" t="str">
        <f t="shared" si="4"/>
        <v>PE管分岐 EF-SD 150A×50A</v>
      </c>
      <c r="U55" s="61" t="e">
        <f t="shared" si="5"/>
        <v>#N/A</v>
      </c>
      <c r="V55" s="61" t="e">
        <f t="shared" si="6"/>
        <v>#N/A</v>
      </c>
      <c r="W55" s="61" t="e">
        <f t="shared" si="7"/>
        <v>#N/A</v>
      </c>
      <c r="X55" s="55" t="e">
        <f t="shared" si="8"/>
        <v>#N/A</v>
      </c>
      <c r="Y55" s="55" t="e">
        <f t="shared" si="9"/>
        <v>#N/A</v>
      </c>
      <c r="Z55" s="61" t="e">
        <f t="shared" si="10"/>
        <v>#N/A</v>
      </c>
      <c r="AA55" s="61" t="e">
        <f t="shared" si="11"/>
        <v>#N/A</v>
      </c>
      <c r="AB55" s="61" t="e">
        <f t="shared" si="12"/>
        <v>#N/A</v>
      </c>
      <c r="AC55" s="61" t="e">
        <f t="shared" si="13"/>
        <v>#N/A</v>
      </c>
      <c r="AD55" s="55" t="str">
        <f t="shared" si="14"/>
        <v>継手 EF-CA 30A</v>
      </c>
    </row>
    <row r="56" spans="1:30" ht="15" customHeight="1">
      <c r="A56" s="23">
        <f>COUNTIFS($H$3:H56,H56)</f>
        <v>11</v>
      </c>
      <c r="B56" s="23" t="str">
        <f t="shared" si="0"/>
        <v>供④11</v>
      </c>
      <c r="C56" s="24">
        <f t="shared" si="15"/>
        <v>54</v>
      </c>
      <c r="D56" s="27" t="str">
        <v>24-03-001</v>
      </c>
      <c r="E56" s="31" t="str">
        <v>未舗装道 H1400/W700</v>
      </c>
      <c r="F56" s="31" t="s">
        <v>128</v>
      </c>
      <c r="G56" s="38">
        <v>27610</v>
      </c>
      <c r="H56" s="43" t="s">
        <v>64</v>
      </c>
      <c r="N56" s="24"/>
      <c r="O56" s="60"/>
      <c r="P56" s="24">
        <f t="shared" si="18"/>
        <v>54</v>
      </c>
      <c r="Q56" s="61" t="e">
        <f t="shared" si="1"/>
        <v>#N/A</v>
      </c>
      <c r="R56" s="61" t="e">
        <f t="shared" si="2"/>
        <v>#N/A</v>
      </c>
      <c r="S56" s="55" t="e">
        <f t="shared" si="3"/>
        <v>#N/A</v>
      </c>
      <c r="T56" s="55" t="str">
        <f t="shared" si="4"/>
        <v>PE管分岐 EF-SD 150A×75A</v>
      </c>
      <c r="U56" s="61" t="e">
        <f t="shared" si="5"/>
        <v>#N/A</v>
      </c>
      <c r="V56" s="61" t="e">
        <f t="shared" si="6"/>
        <v>#N/A</v>
      </c>
      <c r="W56" s="61" t="e">
        <f t="shared" si="7"/>
        <v>#N/A</v>
      </c>
      <c r="X56" s="55" t="e">
        <f t="shared" si="8"/>
        <v>#N/A</v>
      </c>
      <c r="Y56" s="55" t="e">
        <f t="shared" si="9"/>
        <v>#N/A</v>
      </c>
      <c r="Z56" s="61" t="e">
        <f t="shared" si="10"/>
        <v>#N/A</v>
      </c>
      <c r="AA56" s="61" t="e">
        <f t="shared" si="11"/>
        <v>#N/A</v>
      </c>
      <c r="AB56" s="61" t="e">
        <f t="shared" si="12"/>
        <v>#N/A</v>
      </c>
      <c r="AC56" s="61" t="e">
        <f t="shared" si="13"/>
        <v>#N/A</v>
      </c>
      <c r="AD56" s="55" t="str">
        <f t="shared" si="14"/>
        <v>継手 EF-CA 50A</v>
      </c>
    </row>
    <row r="57" spans="1:30" ht="15" customHeight="1">
      <c r="A57" s="23">
        <f>COUNTIFS($H$3:H57,H57)</f>
        <v>12</v>
      </c>
      <c r="B57" s="23" t="str">
        <f t="shared" si="0"/>
        <v>供④12</v>
      </c>
      <c r="C57" s="24">
        <f t="shared" si="15"/>
        <v>55</v>
      </c>
      <c r="D57" s="27" t="str">
        <v>24-03-002</v>
      </c>
      <c r="E57" s="31" t="str">
        <v>未舗装道 H800/W700</v>
      </c>
      <c r="F57" s="31" t="s">
        <v>128</v>
      </c>
      <c r="G57" s="38">
        <v>15700</v>
      </c>
      <c r="H57" s="43" t="s">
        <v>64</v>
      </c>
      <c r="N57" s="24"/>
      <c r="O57" s="60"/>
      <c r="P57" s="24">
        <f t="shared" si="18"/>
        <v>55</v>
      </c>
      <c r="Q57" s="61" t="e">
        <f t="shared" si="1"/>
        <v>#N/A</v>
      </c>
      <c r="R57" s="61" t="e">
        <f t="shared" si="2"/>
        <v>#N/A</v>
      </c>
      <c r="S57" s="61" t="e">
        <f t="shared" si="3"/>
        <v>#N/A</v>
      </c>
      <c r="T57" s="55" t="str">
        <f t="shared" si="4"/>
        <v>PE管分岐 EF-ST 200A×30A</v>
      </c>
      <c r="U57" s="61" t="e">
        <f t="shared" si="5"/>
        <v>#N/A</v>
      </c>
      <c r="V57" s="61" t="e">
        <f t="shared" si="6"/>
        <v>#N/A</v>
      </c>
      <c r="W57" s="61" t="e">
        <f t="shared" si="7"/>
        <v>#N/A</v>
      </c>
      <c r="X57" s="61" t="e">
        <f t="shared" si="8"/>
        <v>#N/A</v>
      </c>
      <c r="Y57" s="55" t="e">
        <f t="shared" si="9"/>
        <v>#N/A</v>
      </c>
      <c r="Z57" s="61" t="e">
        <f t="shared" si="10"/>
        <v>#N/A</v>
      </c>
      <c r="AA57" s="61" t="e">
        <f t="shared" si="11"/>
        <v>#N/A</v>
      </c>
      <c r="AB57" s="61" t="e">
        <f t="shared" si="12"/>
        <v>#N/A</v>
      </c>
      <c r="AC57" s="61" t="e">
        <f t="shared" si="13"/>
        <v>#N/A</v>
      </c>
      <c r="AD57" s="55" t="str">
        <f t="shared" si="14"/>
        <v>継手 PLA-S 20A</v>
      </c>
    </row>
    <row r="58" spans="1:30" ht="15" customHeight="1">
      <c r="A58" s="23">
        <f>COUNTIFS($H$3:H58,H58)</f>
        <v>13</v>
      </c>
      <c r="B58" s="23" t="str">
        <f t="shared" si="0"/>
        <v>供④13</v>
      </c>
      <c r="C58" s="24">
        <f t="shared" si="15"/>
        <v>56</v>
      </c>
      <c r="D58" s="27" t="str">
        <v>24-03-003</v>
      </c>
      <c r="E58" s="31" t="str">
        <v>CO舗装道 H1400/W700</v>
      </c>
      <c r="F58" s="31" t="s">
        <v>128</v>
      </c>
      <c r="G58" s="38">
        <v>41680</v>
      </c>
      <c r="H58" s="43" t="s">
        <v>64</v>
      </c>
      <c r="N58" s="24"/>
      <c r="O58" s="60"/>
      <c r="P58" s="24">
        <f t="shared" si="18"/>
        <v>56</v>
      </c>
      <c r="Q58" s="61" t="e">
        <f t="shared" si="1"/>
        <v>#N/A</v>
      </c>
      <c r="R58" s="61" t="e">
        <f t="shared" si="2"/>
        <v>#N/A</v>
      </c>
      <c r="S58" s="61" t="e">
        <f t="shared" si="3"/>
        <v>#N/A</v>
      </c>
      <c r="T58" s="55" t="str">
        <f t="shared" si="4"/>
        <v>PE管分岐 EF-ST 200A×50A</v>
      </c>
      <c r="U58" s="61" t="e">
        <f t="shared" si="5"/>
        <v>#N/A</v>
      </c>
      <c r="V58" s="61" t="e">
        <f t="shared" si="6"/>
        <v>#N/A</v>
      </c>
      <c r="W58" s="61" t="e">
        <f t="shared" si="7"/>
        <v>#N/A</v>
      </c>
      <c r="X58" s="61" t="e">
        <f t="shared" si="8"/>
        <v>#N/A</v>
      </c>
      <c r="Y58" s="55" t="e">
        <f t="shared" si="9"/>
        <v>#N/A</v>
      </c>
      <c r="Z58" s="61" t="e">
        <f t="shared" si="10"/>
        <v>#N/A</v>
      </c>
      <c r="AA58" s="61" t="e">
        <f t="shared" si="11"/>
        <v>#N/A</v>
      </c>
      <c r="AB58" s="61" t="e">
        <f t="shared" si="12"/>
        <v>#N/A</v>
      </c>
      <c r="AC58" s="61" t="e">
        <f t="shared" si="13"/>
        <v>#N/A</v>
      </c>
      <c r="AD58" s="55" t="str">
        <f t="shared" si="14"/>
        <v>継手 PLA-S 25A</v>
      </c>
    </row>
    <row r="59" spans="1:30" ht="15" customHeight="1">
      <c r="A59" s="23">
        <f>COUNTIFS($H$3:H59,H59)</f>
        <v>14</v>
      </c>
      <c r="B59" s="23" t="str">
        <f t="shared" si="0"/>
        <v>供④14</v>
      </c>
      <c r="C59" s="24">
        <f t="shared" si="15"/>
        <v>57</v>
      </c>
      <c r="D59" s="27" t="str">
        <v>24-03-004</v>
      </c>
      <c r="E59" s="31" t="str">
        <v>CO舗装道 H800/W700</v>
      </c>
      <c r="F59" s="31" t="s">
        <v>128</v>
      </c>
      <c r="G59" s="38">
        <v>29350</v>
      </c>
      <c r="H59" s="43" t="s">
        <v>64</v>
      </c>
      <c r="N59" s="24"/>
      <c r="O59" s="60"/>
      <c r="P59" s="24">
        <f t="shared" si="18"/>
        <v>57</v>
      </c>
      <c r="Q59" s="61" t="e">
        <f t="shared" si="1"/>
        <v>#N/A</v>
      </c>
      <c r="R59" s="61" t="e">
        <f t="shared" si="2"/>
        <v>#N/A</v>
      </c>
      <c r="S59" s="61" t="e">
        <f t="shared" si="3"/>
        <v>#N/A</v>
      </c>
      <c r="T59" s="55" t="str">
        <f t="shared" si="4"/>
        <v>鋼管分岐 PLSM-T/S 20A</v>
      </c>
      <c r="U59" s="61" t="e">
        <f t="shared" si="5"/>
        <v>#N/A</v>
      </c>
      <c r="V59" s="61" t="e">
        <f t="shared" si="6"/>
        <v>#N/A</v>
      </c>
      <c r="W59" s="61" t="e">
        <f t="shared" si="7"/>
        <v>#N/A</v>
      </c>
      <c r="X59" s="61" t="e">
        <f t="shared" si="8"/>
        <v>#N/A</v>
      </c>
      <c r="Y59" s="55" t="e">
        <f t="shared" si="9"/>
        <v>#N/A</v>
      </c>
      <c r="Z59" s="61" t="e">
        <f t="shared" si="10"/>
        <v>#N/A</v>
      </c>
      <c r="AA59" s="61" t="e">
        <f t="shared" si="11"/>
        <v>#N/A</v>
      </c>
      <c r="AB59" s="61" t="e">
        <f t="shared" si="12"/>
        <v>#N/A</v>
      </c>
      <c r="AC59" s="61" t="e">
        <f t="shared" si="13"/>
        <v>#N/A</v>
      </c>
      <c r="AD59" s="55" t="str">
        <f t="shared" si="14"/>
        <v>継手 PLA-S 32A</v>
      </c>
    </row>
    <row r="60" spans="1:30" ht="15" customHeight="1">
      <c r="A60" s="23">
        <f>COUNTIFS($H$3:H60,H60)</f>
        <v>15</v>
      </c>
      <c r="B60" s="23" t="str">
        <f t="shared" si="0"/>
        <v>供④15</v>
      </c>
      <c r="C60" s="24">
        <f t="shared" si="15"/>
        <v>58</v>
      </c>
      <c r="D60" s="27" t="str">
        <v>24-06-001</v>
      </c>
      <c r="E60" s="31" t="str">
        <v>伏越工(鞘管含)</v>
      </c>
      <c r="F60" s="31" t="s">
        <v>50</v>
      </c>
      <c r="G60" s="38">
        <v>8590</v>
      </c>
      <c r="H60" s="43" t="s">
        <v>64</v>
      </c>
      <c r="N60" s="24"/>
      <c r="O60" s="60"/>
      <c r="P60" s="24">
        <f t="shared" si="18"/>
        <v>58</v>
      </c>
      <c r="Q60" s="61" t="e">
        <f t="shared" si="1"/>
        <v>#N/A</v>
      </c>
      <c r="R60" s="61" t="e">
        <f t="shared" si="2"/>
        <v>#N/A</v>
      </c>
      <c r="S60" s="61" t="e">
        <f t="shared" si="3"/>
        <v>#N/A</v>
      </c>
      <c r="T60" s="55" t="str">
        <f t="shared" si="4"/>
        <v>鋼管分岐 PLSM-T/S 25A</v>
      </c>
      <c r="U60" s="61" t="e">
        <f t="shared" si="5"/>
        <v>#N/A</v>
      </c>
      <c r="V60" s="61" t="e">
        <f t="shared" si="6"/>
        <v>#N/A</v>
      </c>
      <c r="W60" s="61" t="e">
        <f t="shared" si="7"/>
        <v>#N/A</v>
      </c>
      <c r="X60" s="61" t="e">
        <f t="shared" si="8"/>
        <v>#N/A</v>
      </c>
      <c r="Y60" s="55" t="e">
        <f t="shared" si="9"/>
        <v>#N/A</v>
      </c>
      <c r="Z60" s="61" t="e">
        <f t="shared" si="10"/>
        <v>#N/A</v>
      </c>
      <c r="AA60" s="61" t="e">
        <f t="shared" si="11"/>
        <v>#N/A</v>
      </c>
      <c r="AB60" s="61" t="e">
        <f t="shared" si="12"/>
        <v>#N/A</v>
      </c>
      <c r="AC60" s="61" t="e">
        <f t="shared" si="13"/>
        <v>#N/A</v>
      </c>
      <c r="AD60" s="55" t="str">
        <f t="shared" si="14"/>
        <v>継手 PLA-S 40A</v>
      </c>
    </row>
    <row r="61" spans="1:30" ht="15" customHeight="1">
      <c r="A61" s="23">
        <f>COUNTIFS($H$3:H61,H61)</f>
        <v>16</v>
      </c>
      <c r="B61" s="23" t="str">
        <f t="shared" si="0"/>
        <v>供④16</v>
      </c>
      <c r="C61" s="24">
        <f t="shared" si="15"/>
        <v>59</v>
      </c>
      <c r="D61" s="27" t="str">
        <v>24-06-002</v>
      </c>
      <c r="E61" s="31" t="s">
        <v>144</v>
      </c>
      <c r="F61" s="31" t="s">
        <v>111</v>
      </c>
      <c r="G61" s="38">
        <v>33810</v>
      </c>
      <c r="H61" s="43" t="s">
        <v>64</v>
      </c>
      <c r="N61" s="24"/>
      <c r="O61" s="60"/>
      <c r="P61" s="24">
        <f t="shared" si="18"/>
        <v>59</v>
      </c>
      <c r="Q61" s="61" t="e">
        <f t="shared" si="1"/>
        <v>#N/A</v>
      </c>
      <c r="R61" s="61" t="e">
        <f t="shared" si="2"/>
        <v>#N/A</v>
      </c>
      <c r="S61" s="61" t="e">
        <f t="shared" si="3"/>
        <v>#N/A</v>
      </c>
      <c r="T61" s="55" t="str">
        <f t="shared" si="4"/>
        <v>鋼管分岐 PLSM-T/S 32A</v>
      </c>
      <c r="U61" s="61" t="e">
        <f t="shared" si="5"/>
        <v>#N/A</v>
      </c>
      <c r="V61" s="61" t="e">
        <f t="shared" si="6"/>
        <v>#N/A</v>
      </c>
      <c r="W61" s="61" t="e">
        <f t="shared" si="7"/>
        <v>#N/A</v>
      </c>
      <c r="X61" s="61" t="e">
        <f t="shared" si="8"/>
        <v>#N/A</v>
      </c>
      <c r="Y61" s="61" t="e">
        <f t="shared" si="9"/>
        <v>#N/A</v>
      </c>
      <c r="Z61" s="61" t="e">
        <f t="shared" si="10"/>
        <v>#N/A</v>
      </c>
      <c r="AA61" s="61" t="e">
        <f t="shared" si="11"/>
        <v>#N/A</v>
      </c>
      <c r="AB61" s="61" t="e">
        <f t="shared" si="12"/>
        <v>#N/A</v>
      </c>
      <c r="AC61" s="61" t="e">
        <f t="shared" si="13"/>
        <v>#N/A</v>
      </c>
      <c r="AD61" s="55" t="str">
        <f t="shared" si="14"/>
        <v>遮断 PCクランプ 50A×32A</v>
      </c>
    </row>
    <row r="62" spans="1:30" ht="15" customHeight="1">
      <c r="A62" s="23">
        <f>COUNTIFS($H$3:H62,H62)</f>
        <v>17</v>
      </c>
      <c r="B62" s="23" t="str">
        <f t="shared" si="0"/>
        <v>供④17</v>
      </c>
      <c r="C62" s="24">
        <f t="shared" si="15"/>
        <v>60</v>
      </c>
      <c r="D62" s="27" t="str">
        <v>24-06-003</v>
      </c>
      <c r="E62" s="31" t="s">
        <v>61</v>
      </c>
      <c r="F62" s="31" t="s">
        <v>111</v>
      </c>
      <c r="G62" s="38">
        <v>22510</v>
      </c>
      <c r="H62" s="43" t="s">
        <v>64</v>
      </c>
      <c r="N62" s="24"/>
      <c r="O62" s="60"/>
      <c r="P62" s="24">
        <f t="shared" si="18"/>
        <v>60</v>
      </c>
      <c r="Q62" s="61" t="e">
        <f t="shared" si="1"/>
        <v>#N/A</v>
      </c>
      <c r="R62" s="61" t="e">
        <f t="shared" si="2"/>
        <v>#N/A</v>
      </c>
      <c r="S62" s="61" t="e">
        <f t="shared" si="3"/>
        <v>#N/A</v>
      </c>
      <c r="T62" s="55" t="str">
        <f t="shared" si="4"/>
        <v>鋼管分岐 PLSM-T/S 40A</v>
      </c>
      <c r="U62" s="61" t="e">
        <f t="shared" si="5"/>
        <v>#N/A</v>
      </c>
      <c r="V62" s="61" t="e">
        <f t="shared" si="6"/>
        <v>#N/A</v>
      </c>
      <c r="W62" s="61" t="e">
        <f t="shared" si="7"/>
        <v>#N/A</v>
      </c>
      <c r="X62" s="61" t="e">
        <f t="shared" si="8"/>
        <v>#N/A</v>
      </c>
      <c r="Y62" s="61" t="e">
        <f t="shared" si="9"/>
        <v>#N/A</v>
      </c>
      <c r="Z62" s="61" t="e">
        <f t="shared" si="10"/>
        <v>#N/A</v>
      </c>
      <c r="AA62" s="61" t="e">
        <f t="shared" si="11"/>
        <v>#N/A</v>
      </c>
      <c r="AB62" s="61" t="e">
        <f t="shared" si="12"/>
        <v>#N/A</v>
      </c>
      <c r="AC62" s="61" t="e">
        <f t="shared" si="13"/>
        <v>#N/A</v>
      </c>
      <c r="AD62" s="55" t="str">
        <f t="shared" si="14"/>
        <v>遮断 PCクランプ 80A×50A</v>
      </c>
    </row>
    <row r="63" spans="1:30" ht="15" customHeight="1">
      <c r="A63" s="23">
        <f>COUNTIFS($H$3:H63,H63)</f>
        <v>18</v>
      </c>
      <c r="B63" s="23" t="str">
        <f t="shared" si="0"/>
        <v>供④18</v>
      </c>
      <c r="C63" s="24">
        <f t="shared" si="15"/>
        <v>61</v>
      </c>
      <c r="D63" s="27" t="str">
        <v>24-06-004</v>
      </c>
      <c r="E63" s="31" t="s">
        <v>146</v>
      </c>
      <c r="F63" s="31" t="s">
        <v>111</v>
      </c>
      <c r="G63" s="38">
        <v>18930</v>
      </c>
      <c r="H63" s="43" t="s">
        <v>64</v>
      </c>
      <c r="N63" s="24"/>
      <c r="O63" s="60"/>
      <c r="P63" s="24">
        <f t="shared" si="18"/>
        <v>61</v>
      </c>
      <c r="Q63" s="61" t="e">
        <f t="shared" si="1"/>
        <v>#N/A</v>
      </c>
      <c r="R63" s="61" t="e">
        <f t="shared" si="2"/>
        <v>#N/A</v>
      </c>
      <c r="S63" s="61" t="e">
        <f t="shared" si="3"/>
        <v>#N/A</v>
      </c>
      <c r="T63" s="55" t="str">
        <f t="shared" si="4"/>
        <v>鋼管分岐 PLSM-T/S 50A</v>
      </c>
      <c r="U63" s="61" t="e">
        <f t="shared" si="5"/>
        <v>#N/A</v>
      </c>
      <c r="V63" s="61" t="e">
        <f t="shared" si="6"/>
        <v>#N/A</v>
      </c>
      <c r="W63" s="61" t="e">
        <f t="shared" si="7"/>
        <v>#N/A</v>
      </c>
      <c r="X63" s="61" t="e">
        <f t="shared" si="8"/>
        <v>#N/A</v>
      </c>
      <c r="Y63" s="61" t="e">
        <f t="shared" si="9"/>
        <v>#N/A</v>
      </c>
      <c r="Z63" s="61" t="e">
        <f t="shared" si="10"/>
        <v>#N/A</v>
      </c>
      <c r="AA63" s="61" t="e">
        <f t="shared" si="11"/>
        <v>#N/A</v>
      </c>
      <c r="AB63" s="61" t="e">
        <f t="shared" si="12"/>
        <v>#N/A</v>
      </c>
      <c r="AC63" s="61" t="e">
        <f t="shared" si="13"/>
        <v>#N/A</v>
      </c>
      <c r="AD63" s="55" t="str">
        <f t="shared" si="14"/>
        <v>遮断 溶接穿孔 50A</v>
      </c>
    </row>
    <row r="64" spans="1:30" ht="15" customHeight="1">
      <c r="A64" s="23">
        <f>COUNTIFS($H$3:H64,H64)</f>
        <v>19</v>
      </c>
      <c r="B64" s="23" t="str">
        <f t="shared" si="0"/>
        <v>供④19</v>
      </c>
      <c r="C64" s="24">
        <f t="shared" si="15"/>
        <v>62</v>
      </c>
      <c r="D64" s="27" t="str">
        <v>24-06-005</v>
      </c>
      <c r="E64" s="31" t="s">
        <v>425</v>
      </c>
      <c r="F64" s="31" t="s">
        <v>50</v>
      </c>
      <c r="G64" s="38">
        <v>2410</v>
      </c>
      <c r="H64" s="43" t="s">
        <v>64</v>
      </c>
      <c r="N64" s="24"/>
      <c r="O64" s="60"/>
      <c r="P64" s="24">
        <f t="shared" si="18"/>
        <v>62</v>
      </c>
      <c r="Q64" s="61" t="e">
        <f t="shared" si="1"/>
        <v>#N/A</v>
      </c>
      <c r="R64" s="61" t="e">
        <f t="shared" si="2"/>
        <v>#N/A</v>
      </c>
      <c r="S64" s="61" t="e">
        <f t="shared" si="3"/>
        <v>#N/A</v>
      </c>
      <c r="T64" s="55" t="str">
        <f t="shared" si="4"/>
        <v>鋼管分岐 PLSM-T/S 80A</v>
      </c>
      <c r="U64" s="61" t="e">
        <f t="shared" si="5"/>
        <v>#N/A</v>
      </c>
      <c r="V64" s="61" t="e">
        <f t="shared" si="6"/>
        <v>#N/A</v>
      </c>
      <c r="W64" s="61" t="e">
        <f t="shared" si="7"/>
        <v>#N/A</v>
      </c>
      <c r="X64" s="61" t="e">
        <f t="shared" si="8"/>
        <v>#N/A</v>
      </c>
      <c r="Y64" s="61" t="e">
        <f t="shared" si="9"/>
        <v>#N/A</v>
      </c>
      <c r="Z64" s="61" t="e">
        <f t="shared" si="10"/>
        <v>#N/A</v>
      </c>
      <c r="AA64" s="61" t="e">
        <f t="shared" si="11"/>
        <v>#N/A</v>
      </c>
      <c r="AB64" s="61" t="e">
        <f t="shared" si="12"/>
        <v>#N/A</v>
      </c>
      <c r="AC64" s="61" t="e">
        <f t="shared" si="13"/>
        <v>#N/A</v>
      </c>
      <c r="AD64" s="55" t="str">
        <f t="shared" si="14"/>
        <v>遮断 溶接穿孔 80A</v>
      </c>
    </row>
    <row r="65" spans="1:30" ht="15" customHeight="1">
      <c r="A65" s="23">
        <f>COUNTIFS($H$3:H65,H65)</f>
        <v>20</v>
      </c>
      <c r="B65" s="23" t="str">
        <f t="shared" si="0"/>
        <v>供④20</v>
      </c>
      <c r="C65" s="24">
        <f t="shared" si="15"/>
        <v>63</v>
      </c>
      <c r="D65" s="27" t="str">
        <v>24-06-006</v>
      </c>
      <c r="E65" s="31" t="s">
        <v>113</v>
      </c>
      <c r="F65" s="31" t="s">
        <v>50</v>
      </c>
      <c r="G65" s="38">
        <v>2100</v>
      </c>
      <c r="H65" s="43" t="s">
        <v>64</v>
      </c>
      <c r="N65" s="24"/>
      <c r="O65" s="60"/>
      <c r="P65" s="24">
        <f t="shared" si="18"/>
        <v>63</v>
      </c>
      <c r="Q65" s="61" t="e">
        <f t="shared" si="1"/>
        <v>#N/A</v>
      </c>
      <c r="R65" s="61" t="e">
        <f t="shared" si="2"/>
        <v>#N/A</v>
      </c>
      <c r="S65" s="61" t="e">
        <f t="shared" si="3"/>
        <v>#N/A</v>
      </c>
      <c r="T65" s="55" t="str">
        <f t="shared" si="4"/>
        <v>鋼管分岐 PLSM-T/S+T-MS 25A</v>
      </c>
      <c r="U65" s="61" t="e">
        <f t="shared" si="5"/>
        <v>#N/A</v>
      </c>
      <c r="V65" s="61" t="e">
        <f t="shared" si="6"/>
        <v>#N/A</v>
      </c>
      <c r="W65" s="61" t="e">
        <f t="shared" si="7"/>
        <v>#N/A</v>
      </c>
      <c r="X65" s="61" t="e">
        <f t="shared" si="8"/>
        <v>#N/A</v>
      </c>
      <c r="Y65" s="61" t="e">
        <f t="shared" si="9"/>
        <v>#N/A</v>
      </c>
      <c r="Z65" s="61" t="e">
        <f t="shared" si="10"/>
        <v>#N/A</v>
      </c>
      <c r="AA65" s="61" t="e">
        <f t="shared" si="11"/>
        <v>#N/A</v>
      </c>
      <c r="AB65" s="61" t="e">
        <f t="shared" si="12"/>
        <v>#N/A</v>
      </c>
      <c r="AC65" s="61" t="e">
        <f t="shared" si="13"/>
        <v>#N/A</v>
      </c>
      <c r="AD65" s="55" t="str">
        <f t="shared" si="14"/>
        <v>遮断 バイパスサドル 100A×50A</v>
      </c>
    </row>
    <row r="66" spans="1:30" ht="15" customHeight="1">
      <c r="A66" s="23">
        <f>COUNTIFS($H$3:H66,H66)</f>
        <v>21</v>
      </c>
      <c r="B66" s="23" t="str">
        <f t="shared" si="0"/>
        <v>供④21</v>
      </c>
      <c r="C66" s="24">
        <f t="shared" si="15"/>
        <v>64</v>
      </c>
      <c r="D66" s="27" t="str">
        <v>24-05-001</v>
      </c>
      <c r="E66" s="31" t="str">
        <v>交通誘導員(日額)</v>
      </c>
      <c r="F66" s="31" t="s">
        <v>90</v>
      </c>
      <c r="G66" s="38">
        <v>30070</v>
      </c>
      <c r="H66" s="43" t="s">
        <v>64</v>
      </c>
      <c r="N66" s="24"/>
      <c r="O66" s="60"/>
      <c r="P66" s="24">
        <f t="shared" si="18"/>
        <v>64</v>
      </c>
      <c r="Q66" s="61" t="e">
        <f t="shared" si="1"/>
        <v>#N/A</v>
      </c>
      <c r="R66" s="61" t="e">
        <f t="shared" si="2"/>
        <v>#N/A</v>
      </c>
      <c r="S66" s="61" t="e">
        <f t="shared" si="3"/>
        <v>#N/A</v>
      </c>
      <c r="T66" s="55" t="str">
        <f t="shared" si="4"/>
        <v>鋼管分岐 PLSM-T/S+T-MS 32A×30A</v>
      </c>
      <c r="U66" s="61" t="e">
        <f t="shared" si="5"/>
        <v>#N/A</v>
      </c>
      <c r="V66" s="61" t="e">
        <f t="shared" si="6"/>
        <v>#N/A</v>
      </c>
      <c r="W66" s="61" t="e">
        <f t="shared" si="7"/>
        <v>#N/A</v>
      </c>
      <c r="X66" s="61" t="e">
        <f t="shared" si="8"/>
        <v>#N/A</v>
      </c>
      <c r="Y66" s="61" t="e">
        <f t="shared" si="9"/>
        <v>#N/A</v>
      </c>
      <c r="Z66" s="61" t="e">
        <f t="shared" si="10"/>
        <v>#N/A</v>
      </c>
      <c r="AA66" s="61" t="e">
        <f t="shared" si="11"/>
        <v>#N/A</v>
      </c>
      <c r="AB66" s="61" t="e">
        <f t="shared" si="12"/>
        <v>#N/A</v>
      </c>
      <c r="AC66" s="61" t="e">
        <f t="shared" si="13"/>
        <v>#N/A</v>
      </c>
      <c r="AD66" s="55" t="str">
        <f t="shared" si="14"/>
        <v>遮断 バイパスサドル 150A×50A</v>
      </c>
    </row>
    <row r="67" spans="1:30" ht="15" customHeight="1">
      <c r="A67" s="23">
        <f>COUNTIFS($H$3:H67,H67)</f>
        <v>22</v>
      </c>
      <c r="B67" s="23" t="str">
        <f t="shared" ref="B67:B130" si="19">H67&amp;TEXT(A67,"00")</f>
        <v>供④22</v>
      </c>
      <c r="C67" s="24">
        <f t="shared" si="15"/>
        <v>65</v>
      </c>
      <c r="D67" s="27" t="str">
        <v>24-05-002</v>
      </c>
      <c r="E67" s="31" t="s">
        <v>151</v>
      </c>
      <c r="F67" s="31" t="s">
        <v>162</v>
      </c>
      <c r="G67" s="38">
        <v>3750</v>
      </c>
      <c r="H67" s="43" t="s">
        <v>64</v>
      </c>
      <c r="N67" s="24"/>
      <c r="O67" s="60"/>
      <c r="P67" s="24">
        <f t="shared" si="18"/>
        <v>65</v>
      </c>
      <c r="Q67" s="61" t="e">
        <f t="shared" ref="Q67:Q82" si="20">VLOOKUP($Q$1&amp;TEXT($P67,"00"),$B:$H,$P$1+1,0)</f>
        <v>#N/A</v>
      </c>
      <c r="R67" s="61" t="e">
        <f t="shared" ref="R67:R82" si="21">VLOOKUP($R$1&amp;TEXT($P67,"00"),$B:$H,$P$1+1,0)</f>
        <v>#N/A</v>
      </c>
      <c r="S67" s="61" t="e">
        <f t="shared" ref="S67:S82" si="22">VLOOKUP($S$1&amp;TEXT($P67,"00"),$B:$H,$P$1+1,0)</f>
        <v>#N/A</v>
      </c>
      <c r="T67" s="55" t="str">
        <f t="shared" ref="T67:T82" si="23">VLOOKUP($T$1&amp;TEXT($P67,"00"),$B:$H,$P$1+1,0)</f>
        <v>鋼管分岐 PLSM-T/S+T-MS 50A</v>
      </c>
      <c r="U67" s="61" t="e">
        <f t="shared" ref="U67:U82" si="24">VLOOKUP($U$1&amp;TEXT($P67,"00"),$B:$H,$P$1+1,0)</f>
        <v>#N/A</v>
      </c>
      <c r="V67" s="61" t="e">
        <f t="shared" ref="V67:V82" si="25">VLOOKUP($V$1&amp;TEXT($P67,"00"),$B:$H,$P$1+1,0)</f>
        <v>#N/A</v>
      </c>
      <c r="W67" s="61" t="e">
        <f t="shared" ref="W67:W82" si="26">VLOOKUP($W$1&amp;TEXT($P67,"00"),$B:$H,$P$1+1,0)</f>
        <v>#N/A</v>
      </c>
      <c r="X67" s="61" t="e">
        <f t="shared" ref="X67:X82" si="27">VLOOKUP($X$1&amp;TEXT($P67,"00"),$B:$H,$P$1+1,0)</f>
        <v>#N/A</v>
      </c>
      <c r="Y67" s="61" t="e">
        <f t="shared" ref="Y67:Y82" si="28">VLOOKUP($Y$1&amp;TEXT($P67,"00"),$B:$H,$P$1+1,0)</f>
        <v>#N/A</v>
      </c>
      <c r="Z67" s="61" t="e">
        <f t="shared" ref="Z67:Z82" si="29">VLOOKUP($Z$1&amp;TEXT($P67,"00"),$B:$H,$P$1+1,0)</f>
        <v>#N/A</v>
      </c>
      <c r="AA67" s="61" t="e">
        <f t="shared" ref="AA67:AA82" si="30">VLOOKUP($AA$1&amp;TEXT($P67,"00"),$B:$H,$P$1+1,0)</f>
        <v>#N/A</v>
      </c>
      <c r="AB67" s="61" t="e">
        <f t="shared" ref="AB67:AB82" si="31">VLOOKUP($AB$1&amp;TEXT($P67,"00"),$B:$H,$P$1+1,0)</f>
        <v>#N/A</v>
      </c>
      <c r="AC67" s="61" t="e">
        <f t="shared" ref="AC67:AC82" si="32">VLOOKUP($AC$1&amp;TEXT($P67,"00"),$B:$H,$P$1+1,0)</f>
        <v>#N/A</v>
      </c>
      <c r="AD67" s="55" t="str">
        <f t="shared" ref="AD67:AD82" si="33">VLOOKUP($AD$1&amp;TEXT($P67,"00"),$B:$H,$P$1+1,0)</f>
        <v>遮断 バイパスサドル 200A×50A</v>
      </c>
    </row>
    <row r="68" spans="1:30" ht="15" customHeight="1">
      <c r="A68" s="23">
        <f>COUNTIFS($H$3:H68,H68)</f>
        <v>23</v>
      </c>
      <c r="B68" s="23" t="str">
        <f t="shared" si="19"/>
        <v>供④23</v>
      </c>
      <c r="C68" s="24">
        <f t="shared" ref="C68:C131" si="34">C67+1</f>
        <v>66</v>
      </c>
      <c r="D68" s="27" t="str">
        <v>24-02-001</v>
      </c>
      <c r="E68" s="31" t="str">
        <v>市道 H1400(m2)</v>
      </c>
      <c r="F68" s="31" t="s">
        <v>75</v>
      </c>
      <c r="G68" s="38">
        <v>49670</v>
      </c>
      <c r="H68" s="43" t="s">
        <v>64</v>
      </c>
      <c r="N68" s="24"/>
      <c r="O68" s="60"/>
      <c r="P68" s="24">
        <f t="shared" ref="P68:P82" si="35">P67+1</f>
        <v>66</v>
      </c>
      <c r="Q68" s="61" t="e">
        <f t="shared" si="20"/>
        <v>#N/A</v>
      </c>
      <c r="R68" s="61" t="e">
        <f t="shared" si="21"/>
        <v>#N/A</v>
      </c>
      <c r="S68" s="61" t="e">
        <f t="shared" si="22"/>
        <v>#N/A</v>
      </c>
      <c r="T68" s="55" t="str">
        <f t="shared" si="23"/>
        <v>鋼管分岐 PLSM-T/S+T-MS 80A×75A</v>
      </c>
      <c r="U68" s="61" t="e">
        <f t="shared" si="24"/>
        <v>#N/A</v>
      </c>
      <c r="V68" s="61" t="e">
        <f t="shared" si="25"/>
        <v>#N/A</v>
      </c>
      <c r="W68" s="61" t="e">
        <f t="shared" si="26"/>
        <v>#N/A</v>
      </c>
      <c r="X68" s="61" t="e">
        <f t="shared" si="27"/>
        <v>#N/A</v>
      </c>
      <c r="Y68" s="61" t="e">
        <f t="shared" si="28"/>
        <v>#N/A</v>
      </c>
      <c r="Z68" s="61" t="e">
        <f t="shared" si="29"/>
        <v>#N/A</v>
      </c>
      <c r="AA68" s="61" t="e">
        <f t="shared" si="30"/>
        <v>#N/A</v>
      </c>
      <c r="AB68" s="61" t="e">
        <f t="shared" si="31"/>
        <v>#N/A</v>
      </c>
      <c r="AC68" s="61" t="e">
        <f t="shared" si="32"/>
        <v>#N/A</v>
      </c>
      <c r="AD68" s="55" t="str">
        <f t="shared" si="33"/>
        <v>鋼管分岐 PLSM-T/S 20A</v>
      </c>
    </row>
    <row r="69" spans="1:30" ht="15" customHeight="1">
      <c r="A69" s="23">
        <f>COUNTIFS($H$3:H69,H69)</f>
        <v>24</v>
      </c>
      <c r="B69" s="23" t="str">
        <f t="shared" si="19"/>
        <v>供④24</v>
      </c>
      <c r="C69" s="24">
        <f t="shared" si="34"/>
        <v>67</v>
      </c>
      <c r="D69" s="27" t="str">
        <v>24-02-002</v>
      </c>
      <c r="E69" s="31" t="str">
        <v>県道(N3) H1400(m2)</v>
      </c>
      <c r="F69" s="31" t="s">
        <v>75</v>
      </c>
      <c r="G69" s="38">
        <v>50800</v>
      </c>
      <c r="H69" s="43" t="s">
        <v>64</v>
      </c>
      <c r="N69" s="24"/>
      <c r="O69" s="60"/>
      <c r="P69" s="24">
        <f t="shared" si="35"/>
        <v>67</v>
      </c>
      <c r="Q69" s="61" t="e">
        <f t="shared" si="20"/>
        <v>#N/A</v>
      </c>
      <c r="R69" s="61" t="e">
        <f t="shared" si="21"/>
        <v>#N/A</v>
      </c>
      <c r="S69" s="61" t="e">
        <f t="shared" si="22"/>
        <v>#N/A</v>
      </c>
      <c r="T69" s="55" t="str">
        <f t="shared" si="23"/>
        <v>遮断 PCクランプ 50A×32A</v>
      </c>
      <c r="U69" s="61" t="e">
        <f t="shared" si="24"/>
        <v>#N/A</v>
      </c>
      <c r="V69" s="61" t="e">
        <f t="shared" si="25"/>
        <v>#N/A</v>
      </c>
      <c r="W69" s="61" t="e">
        <f t="shared" si="26"/>
        <v>#N/A</v>
      </c>
      <c r="X69" s="61" t="e">
        <f t="shared" si="27"/>
        <v>#N/A</v>
      </c>
      <c r="Y69" s="61" t="e">
        <f t="shared" si="28"/>
        <v>#N/A</v>
      </c>
      <c r="Z69" s="61" t="e">
        <f t="shared" si="29"/>
        <v>#N/A</v>
      </c>
      <c r="AA69" s="61" t="e">
        <f t="shared" si="30"/>
        <v>#N/A</v>
      </c>
      <c r="AB69" s="61" t="e">
        <f t="shared" si="31"/>
        <v>#N/A</v>
      </c>
      <c r="AC69" s="61" t="e">
        <f t="shared" si="32"/>
        <v>#N/A</v>
      </c>
      <c r="AD69" s="55" t="str">
        <f t="shared" si="33"/>
        <v>鋼管分岐 PLSM-T/S 25A</v>
      </c>
    </row>
    <row r="70" spans="1:30" ht="15" customHeight="1">
      <c r="A70" s="23">
        <f>COUNTIFS($H$3:H70,H70)</f>
        <v>25</v>
      </c>
      <c r="B70" s="23" t="str">
        <f t="shared" si="19"/>
        <v>供④25</v>
      </c>
      <c r="C70" s="24">
        <f t="shared" si="34"/>
        <v>68</v>
      </c>
      <c r="D70" s="27" t="str">
        <v>24-02-003</v>
      </c>
      <c r="E70" s="31" t="str">
        <v>県道(N4) H1400(m2)</v>
      </c>
      <c r="F70" s="31" t="s">
        <v>75</v>
      </c>
      <c r="G70" s="38">
        <v>49620</v>
      </c>
      <c r="H70" s="43" t="s">
        <v>64</v>
      </c>
      <c r="N70" s="24"/>
      <c r="O70" s="60"/>
      <c r="P70" s="24">
        <f t="shared" si="35"/>
        <v>68</v>
      </c>
      <c r="Q70" s="61" t="e">
        <f t="shared" si="20"/>
        <v>#N/A</v>
      </c>
      <c r="R70" s="61" t="e">
        <f t="shared" si="21"/>
        <v>#N/A</v>
      </c>
      <c r="S70" s="61" t="e">
        <f t="shared" si="22"/>
        <v>#N/A</v>
      </c>
      <c r="T70" s="55" t="str">
        <f t="shared" si="23"/>
        <v>遮断 PCクランプ 80A×50A</v>
      </c>
      <c r="U70" s="61" t="e">
        <f t="shared" si="24"/>
        <v>#N/A</v>
      </c>
      <c r="V70" s="61" t="e">
        <f t="shared" si="25"/>
        <v>#N/A</v>
      </c>
      <c r="W70" s="61" t="e">
        <f t="shared" si="26"/>
        <v>#N/A</v>
      </c>
      <c r="X70" s="61" t="e">
        <f t="shared" si="27"/>
        <v>#N/A</v>
      </c>
      <c r="Y70" s="61" t="e">
        <f t="shared" si="28"/>
        <v>#N/A</v>
      </c>
      <c r="Z70" s="61" t="e">
        <f t="shared" si="29"/>
        <v>#N/A</v>
      </c>
      <c r="AA70" s="61" t="e">
        <f t="shared" si="30"/>
        <v>#N/A</v>
      </c>
      <c r="AB70" s="61" t="e">
        <f t="shared" si="31"/>
        <v>#N/A</v>
      </c>
      <c r="AC70" s="61" t="e">
        <f t="shared" si="32"/>
        <v>#N/A</v>
      </c>
      <c r="AD70" s="55" t="str">
        <f t="shared" si="33"/>
        <v>鋼管分岐 PLSM-T/S 32A</v>
      </c>
    </row>
    <row r="71" spans="1:30" ht="15" customHeight="1">
      <c r="A71" s="23">
        <f>COUNTIFS($H$3:H71,H71)</f>
        <v>26</v>
      </c>
      <c r="B71" s="23" t="str">
        <f t="shared" si="19"/>
        <v>供④26</v>
      </c>
      <c r="C71" s="24">
        <f t="shared" si="34"/>
        <v>69</v>
      </c>
      <c r="D71" s="27" t="str">
        <v>24-02-004</v>
      </c>
      <c r="E71" s="31" t="str">
        <v>県道(N5) H1400(m2)</v>
      </c>
      <c r="F71" s="31" t="s">
        <v>75</v>
      </c>
      <c r="G71" s="38">
        <v>51160</v>
      </c>
      <c r="H71" s="43" t="s">
        <v>64</v>
      </c>
      <c r="N71" s="24"/>
      <c r="O71" s="60"/>
      <c r="P71" s="24">
        <f t="shared" si="35"/>
        <v>69</v>
      </c>
      <c r="Q71" s="61" t="e">
        <f t="shared" si="20"/>
        <v>#N/A</v>
      </c>
      <c r="R71" s="61" t="e">
        <f t="shared" si="21"/>
        <v>#N/A</v>
      </c>
      <c r="S71" s="61" t="e">
        <f t="shared" si="22"/>
        <v>#N/A</v>
      </c>
      <c r="T71" s="55" t="str">
        <f t="shared" si="23"/>
        <v>遮断 溶接穿孔 50A</v>
      </c>
      <c r="U71" s="61" t="e">
        <f t="shared" si="24"/>
        <v>#N/A</v>
      </c>
      <c r="V71" s="61" t="e">
        <f t="shared" si="25"/>
        <v>#N/A</v>
      </c>
      <c r="W71" s="61" t="e">
        <f t="shared" si="26"/>
        <v>#N/A</v>
      </c>
      <c r="X71" s="61" t="e">
        <f t="shared" si="27"/>
        <v>#N/A</v>
      </c>
      <c r="Y71" s="61" t="e">
        <f t="shared" si="28"/>
        <v>#N/A</v>
      </c>
      <c r="Z71" s="61" t="e">
        <f t="shared" si="29"/>
        <v>#N/A</v>
      </c>
      <c r="AA71" s="61" t="e">
        <f t="shared" si="30"/>
        <v>#N/A</v>
      </c>
      <c r="AB71" s="61" t="e">
        <f t="shared" si="31"/>
        <v>#N/A</v>
      </c>
      <c r="AC71" s="61" t="e">
        <f t="shared" si="32"/>
        <v>#N/A</v>
      </c>
      <c r="AD71" s="55" t="str">
        <f t="shared" si="33"/>
        <v>鋼管分岐 PLSM-T/S 40A</v>
      </c>
    </row>
    <row r="72" spans="1:30" ht="15" customHeight="1">
      <c r="A72" s="23">
        <f>COUNTIFS($H$3:H72,H72)</f>
        <v>27</v>
      </c>
      <c r="B72" s="23" t="str">
        <f t="shared" si="19"/>
        <v>供④27</v>
      </c>
      <c r="C72" s="24">
        <f t="shared" si="34"/>
        <v>70</v>
      </c>
      <c r="D72" s="27" t="str">
        <v>24-02-005</v>
      </c>
      <c r="E72" s="31" t="str">
        <v>歩道 H1400(m2)</v>
      </c>
      <c r="F72" s="31" t="s">
        <v>75</v>
      </c>
      <c r="G72" s="38">
        <v>49470</v>
      </c>
      <c r="H72" s="43" t="s">
        <v>64</v>
      </c>
      <c r="N72" s="24"/>
      <c r="O72" s="60"/>
      <c r="P72" s="24">
        <f t="shared" si="35"/>
        <v>70</v>
      </c>
      <c r="Q72" s="61" t="e">
        <f t="shared" si="20"/>
        <v>#N/A</v>
      </c>
      <c r="R72" s="61" t="e">
        <f t="shared" si="21"/>
        <v>#N/A</v>
      </c>
      <c r="S72" s="61" t="e">
        <f t="shared" si="22"/>
        <v>#N/A</v>
      </c>
      <c r="T72" s="55" t="str">
        <f t="shared" si="23"/>
        <v>遮断 溶接穿孔 80A</v>
      </c>
      <c r="U72" s="61" t="e">
        <f t="shared" si="24"/>
        <v>#N/A</v>
      </c>
      <c r="V72" s="61" t="e">
        <f t="shared" si="25"/>
        <v>#N/A</v>
      </c>
      <c r="W72" s="61" t="e">
        <f t="shared" si="26"/>
        <v>#N/A</v>
      </c>
      <c r="X72" s="61" t="e">
        <f t="shared" si="27"/>
        <v>#N/A</v>
      </c>
      <c r="Y72" s="61" t="e">
        <f t="shared" si="28"/>
        <v>#N/A</v>
      </c>
      <c r="Z72" s="61" t="e">
        <f t="shared" si="29"/>
        <v>#N/A</v>
      </c>
      <c r="AA72" s="61" t="e">
        <f t="shared" si="30"/>
        <v>#N/A</v>
      </c>
      <c r="AB72" s="61" t="e">
        <f t="shared" si="31"/>
        <v>#N/A</v>
      </c>
      <c r="AC72" s="61" t="e">
        <f t="shared" si="32"/>
        <v>#N/A</v>
      </c>
      <c r="AD72" s="55" t="str">
        <f t="shared" si="33"/>
        <v>鋼管分岐 PLSM-T/S 50A</v>
      </c>
    </row>
    <row r="73" spans="1:30" ht="15" customHeight="1">
      <c r="A73" s="23">
        <f>COUNTIFS($H$3:H73,H73)</f>
        <v>28</v>
      </c>
      <c r="B73" s="23" t="str">
        <f t="shared" si="19"/>
        <v>供④28</v>
      </c>
      <c r="C73" s="24">
        <f t="shared" si="34"/>
        <v>71</v>
      </c>
      <c r="D73" s="27" t="str">
        <v>24-02-006</v>
      </c>
      <c r="E73" s="31" t="str">
        <v>市道 H800(m2)</v>
      </c>
      <c r="F73" s="31" t="s">
        <v>75</v>
      </c>
      <c r="G73" s="38">
        <v>32070</v>
      </c>
      <c r="H73" s="43" t="s">
        <v>64</v>
      </c>
      <c r="N73" s="24"/>
      <c r="O73" s="60"/>
      <c r="P73" s="24">
        <f t="shared" si="35"/>
        <v>71</v>
      </c>
      <c r="Q73" s="61" t="e">
        <f t="shared" si="20"/>
        <v>#N/A</v>
      </c>
      <c r="R73" s="61" t="e">
        <f t="shared" si="21"/>
        <v>#N/A</v>
      </c>
      <c r="S73" s="61" t="e">
        <f t="shared" si="22"/>
        <v>#N/A</v>
      </c>
      <c r="T73" s="55" t="str">
        <f t="shared" si="23"/>
        <v>遮断 バイパスサドル 100A×50A</v>
      </c>
      <c r="U73" s="61" t="e">
        <f t="shared" si="24"/>
        <v>#N/A</v>
      </c>
      <c r="V73" s="61" t="e">
        <f t="shared" si="25"/>
        <v>#N/A</v>
      </c>
      <c r="W73" s="61" t="e">
        <f t="shared" si="26"/>
        <v>#N/A</v>
      </c>
      <c r="X73" s="61" t="e">
        <f t="shared" si="27"/>
        <v>#N/A</v>
      </c>
      <c r="Y73" s="61" t="e">
        <f t="shared" si="28"/>
        <v>#N/A</v>
      </c>
      <c r="Z73" s="61" t="e">
        <f t="shared" si="29"/>
        <v>#N/A</v>
      </c>
      <c r="AA73" s="61" t="e">
        <f t="shared" si="30"/>
        <v>#N/A</v>
      </c>
      <c r="AB73" s="61" t="e">
        <f t="shared" si="31"/>
        <v>#N/A</v>
      </c>
      <c r="AC73" s="61" t="e">
        <f t="shared" si="32"/>
        <v>#N/A</v>
      </c>
      <c r="AD73" s="55" t="str">
        <f t="shared" si="33"/>
        <v>鋼管分岐 PLSM-T/S 80A</v>
      </c>
    </row>
    <row r="74" spans="1:30" ht="15" customHeight="1">
      <c r="A74" s="23">
        <f>COUNTIFS($H$3:H74,H74)</f>
        <v>29</v>
      </c>
      <c r="B74" s="23" t="str">
        <f t="shared" si="19"/>
        <v>供④29</v>
      </c>
      <c r="C74" s="24">
        <f t="shared" si="34"/>
        <v>72</v>
      </c>
      <c r="D74" s="27" t="str">
        <v>24-02-007</v>
      </c>
      <c r="E74" s="31" t="str">
        <v>県道(N3)H900(m2)</v>
      </c>
      <c r="F74" s="31" t="s">
        <v>75</v>
      </c>
      <c r="G74" s="38">
        <v>36510</v>
      </c>
      <c r="H74" s="43" t="s">
        <v>64</v>
      </c>
      <c r="N74" s="24"/>
      <c r="O74" s="60"/>
      <c r="P74" s="24">
        <f t="shared" si="35"/>
        <v>72</v>
      </c>
      <c r="Q74" s="61" t="e">
        <f t="shared" si="20"/>
        <v>#N/A</v>
      </c>
      <c r="R74" s="61" t="e">
        <f t="shared" si="21"/>
        <v>#N/A</v>
      </c>
      <c r="S74" s="61" t="e">
        <f t="shared" si="22"/>
        <v>#N/A</v>
      </c>
      <c r="T74" s="55" t="str">
        <f t="shared" si="23"/>
        <v>遮断 バイパスサドル 150A×50A</v>
      </c>
      <c r="U74" s="61" t="e">
        <f t="shared" si="24"/>
        <v>#N/A</v>
      </c>
      <c r="V74" s="61" t="e">
        <f t="shared" si="25"/>
        <v>#N/A</v>
      </c>
      <c r="W74" s="61" t="e">
        <f t="shared" si="26"/>
        <v>#N/A</v>
      </c>
      <c r="X74" s="61" t="e">
        <f t="shared" si="27"/>
        <v>#N/A</v>
      </c>
      <c r="Y74" s="61" t="e">
        <f t="shared" si="28"/>
        <v>#N/A</v>
      </c>
      <c r="Z74" s="61" t="e">
        <f t="shared" si="29"/>
        <v>#N/A</v>
      </c>
      <c r="AA74" s="61" t="e">
        <f t="shared" si="30"/>
        <v>#N/A</v>
      </c>
      <c r="AB74" s="61" t="e">
        <f t="shared" si="31"/>
        <v>#N/A</v>
      </c>
      <c r="AC74" s="61" t="e">
        <f t="shared" si="32"/>
        <v>#N/A</v>
      </c>
      <c r="AD74" s="55" t="str">
        <f t="shared" si="33"/>
        <v>鋼管分岐 PLSM-T/S+T-MS 25A</v>
      </c>
    </row>
    <row r="75" spans="1:30" ht="15" customHeight="1">
      <c r="A75" s="23">
        <f>COUNTIFS($H$3:H75,H75)</f>
        <v>30</v>
      </c>
      <c r="B75" s="23" t="str">
        <f t="shared" si="19"/>
        <v>供④30</v>
      </c>
      <c r="C75" s="24">
        <f t="shared" si="34"/>
        <v>73</v>
      </c>
      <c r="D75" s="27" t="str">
        <v>24-02-008</v>
      </c>
      <c r="E75" s="31" t="str">
        <v>県道(N4) H900(m2)</v>
      </c>
      <c r="F75" s="31" t="s">
        <v>75</v>
      </c>
      <c r="G75" s="38">
        <v>35670</v>
      </c>
      <c r="H75" s="43" t="s">
        <v>64</v>
      </c>
      <c r="N75" s="24"/>
      <c r="O75" s="60"/>
      <c r="P75" s="24">
        <f t="shared" si="35"/>
        <v>73</v>
      </c>
      <c r="Q75" s="61" t="e">
        <f t="shared" si="20"/>
        <v>#N/A</v>
      </c>
      <c r="R75" s="61" t="e">
        <f t="shared" si="21"/>
        <v>#N/A</v>
      </c>
      <c r="S75" s="61" t="e">
        <f t="shared" si="22"/>
        <v>#N/A</v>
      </c>
      <c r="T75" s="55" t="str">
        <f t="shared" si="23"/>
        <v>遮断 バイパスサドル 200A×50A</v>
      </c>
      <c r="U75" s="61" t="e">
        <f t="shared" si="24"/>
        <v>#N/A</v>
      </c>
      <c r="V75" s="61" t="e">
        <f t="shared" si="25"/>
        <v>#N/A</v>
      </c>
      <c r="W75" s="61" t="e">
        <f t="shared" si="26"/>
        <v>#N/A</v>
      </c>
      <c r="X75" s="61" t="e">
        <f t="shared" si="27"/>
        <v>#N/A</v>
      </c>
      <c r="Y75" s="61" t="e">
        <f t="shared" si="28"/>
        <v>#N/A</v>
      </c>
      <c r="Z75" s="61" t="e">
        <f t="shared" si="29"/>
        <v>#N/A</v>
      </c>
      <c r="AA75" s="61" t="e">
        <f t="shared" si="30"/>
        <v>#N/A</v>
      </c>
      <c r="AB75" s="61" t="e">
        <f t="shared" si="31"/>
        <v>#N/A</v>
      </c>
      <c r="AC75" s="61" t="e">
        <f t="shared" si="32"/>
        <v>#N/A</v>
      </c>
      <c r="AD75" s="55" t="str">
        <f t="shared" si="33"/>
        <v>鋼管分岐 PLSM-T/S+T-MS 32A×30A</v>
      </c>
    </row>
    <row r="76" spans="1:30" ht="15" customHeight="1">
      <c r="A76" s="23">
        <f>COUNTIFS($H$3:H76,H76)</f>
        <v>31</v>
      </c>
      <c r="B76" s="23" t="str">
        <f t="shared" si="19"/>
        <v>供④31</v>
      </c>
      <c r="C76" s="24">
        <f t="shared" si="34"/>
        <v>74</v>
      </c>
      <c r="D76" s="27" t="str">
        <v>24-02-009</v>
      </c>
      <c r="E76" s="31" t="str">
        <v>県道(N5) H950(m2)</v>
      </c>
      <c r="F76" s="31" t="s">
        <v>75</v>
      </c>
      <c r="G76" s="38">
        <v>37610</v>
      </c>
      <c r="H76" s="43" t="s">
        <v>64</v>
      </c>
      <c r="N76" s="24"/>
      <c r="O76" s="60"/>
      <c r="P76" s="24">
        <f t="shared" si="35"/>
        <v>74</v>
      </c>
      <c r="Q76" s="61" t="e">
        <f t="shared" si="20"/>
        <v>#N/A</v>
      </c>
      <c r="R76" s="61" t="e">
        <f t="shared" si="21"/>
        <v>#N/A</v>
      </c>
      <c r="S76" s="61" t="e">
        <f t="shared" si="22"/>
        <v>#N/A</v>
      </c>
      <c r="T76" s="55" t="e">
        <f t="shared" si="23"/>
        <v>#N/A</v>
      </c>
      <c r="U76" s="61" t="e">
        <f t="shared" si="24"/>
        <v>#N/A</v>
      </c>
      <c r="V76" s="61" t="e">
        <f t="shared" si="25"/>
        <v>#N/A</v>
      </c>
      <c r="W76" s="61" t="e">
        <f t="shared" si="26"/>
        <v>#N/A</v>
      </c>
      <c r="X76" s="61" t="e">
        <f t="shared" si="27"/>
        <v>#N/A</v>
      </c>
      <c r="Y76" s="61" t="e">
        <f t="shared" si="28"/>
        <v>#N/A</v>
      </c>
      <c r="Z76" s="61" t="e">
        <f t="shared" si="29"/>
        <v>#N/A</v>
      </c>
      <c r="AA76" s="61" t="e">
        <f t="shared" si="30"/>
        <v>#N/A</v>
      </c>
      <c r="AB76" s="61" t="e">
        <f t="shared" si="31"/>
        <v>#N/A</v>
      </c>
      <c r="AC76" s="61" t="e">
        <f t="shared" si="32"/>
        <v>#N/A</v>
      </c>
      <c r="AD76" s="55" t="str">
        <f t="shared" si="33"/>
        <v>鋼管分岐 PLSM-T/S+T-MS 50A</v>
      </c>
    </row>
    <row r="77" spans="1:30" ht="15" customHeight="1">
      <c r="A77" s="23">
        <f>COUNTIFS($H$3:H77,H77)</f>
        <v>32</v>
      </c>
      <c r="B77" s="23" t="str">
        <f t="shared" si="19"/>
        <v>供④32</v>
      </c>
      <c r="C77" s="24">
        <f t="shared" si="34"/>
        <v>75</v>
      </c>
      <c r="D77" s="27" t="str">
        <v>24-02-010</v>
      </c>
      <c r="E77" s="31" t="str">
        <v>歩道 H800(m2)</v>
      </c>
      <c r="F77" s="31" t="s">
        <v>75</v>
      </c>
      <c r="G77" s="38">
        <v>32060</v>
      </c>
      <c r="H77" s="43" t="s">
        <v>64</v>
      </c>
      <c r="N77" s="24"/>
      <c r="O77" s="60"/>
      <c r="P77" s="24">
        <f t="shared" si="35"/>
        <v>75</v>
      </c>
      <c r="Q77" s="61" t="e">
        <f t="shared" si="20"/>
        <v>#N/A</v>
      </c>
      <c r="R77" s="61" t="e">
        <f t="shared" si="21"/>
        <v>#N/A</v>
      </c>
      <c r="S77" s="61" t="e">
        <f t="shared" si="22"/>
        <v>#N/A</v>
      </c>
      <c r="T77" s="55" t="e">
        <f t="shared" si="23"/>
        <v>#N/A</v>
      </c>
      <c r="U77" s="61" t="e">
        <f t="shared" si="24"/>
        <v>#N/A</v>
      </c>
      <c r="V77" s="61" t="e">
        <f t="shared" si="25"/>
        <v>#N/A</v>
      </c>
      <c r="W77" s="61" t="e">
        <f t="shared" si="26"/>
        <v>#N/A</v>
      </c>
      <c r="X77" s="61" t="e">
        <f t="shared" si="27"/>
        <v>#N/A</v>
      </c>
      <c r="Y77" s="61" t="e">
        <f t="shared" si="28"/>
        <v>#N/A</v>
      </c>
      <c r="Z77" s="61" t="e">
        <f t="shared" si="29"/>
        <v>#N/A</v>
      </c>
      <c r="AA77" s="61" t="e">
        <f t="shared" si="30"/>
        <v>#N/A</v>
      </c>
      <c r="AB77" s="61" t="e">
        <f t="shared" si="31"/>
        <v>#N/A</v>
      </c>
      <c r="AC77" s="61" t="e">
        <f t="shared" si="32"/>
        <v>#N/A</v>
      </c>
      <c r="AD77" s="55" t="str">
        <f t="shared" si="33"/>
        <v>鋼管分岐 PLSM-T/S+T-MS 80A×75A</v>
      </c>
    </row>
    <row r="78" spans="1:30" ht="15" customHeight="1">
      <c r="A78" s="23">
        <f>COUNTIFS($H$3:H78,H78)</f>
        <v>33</v>
      </c>
      <c r="B78" s="23" t="str">
        <f t="shared" si="19"/>
        <v>供④33</v>
      </c>
      <c r="C78" s="24">
        <f t="shared" si="34"/>
        <v>76</v>
      </c>
      <c r="D78" s="27" t="str">
        <v>24-04-001</v>
      </c>
      <c r="E78" s="31" t="str">
        <v>未舗装道 H1400(m2)</v>
      </c>
      <c r="F78" s="31" t="s">
        <v>75</v>
      </c>
      <c r="G78" s="38">
        <v>40630</v>
      </c>
      <c r="H78" s="43" t="s">
        <v>64</v>
      </c>
      <c r="N78" s="24"/>
      <c r="O78" s="60"/>
      <c r="P78" s="24">
        <f t="shared" si="35"/>
        <v>76</v>
      </c>
      <c r="Q78" s="61" t="e">
        <f t="shared" si="20"/>
        <v>#N/A</v>
      </c>
      <c r="R78" s="61" t="e">
        <f t="shared" si="21"/>
        <v>#N/A</v>
      </c>
      <c r="S78" s="61" t="e">
        <f t="shared" si="22"/>
        <v>#N/A</v>
      </c>
      <c r="T78" s="55" t="e">
        <f t="shared" si="23"/>
        <v>#N/A</v>
      </c>
      <c r="U78" s="61" t="e">
        <f t="shared" si="24"/>
        <v>#N/A</v>
      </c>
      <c r="V78" s="61" t="e">
        <f t="shared" si="25"/>
        <v>#N/A</v>
      </c>
      <c r="W78" s="61" t="e">
        <f t="shared" si="26"/>
        <v>#N/A</v>
      </c>
      <c r="X78" s="61" t="e">
        <f t="shared" si="27"/>
        <v>#N/A</v>
      </c>
      <c r="Y78" s="61" t="e">
        <f t="shared" si="28"/>
        <v>#N/A</v>
      </c>
      <c r="Z78" s="61" t="e">
        <f t="shared" si="29"/>
        <v>#N/A</v>
      </c>
      <c r="AA78" s="61" t="e">
        <f t="shared" si="30"/>
        <v>#N/A</v>
      </c>
      <c r="AB78" s="61" t="e">
        <f t="shared" si="31"/>
        <v>#N/A</v>
      </c>
      <c r="AC78" s="61" t="e">
        <f t="shared" si="32"/>
        <v>#N/A</v>
      </c>
      <c r="AD78" s="55" t="e">
        <f t="shared" si="33"/>
        <v>#N/A</v>
      </c>
    </row>
    <row r="79" spans="1:30" ht="15" customHeight="1">
      <c r="A79" s="23">
        <f>COUNTIFS($H$3:H79,H79)</f>
        <v>34</v>
      </c>
      <c r="B79" s="23" t="str">
        <f t="shared" si="19"/>
        <v>供④34</v>
      </c>
      <c r="C79" s="24">
        <f t="shared" si="34"/>
        <v>77</v>
      </c>
      <c r="D79" s="27" t="str">
        <v>24-04-002</v>
      </c>
      <c r="E79" s="31" t="str">
        <v>未舗装道 H800(m2)</v>
      </c>
      <c r="F79" s="31" t="s">
        <v>75</v>
      </c>
      <c r="G79" s="38">
        <v>23290</v>
      </c>
      <c r="H79" s="43" t="s">
        <v>64</v>
      </c>
      <c r="N79" s="24"/>
      <c r="O79" s="60"/>
      <c r="P79" s="24">
        <f t="shared" si="35"/>
        <v>77</v>
      </c>
      <c r="Q79" s="61" t="e">
        <f t="shared" si="20"/>
        <v>#N/A</v>
      </c>
      <c r="R79" s="61" t="e">
        <f t="shared" si="21"/>
        <v>#N/A</v>
      </c>
      <c r="S79" s="61" t="e">
        <f t="shared" si="22"/>
        <v>#N/A</v>
      </c>
      <c r="T79" s="55" t="e">
        <f t="shared" si="23"/>
        <v>#N/A</v>
      </c>
      <c r="U79" s="61" t="e">
        <f t="shared" si="24"/>
        <v>#N/A</v>
      </c>
      <c r="V79" s="61" t="e">
        <f t="shared" si="25"/>
        <v>#N/A</v>
      </c>
      <c r="W79" s="61" t="e">
        <f t="shared" si="26"/>
        <v>#N/A</v>
      </c>
      <c r="X79" s="61" t="e">
        <f t="shared" si="27"/>
        <v>#N/A</v>
      </c>
      <c r="Y79" s="61" t="e">
        <f t="shared" si="28"/>
        <v>#N/A</v>
      </c>
      <c r="Z79" s="61" t="e">
        <f t="shared" si="29"/>
        <v>#N/A</v>
      </c>
      <c r="AA79" s="61" t="e">
        <f t="shared" si="30"/>
        <v>#N/A</v>
      </c>
      <c r="AB79" s="61" t="e">
        <f t="shared" si="31"/>
        <v>#N/A</v>
      </c>
      <c r="AC79" s="61" t="e">
        <f t="shared" si="32"/>
        <v>#N/A</v>
      </c>
      <c r="AD79" s="55" t="e">
        <f t="shared" si="33"/>
        <v>#N/A</v>
      </c>
    </row>
    <row r="80" spans="1:30" ht="15" customHeight="1">
      <c r="A80" s="23">
        <f>COUNTIFS($H$3:H80,H80)</f>
        <v>35</v>
      </c>
      <c r="B80" s="23" t="str">
        <f t="shared" si="19"/>
        <v>供④35</v>
      </c>
      <c r="C80" s="24">
        <f t="shared" si="34"/>
        <v>78</v>
      </c>
      <c r="D80" s="27" t="str">
        <v>24-04-003</v>
      </c>
      <c r="E80" s="31" t="str">
        <v>CO舗装道 H1400(m2)</v>
      </c>
      <c r="F80" s="31" t="s">
        <v>75</v>
      </c>
      <c r="G80" s="38">
        <v>54390</v>
      </c>
      <c r="H80" s="43" t="s">
        <v>64</v>
      </c>
      <c r="N80" s="24"/>
      <c r="O80" s="60"/>
      <c r="P80" s="24">
        <f t="shared" si="35"/>
        <v>78</v>
      </c>
      <c r="Q80" s="61" t="e">
        <f t="shared" si="20"/>
        <v>#N/A</v>
      </c>
      <c r="R80" s="61" t="e">
        <f t="shared" si="21"/>
        <v>#N/A</v>
      </c>
      <c r="S80" s="61" t="e">
        <f t="shared" si="22"/>
        <v>#N/A</v>
      </c>
      <c r="T80" s="55" t="e">
        <f t="shared" si="23"/>
        <v>#N/A</v>
      </c>
      <c r="U80" s="61" t="e">
        <f t="shared" si="24"/>
        <v>#N/A</v>
      </c>
      <c r="V80" s="61" t="e">
        <f t="shared" si="25"/>
        <v>#N/A</v>
      </c>
      <c r="W80" s="61" t="e">
        <f t="shared" si="26"/>
        <v>#N/A</v>
      </c>
      <c r="X80" s="61" t="e">
        <f t="shared" si="27"/>
        <v>#N/A</v>
      </c>
      <c r="Y80" s="61" t="e">
        <f t="shared" si="28"/>
        <v>#N/A</v>
      </c>
      <c r="Z80" s="61" t="e">
        <f t="shared" si="29"/>
        <v>#N/A</v>
      </c>
      <c r="AA80" s="61" t="e">
        <f t="shared" si="30"/>
        <v>#N/A</v>
      </c>
      <c r="AB80" s="61" t="e">
        <f t="shared" si="31"/>
        <v>#N/A</v>
      </c>
      <c r="AC80" s="61" t="e">
        <f t="shared" si="32"/>
        <v>#N/A</v>
      </c>
      <c r="AD80" s="55" t="e">
        <f t="shared" si="33"/>
        <v>#N/A</v>
      </c>
    </row>
    <row r="81" spans="1:30" ht="15" customHeight="1">
      <c r="A81" s="23">
        <f>COUNTIFS($H$3:H81,H81)</f>
        <v>36</v>
      </c>
      <c r="B81" s="23" t="str">
        <f t="shared" si="19"/>
        <v>供④36</v>
      </c>
      <c r="C81" s="24">
        <f t="shared" si="34"/>
        <v>79</v>
      </c>
      <c r="D81" s="27" t="str">
        <v>24-04-004</v>
      </c>
      <c r="E81" s="31" t="str">
        <v>CO舗装道 H800(m2)</v>
      </c>
      <c r="F81" s="31" t="s">
        <v>75</v>
      </c>
      <c r="G81" s="38">
        <v>39630</v>
      </c>
      <c r="H81" s="43" t="s">
        <v>64</v>
      </c>
      <c r="N81" s="24"/>
      <c r="O81" s="60"/>
      <c r="P81" s="24">
        <f t="shared" si="35"/>
        <v>79</v>
      </c>
      <c r="Q81" s="61" t="e">
        <f t="shared" si="20"/>
        <v>#N/A</v>
      </c>
      <c r="R81" s="61" t="e">
        <f t="shared" si="21"/>
        <v>#N/A</v>
      </c>
      <c r="S81" s="61" t="e">
        <f t="shared" si="22"/>
        <v>#N/A</v>
      </c>
      <c r="T81" s="55" t="e">
        <f t="shared" si="23"/>
        <v>#N/A</v>
      </c>
      <c r="U81" s="61" t="e">
        <f t="shared" si="24"/>
        <v>#N/A</v>
      </c>
      <c r="V81" s="61" t="e">
        <f t="shared" si="25"/>
        <v>#N/A</v>
      </c>
      <c r="W81" s="61" t="e">
        <f t="shared" si="26"/>
        <v>#N/A</v>
      </c>
      <c r="X81" s="61" t="e">
        <f t="shared" si="27"/>
        <v>#N/A</v>
      </c>
      <c r="Y81" s="61" t="e">
        <f t="shared" si="28"/>
        <v>#N/A</v>
      </c>
      <c r="Z81" s="61" t="e">
        <f t="shared" si="29"/>
        <v>#N/A</v>
      </c>
      <c r="AA81" s="61" t="e">
        <f t="shared" si="30"/>
        <v>#N/A</v>
      </c>
      <c r="AB81" s="61" t="e">
        <f t="shared" si="31"/>
        <v>#N/A</v>
      </c>
      <c r="AC81" s="61" t="e">
        <f t="shared" si="32"/>
        <v>#N/A</v>
      </c>
      <c r="AD81" s="55" t="e">
        <f t="shared" si="33"/>
        <v>#N/A</v>
      </c>
    </row>
    <row r="82" spans="1:30" ht="15" customHeight="1">
      <c r="A82" s="23">
        <f>COUNTIFS($H$3:H82,H82)</f>
        <v>37</v>
      </c>
      <c r="B82" s="23" t="str">
        <f t="shared" si="19"/>
        <v>供④37</v>
      </c>
      <c r="C82" s="24">
        <f t="shared" si="34"/>
        <v>80</v>
      </c>
      <c r="D82" s="27" t="s">
        <v>405</v>
      </c>
      <c r="E82" s="31" t="s">
        <v>568</v>
      </c>
      <c r="F82" s="31" t="s">
        <v>128</v>
      </c>
      <c r="G82" s="38">
        <v>3030</v>
      </c>
      <c r="H82" s="43" t="s">
        <v>64</v>
      </c>
      <c r="N82" s="24"/>
      <c r="O82" s="60"/>
      <c r="P82" s="24">
        <f t="shared" si="35"/>
        <v>80</v>
      </c>
      <c r="Q82" s="62" t="e">
        <f t="shared" si="20"/>
        <v>#N/A</v>
      </c>
      <c r="R82" s="62" t="e">
        <f t="shared" si="21"/>
        <v>#N/A</v>
      </c>
      <c r="S82" s="62" t="e">
        <f t="shared" si="22"/>
        <v>#N/A</v>
      </c>
      <c r="T82" s="56" t="e">
        <f t="shared" si="23"/>
        <v>#N/A</v>
      </c>
      <c r="U82" s="62" t="e">
        <f t="shared" si="24"/>
        <v>#N/A</v>
      </c>
      <c r="V82" s="62" t="e">
        <f t="shared" si="25"/>
        <v>#N/A</v>
      </c>
      <c r="W82" s="62" t="e">
        <f t="shared" si="26"/>
        <v>#N/A</v>
      </c>
      <c r="X82" s="62" t="e">
        <f t="shared" si="27"/>
        <v>#N/A</v>
      </c>
      <c r="Y82" s="62" t="e">
        <f t="shared" si="28"/>
        <v>#N/A</v>
      </c>
      <c r="Z82" s="62" t="e">
        <f t="shared" si="29"/>
        <v>#N/A</v>
      </c>
      <c r="AA82" s="62" t="e">
        <f t="shared" si="30"/>
        <v>#N/A</v>
      </c>
      <c r="AB82" s="62" t="e">
        <f t="shared" si="31"/>
        <v>#N/A</v>
      </c>
      <c r="AC82" s="62" t="e">
        <f t="shared" si="32"/>
        <v>#N/A</v>
      </c>
      <c r="AD82" s="56" t="e">
        <f t="shared" si="33"/>
        <v>#N/A</v>
      </c>
    </row>
    <row r="83" spans="1:30" ht="15" customHeight="1">
      <c r="A83" s="23">
        <f>COUNTIFS($H$3:H83,H83)</f>
        <v>38</v>
      </c>
      <c r="B83" s="23" t="str">
        <f t="shared" si="19"/>
        <v>供④38</v>
      </c>
      <c r="C83" s="24">
        <f t="shared" si="34"/>
        <v>81</v>
      </c>
      <c r="D83" s="27" t="s">
        <v>165</v>
      </c>
      <c r="E83" s="31" t="s">
        <v>695</v>
      </c>
      <c r="F83" s="31" t="s">
        <v>128</v>
      </c>
      <c r="G83" s="38">
        <v>4550</v>
      </c>
      <c r="H83" s="43" t="s">
        <v>64</v>
      </c>
      <c r="N83" s="19"/>
      <c r="P83" s="19"/>
    </row>
    <row r="84" spans="1:30" ht="15" customHeight="1">
      <c r="A84" s="23">
        <f>COUNTIFS($H$3:H84,H84)</f>
        <v>39</v>
      </c>
      <c r="B84" s="23" t="str">
        <f t="shared" si="19"/>
        <v>供④39</v>
      </c>
      <c r="C84" s="24">
        <f t="shared" si="34"/>
        <v>82</v>
      </c>
      <c r="D84" s="27" t="s">
        <v>270</v>
      </c>
      <c r="E84" s="31" t="s">
        <v>264</v>
      </c>
      <c r="F84" s="31" t="s">
        <v>128</v>
      </c>
      <c r="G84" s="38">
        <v>2160</v>
      </c>
      <c r="H84" s="43" t="s">
        <v>64</v>
      </c>
      <c r="N84" s="19"/>
      <c r="P84" s="19"/>
    </row>
    <row r="85" spans="1:30" ht="15" customHeight="1">
      <c r="A85" s="23">
        <f>COUNTIFS($H$3:H85,H85)</f>
        <v>40</v>
      </c>
      <c r="B85" s="23" t="str">
        <f t="shared" si="19"/>
        <v>供④40</v>
      </c>
      <c r="C85" s="24">
        <f t="shared" si="34"/>
        <v>83</v>
      </c>
      <c r="D85" s="27" t="s">
        <v>97</v>
      </c>
      <c r="E85" s="31" t="s">
        <v>696</v>
      </c>
      <c r="F85" s="31" t="s">
        <v>128</v>
      </c>
      <c r="G85" s="38">
        <v>3260</v>
      </c>
      <c r="H85" s="43" t="s">
        <v>64</v>
      </c>
      <c r="N85" s="19"/>
      <c r="P85" s="19"/>
    </row>
    <row r="86" spans="1:30" ht="15" customHeight="1">
      <c r="A86" s="23">
        <f>COUNTIFS($H$3:H86,H86)</f>
        <v>41</v>
      </c>
      <c r="B86" s="23" t="str">
        <f t="shared" si="19"/>
        <v>供④41</v>
      </c>
      <c r="C86" s="24">
        <f t="shared" si="34"/>
        <v>84</v>
      </c>
      <c r="D86" s="27" t="s">
        <v>258</v>
      </c>
      <c r="E86" s="31" t="s">
        <v>697</v>
      </c>
      <c r="F86" s="31" t="s">
        <v>362</v>
      </c>
      <c r="G86" s="38">
        <v>25320</v>
      </c>
      <c r="H86" s="43" t="s">
        <v>64</v>
      </c>
      <c r="N86" s="19"/>
      <c r="P86" s="19"/>
    </row>
    <row r="87" spans="1:30" ht="15" customHeight="1">
      <c r="A87" s="23">
        <f>COUNTIFS($H$3:H87,H87)</f>
        <v>42</v>
      </c>
      <c r="B87" s="23" t="str">
        <f t="shared" si="19"/>
        <v>供④42</v>
      </c>
      <c r="C87" s="24">
        <f t="shared" si="34"/>
        <v>85</v>
      </c>
      <c r="D87" s="27" t="s">
        <v>408</v>
      </c>
      <c r="E87" s="31" t="s">
        <v>698</v>
      </c>
      <c r="F87" s="31" t="s">
        <v>362</v>
      </c>
      <c r="G87" s="38">
        <v>37920</v>
      </c>
      <c r="H87" s="43" t="s">
        <v>64</v>
      </c>
      <c r="N87" s="19"/>
      <c r="P87" s="19"/>
    </row>
    <row r="88" spans="1:30" ht="15" customHeight="1">
      <c r="A88" s="23">
        <f>COUNTIFS($H$3:H88,H88)</f>
        <v>43</v>
      </c>
      <c r="B88" s="23" t="str">
        <f t="shared" si="19"/>
        <v>供④43</v>
      </c>
      <c r="C88" s="24">
        <f t="shared" si="34"/>
        <v>86</v>
      </c>
      <c r="D88" s="27" t="s">
        <v>342</v>
      </c>
      <c r="E88" s="31" t="s">
        <v>173</v>
      </c>
      <c r="F88" s="31" t="s">
        <v>362</v>
      </c>
      <c r="G88" s="38">
        <v>18040</v>
      </c>
      <c r="H88" s="43" t="s">
        <v>64</v>
      </c>
      <c r="N88" s="19"/>
      <c r="P88" s="19"/>
    </row>
    <row r="89" spans="1:30" ht="15" customHeight="1">
      <c r="A89" s="23">
        <f>COUNTIFS($H$3:H89,H89)</f>
        <v>44</v>
      </c>
      <c r="B89" s="23" t="str">
        <f t="shared" si="19"/>
        <v>供④44</v>
      </c>
      <c r="C89" s="24">
        <f t="shared" si="34"/>
        <v>87</v>
      </c>
      <c r="D89" s="27" t="s">
        <v>375</v>
      </c>
      <c r="E89" s="31" t="s">
        <v>200</v>
      </c>
      <c r="F89" s="31" t="s">
        <v>362</v>
      </c>
      <c r="G89" s="38">
        <v>27230</v>
      </c>
      <c r="H89" s="43" t="s">
        <v>64</v>
      </c>
      <c r="N89" s="19"/>
      <c r="P89" s="19"/>
    </row>
    <row r="90" spans="1:30" ht="15" customHeight="1">
      <c r="A90" s="23">
        <f>COUNTIFS($H$3:H90,H90)</f>
        <v>5</v>
      </c>
      <c r="B90" s="23" t="str">
        <f t="shared" si="19"/>
        <v>区分05</v>
      </c>
      <c r="C90" s="24">
        <f t="shared" si="34"/>
        <v>88</v>
      </c>
      <c r="D90" s="27" t="s">
        <v>163</v>
      </c>
      <c r="E90" s="31" t="s">
        <v>172</v>
      </c>
      <c r="F90" s="31" t="s">
        <v>184</v>
      </c>
      <c r="G90" s="38" t="s">
        <v>293</v>
      </c>
      <c r="H90" s="43" t="s">
        <v>188</v>
      </c>
      <c r="N90" s="19"/>
      <c r="P90" s="19"/>
    </row>
    <row r="91" spans="1:30" ht="15" customHeight="1">
      <c r="A91" s="23">
        <f>COUNTIFS($H$3:H91,H91)</f>
        <v>1</v>
      </c>
      <c r="B91" s="23" t="str">
        <f t="shared" si="19"/>
        <v>供⑤01</v>
      </c>
      <c r="C91" s="24">
        <f t="shared" si="34"/>
        <v>89</v>
      </c>
      <c r="D91" s="27" t="str">
        <v>10-17-001</v>
      </c>
      <c r="E91" s="31" t="str">
        <v>トランジションメカＳ 25A</v>
      </c>
      <c r="F91" s="31" t="s">
        <v>50</v>
      </c>
      <c r="G91" s="38">
        <v>16880</v>
      </c>
      <c r="H91" s="43" t="s">
        <v>126</v>
      </c>
      <c r="N91" s="19"/>
      <c r="P91" s="19"/>
    </row>
    <row r="92" spans="1:30" ht="15" customHeight="1">
      <c r="A92" s="23">
        <f>COUNTIFS($H$3:H92,H92)</f>
        <v>2</v>
      </c>
      <c r="B92" s="23" t="str">
        <f t="shared" si="19"/>
        <v>供⑤02</v>
      </c>
      <c r="C92" s="24">
        <f t="shared" si="34"/>
        <v>90</v>
      </c>
      <c r="D92" s="27" t="str">
        <v>10-17-002</v>
      </c>
      <c r="E92" s="31" t="str">
        <v>トランジションメカＳ 30A</v>
      </c>
      <c r="F92" s="31" t="s">
        <v>50</v>
      </c>
      <c r="G92" s="38">
        <v>19800</v>
      </c>
      <c r="H92" s="43" t="s">
        <v>126</v>
      </c>
      <c r="N92" s="19"/>
      <c r="P92" s="19"/>
    </row>
    <row r="93" spans="1:30" ht="15" customHeight="1">
      <c r="A93" s="23">
        <f>COUNTIFS($H$3:H93,H93)</f>
        <v>3</v>
      </c>
      <c r="B93" s="23" t="str">
        <f t="shared" si="19"/>
        <v>供⑤03</v>
      </c>
      <c r="C93" s="24">
        <f t="shared" si="34"/>
        <v>91</v>
      </c>
      <c r="D93" s="27" t="str">
        <v>10-17-003</v>
      </c>
      <c r="E93" s="31" t="str">
        <v>トランジションメカＳ 50A</v>
      </c>
      <c r="F93" s="31" t="s">
        <v>50</v>
      </c>
      <c r="G93" s="38">
        <v>31290</v>
      </c>
      <c r="H93" s="43" t="s">
        <v>126</v>
      </c>
      <c r="N93" s="19"/>
      <c r="P93" s="19"/>
    </row>
    <row r="94" spans="1:30" ht="15" customHeight="1">
      <c r="A94" s="23">
        <f>COUNTIFS($H$3:H94,H94)</f>
        <v>4</v>
      </c>
      <c r="B94" s="23" t="str">
        <f t="shared" si="19"/>
        <v>供⑤04</v>
      </c>
      <c r="C94" s="24">
        <f t="shared" si="34"/>
        <v>92</v>
      </c>
      <c r="D94" s="27" t="str">
        <v>10-17-004</v>
      </c>
      <c r="E94" s="31" t="str">
        <v>トランジションメカＳ 75A</v>
      </c>
      <c r="F94" s="31" t="s">
        <v>50</v>
      </c>
      <c r="G94" s="38">
        <v>51340</v>
      </c>
      <c r="H94" s="43" t="s">
        <v>126</v>
      </c>
      <c r="N94" s="19"/>
      <c r="P94" s="19"/>
    </row>
    <row r="95" spans="1:30" ht="15" customHeight="1">
      <c r="A95" s="23">
        <f>COUNTIFS($H$3:H95,H95)</f>
        <v>5</v>
      </c>
      <c r="B95" s="23" t="str">
        <f t="shared" si="19"/>
        <v>供⑤05</v>
      </c>
      <c r="C95" s="24">
        <f t="shared" si="34"/>
        <v>93</v>
      </c>
      <c r="D95" s="27" t="str">
        <v>10-18-001</v>
      </c>
      <c r="E95" s="31" t="str">
        <v>トランジションメカＬ 25A</v>
      </c>
      <c r="F95" s="31" t="s">
        <v>50</v>
      </c>
      <c r="G95" s="38">
        <v>17380</v>
      </c>
      <c r="H95" s="43" t="s">
        <v>126</v>
      </c>
      <c r="N95" s="19"/>
      <c r="P95" s="19"/>
    </row>
    <row r="96" spans="1:30" ht="15" customHeight="1">
      <c r="A96" s="23">
        <f>COUNTIFS($H$3:H96,H96)</f>
        <v>6</v>
      </c>
      <c r="B96" s="23" t="str">
        <f t="shared" si="19"/>
        <v>供⑤06</v>
      </c>
      <c r="C96" s="24">
        <f t="shared" si="34"/>
        <v>94</v>
      </c>
      <c r="D96" s="27" t="str">
        <v>10-18-002</v>
      </c>
      <c r="E96" s="31" t="str">
        <v>トランジションメカＬ 30A</v>
      </c>
      <c r="F96" s="31" t="s">
        <v>50</v>
      </c>
      <c r="G96" s="38">
        <v>20520</v>
      </c>
      <c r="H96" s="43" t="s">
        <v>126</v>
      </c>
      <c r="N96" s="19"/>
      <c r="P96" s="19"/>
    </row>
    <row r="97" spans="1:16" ht="15" customHeight="1">
      <c r="A97" s="23">
        <f>COUNTIFS($H$3:H97,H97)</f>
        <v>7</v>
      </c>
      <c r="B97" s="23" t="str">
        <f t="shared" si="19"/>
        <v>供⑤07</v>
      </c>
      <c r="C97" s="24">
        <f t="shared" si="34"/>
        <v>95</v>
      </c>
      <c r="D97" s="27" t="str">
        <v>10-18-003</v>
      </c>
      <c r="E97" s="31" t="str">
        <v>トランジションメカＬ 50A</v>
      </c>
      <c r="F97" s="31" t="s">
        <v>50</v>
      </c>
      <c r="G97" s="38">
        <v>32500</v>
      </c>
      <c r="H97" s="43" t="s">
        <v>126</v>
      </c>
      <c r="N97" s="19"/>
      <c r="P97" s="19"/>
    </row>
    <row r="98" spans="1:16" ht="15" customHeight="1">
      <c r="A98" s="23">
        <f>COUNTIFS($H$3:H98,H98)</f>
        <v>8</v>
      </c>
      <c r="B98" s="23" t="str">
        <f t="shared" si="19"/>
        <v>供⑤08</v>
      </c>
      <c r="C98" s="24">
        <f t="shared" si="34"/>
        <v>96</v>
      </c>
      <c r="D98" s="27" t="str">
        <v>10-18-004</v>
      </c>
      <c r="E98" s="31" t="str">
        <v>トランジションメカＬ 75A</v>
      </c>
      <c r="F98" s="31" t="s">
        <v>50</v>
      </c>
      <c r="G98" s="38">
        <v>53370</v>
      </c>
      <c r="H98" s="43" t="s">
        <v>126</v>
      </c>
      <c r="N98" s="19"/>
      <c r="P98" s="19"/>
    </row>
    <row r="99" spans="1:16" ht="15" customHeight="1">
      <c r="A99" s="23">
        <f>COUNTIFS($H$3:H99,H99)</f>
        <v>9</v>
      </c>
      <c r="B99" s="23" t="str">
        <f t="shared" si="19"/>
        <v>供⑤09</v>
      </c>
      <c r="C99" s="24">
        <f t="shared" si="34"/>
        <v>97</v>
      </c>
      <c r="D99" s="27" t="s">
        <v>169</v>
      </c>
      <c r="E99" s="31" t="s">
        <v>386</v>
      </c>
      <c r="F99" s="31" t="s">
        <v>50</v>
      </c>
      <c r="G99" s="38">
        <v>20100</v>
      </c>
      <c r="H99" s="43" t="s">
        <v>126</v>
      </c>
      <c r="N99" s="19"/>
      <c r="P99" s="19"/>
    </row>
    <row r="100" spans="1:16" ht="15" customHeight="1">
      <c r="A100" s="23">
        <f>COUNTIFS($H$3:H100,H100)</f>
        <v>10</v>
      </c>
      <c r="B100" s="23" t="str">
        <f t="shared" si="19"/>
        <v>供⑤10</v>
      </c>
      <c r="C100" s="24">
        <f t="shared" si="34"/>
        <v>98</v>
      </c>
      <c r="D100" s="27" t="s">
        <v>331</v>
      </c>
      <c r="E100" s="31" t="s">
        <v>131</v>
      </c>
      <c r="F100" s="31" t="s">
        <v>50</v>
      </c>
      <c r="G100" s="38">
        <v>19300</v>
      </c>
      <c r="H100" s="43" t="s">
        <v>126</v>
      </c>
      <c r="N100" s="19"/>
      <c r="P100" s="19"/>
    </row>
    <row r="101" spans="1:16" ht="15" customHeight="1">
      <c r="A101" s="23">
        <f>COUNTIFS($H$3:H101,H101)</f>
        <v>11</v>
      </c>
      <c r="B101" s="23" t="str">
        <f t="shared" si="19"/>
        <v>供⑤11</v>
      </c>
      <c r="C101" s="24">
        <f t="shared" si="34"/>
        <v>99</v>
      </c>
      <c r="D101" s="27" t="str">
        <v>10-11-001</v>
      </c>
      <c r="E101" s="31" t="str">
        <v>継手 PLSM-S 20A</v>
      </c>
      <c r="F101" s="31" t="s">
        <v>50</v>
      </c>
      <c r="G101" s="38">
        <v>8370</v>
      </c>
      <c r="H101" s="43" t="s">
        <v>126</v>
      </c>
      <c r="N101" s="19"/>
      <c r="P101" s="19"/>
    </row>
    <row r="102" spans="1:16" ht="15" customHeight="1">
      <c r="A102" s="23">
        <f>COUNTIFS($H$3:H102,H102)</f>
        <v>12</v>
      </c>
      <c r="B102" s="23" t="str">
        <f t="shared" si="19"/>
        <v>供⑤12</v>
      </c>
      <c r="C102" s="24">
        <f t="shared" si="34"/>
        <v>100</v>
      </c>
      <c r="D102" s="27" t="str">
        <v>10-11-002</v>
      </c>
      <c r="E102" s="31" t="str">
        <v>継手 PLSM-S 25A</v>
      </c>
      <c r="F102" s="31" t="s">
        <v>50</v>
      </c>
      <c r="G102" s="38">
        <v>9340</v>
      </c>
      <c r="H102" s="43" t="s">
        <v>126</v>
      </c>
      <c r="N102" s="19"/>
      <c r="P102" s="19"/>
    </row>
    <row r="103" spans="1:16" ht="15" customHeight="1">
      <c r="A103" s="23">
        <f>COUNTIFS($H$3:H103,H103)</f>
        <v>13</v>
      </c>
      <c r="B103" s="23" t="str">
        <f t="shared" si="19"/>
        <v>供⑤13</v>
      </c>
      <c r="C103" s="24">
        <f t="shared" si="34"/>
        <v>101</v>
      </c>
      <c r="D103" s="27" t="str">
        <v>10-11-003</v>
      </c>
      <c r="E103" s="31" t="str">
        <v>継手 PLSM-S 32A</v>
      </c>
      <c r="F103" s="31" t="s">
        <v>50</v>
      </c>
      <c r="G103" s="38">
        <v>10590</v>
      </c>
      <c r="H103" s="43" t="s">
        <v>126</v>
      </c>
      <c r="N103" s="19"/>
      <c r="P103" s="19"/>
    </row>
    <row r="104" spans="1:16" ht="15" customHeight="1">
      <c r="A104" s="23">
        <f>COUNTIFS($H$3:H104,H104)</f>
        <v>14</v>
      </c>
      <c r="B104" s="23" t="str">
        <f t="shared" si="19"/>
        <v>供⑤14</v>
      </c>
      <c r="C104" s="24">
        <f t="shared" si="34"/>
        <v>102</v>
      </c>
      <c r="D104" s="27" t="str">
        <v>10-11-004</v>
      </c>
      <c r="E104" s="31" t="str">
        <v>継手 PLSM-S 40A</v>
      </c>
      <c r="F104" s="31" t="s">
        <v>50</v>
      </c>
      <c r="G104" s="38">
        <v>12530</v>
      </c>
      <c r="H104" s="43" t="s">
        <v>126</v>
      </c>
      <c r="N104" s="19"/>
      <c r="P104" s="19"/>
    </row>
    <row r="105" spans="1:16" ht="15" customHeight="1">
      <c r="A105" s="23">
        <f>COUNTIFS($H$3:H105,H105)</f>
        <v>15</v>
      </c>
      <c r="B105" s="23" t="str">
        <f t="shared" si="19"/>
        <v>供⑤15</v>
      </c>
      <c r="C105" s="24">
        <f t="shared" si="34"/>
        <v>103</v>
      </c>
      <c r="D105" s="27" t="str">
        <v>10-11-005</v>
      </c>
      <c r="E105" s="31" t="str">
        <v>継手 PLSM-S 50A</v>
      </c>
      <c r="F105" s="31" t="s">
        <v>50</v>
      </c>
      <c r="G105" s="38">
        <v>16730</v>
      </c>
      <c r="H105" s="43" t="s">
        <v>126</v>
      </c>
      <c r="N105" s="19"/>
      <c r="P105" s="19"/>
    </row>
    <row r="106" spans="1:16" ht="15" customHeight="1">
      <c r="A106" s="23">
        <f>COUNTIFS($H$3:H106,H106)</f>
        <v>16</v>
      </c>
      <c r="B106" s="23" t="str">
        <f t="shared" si="19"/>
        <v>供⑤16</v>
      </c>
      <c r="C106" s="24">
        <f t="shared" si="34"/>
        <v>104</v>
      </c>
      <c r="D106" s="27" t="str">
        <v>10-11-006</v>
      </c>
      <c r="E106" s="31" t="str">
        <v>継手 PLSM-S 80A</v>
      </c>
      <c r="F106" s="31" t="s">
        <v>50</v>
      </c>
      <c r="G106" s="38">
        <v>28120</v>
      </c>
      <c r="H106" s="43" t="s">
        <v>126</v>
      </c>
      <c r="N106" s="19"/>
      <c r="P106" s="19"/>
    </row>
    <row r="107" spans="1:16" ht="15" customHeight="1">
      <c r="A107" s="23">
        <f>COUNTIFS($H$3:H107,H107)</f>
        <v>17</v>
      </c>
      <c r="B107" s="23" t="str">
        <f t="shared" si="19"/>
        <v>供⑤17</v>
      </c>
      <c r="C107" s="24">
        <f t="shared" si="34"/>
        <v>105</v>
      </c>
      <c r="D107" s="27" t="str">
        <v>10-12-001</v>
      </c>
      <c r="E107" s="31" t="str">
        <v>継手 PLSM-L 20A</v>
      </c>
      <c r="F107" s="31" t="s">
        <v>50</v>
      </c>
      <c r="G107" s="38">
        <v>8800</v>
      </c>
      <c r="H107" s="43" t="s">
        <v>126</v>
      </c>
      <c r="N107" s="19"/>
      <c r="P107" s="19"/>
    </row>
    <row r="108" spans="1:16" ht="15" customHeight="1">
      <c r="A108" s="23">
        <f>COUNTIFS($H$3:H108,H108)</f>
        <v>18</v>
      </c>
      <c r="B108" s="23" t="str">
        <f t="shared" si="19"/>
        <v>供⑤18</v>
      </c>
      <c r="C108" s="24">
        <f t="shared" si="34"/>
        <v>106</v>
      </c>
      <c r="D108" s="27" t="str">
        <v>10-12-002</v>
      </c>
      <c r="E108" s="31" t="str">
        <v>継手 PLSM-L 25A</v>
      </c>
      <c r="F108" s="31" t="s">
        <v>50</v>
      </c>
      <c r="G108" s="38">
        <v>9790</v>
      </c>
      <c r="H108" s="43" t="s">
        <v>126</v>
      </c>
      <c r="N108" s="19"/>
      <c r="P108" s="19"/>
    </row>
    <row r="109" spans="1:16" ht="15" customHeight="1">
      <c r="A109" s="23">
        <f>COUNTIFS($H$3:H109,H109)</f>
        <v>19</v>
      </c>
      <c r="B109" s="23" t="str">
        <f t="shared" si="19"/>
        <v>供⑤19</v>
      </c>
      <c r="C109" s="24">
        <f t="shared" si="34"/>
        <v>107</v>
      </c>
      <c r="D109" s="27" t="str">
        <v>10-12-003</v>
      </c>
      <c r="E109" s="31" t="str">
        <v>継手 PLSM-L 32A</v>
      </c>
      <c r="F109" s="31" t="s">
        <v>50</v>
      </c>
      <c r="G109" s="38">
        <v>11560</v>
      </c>
      <c r="H109" s="43" t="s">
        <v>126</v>
      </c>
      <c r="N109" s="19"/>
      <c r="P109" s="19"/>
    </row>
    <row r="110" spans="1:16" ht="15" customHeight="1">
      <c r="A110" s="23">
        <f>COUNTIFS($H$3:H110,H110)</f>
        <v>20</v>
      </c>
      <c r="B110" s="23" t="str">
        <f t="shared" si="19"/>
        <v>供⑤20</v>
      </c>
      <c r="C110" s="24">
        <f t="shared" si="34"/>
        <v>108</v>
      </c>
      <c r="D110" s="27" t="str">
        <v>10-12-004</v>
      </c>
      <c r="E110" s="31" t="str">
        <v>継手 PLSM-L 40A</v>
      </c>
      <c r="F110" s="31" t="s">
        <v>50</v>
      </c>
      <c r="G110" s="38">
        <v>13770</v>
      </c>
      <c r="H110" s="43" t="s">
        <v>126</v>
      </c>
      <c r="N110" s="19"/>
      <c r="P110" s="19"/>
    </row>
    <row r="111" spans="1:16" ht="15" customHeight="1">
      <c r="A111" s="23">
        <f>COUNTIFS($H$3:H111,H111)</f>
        <v>21</v>
      </c>
      <c r="B111" s="23" t="str">
        <f t="shared" si="19"/>
        <v>供⑤21</v>
      </c>
      <c r="C111" s="24">
        <f t="shared" si="34"/>
        <v>109</v>
      </c>
      <c r="D111" s="27" t="str">
        <v>10-12-005</v>
      </c>
      <c r="E111" s="31" t="str">
        <v>継手 PLSM-L 50A</v>
      </c>
      <c r="F111" s="31" t="s">
        <v>50</v>
      </c>
      <c r="G111" s="38">
        <v>18270</v>
      </c>
      <c r="H111" s="43" t="s">
        <v>126</v>
      </c>
      <c r="N111" s="19"/>
      <c r="P111" s="19"/>
    </row>
    <row r="112" spans="1:16" ht="15" customHeight="1">
      <c r="A112" s="23">
        <f>COUNTIFS($H$3:H112,H112)</f>
        <v>22</v>
      </c>
      <c r="B112" s="23" t="str">
        <f t="shared" si="19"/>
        <v>供⑤22</v>
      </c>
      <c r="C112" s="24">
        <f t="shared" si="34"/>
        <v>110</v>
      </c>
      <c r="D112" s="27" t="str">
        <v>10-12-006</v>
      </c>
      <c r="E112" s="31" t="str">
        <v>継手 PLSM-L 80A</v>
      </c>
      <c r="F112" s="31" t="s">
        <v>50</v>
      </c>
      <c r="G112" s="38">
        <v>33540</v>
      </c>
      <c r="H112" s="43" t="s">
        <v>126</v>
      </c>
      <c r="N112" s="19"/>
      <c r="P112" s="19"/>
    </row>
    <row r="113" spans="1:16" ht="15" customHeight="1">
      <c r="A113" s="23">
        <f>COUNTIFS($H$3:H113,H113)</f>
        <v>23</v>
      </c>
      <c r="B113" s="23" t="str">
        <f t="shared" si="19"/>
        <v>供⑤23</v>
      </c>
      <c r="C113" s="24">
        <f t="shared" si="34"/>
        <v>111</v>
      </c>
      <c r="D113" s="27" t="str">
        <v>10-13-001</v>
      </c>
      <c r="E113" s="31" t="str">
        <v>継手 PLSM-T 20A</v>
      </c>
      <c r="F113" s="31" t="s">
        <v>50</v>
      </c>
      <c r="G113" s="38">
        <v>13210</v>
      </c>
      <c r="H113" s="43" t="s">
        <v>126</v>
      </c>
      <c r="N113" s="19"/>
      <c r="P113" s="19"/>
    </row>
    <row r="114" spans="1:16" ht="15" customHeight="1">
      <c r="A114" s="23">
        <f>COUNTIFS($H$3:H114,H114)</f>
        <v>24</v>
      </c>
      <c r="B114" s="23" t="str">
        <f t="shared" si="19"/>
        <v>供⑤24</v>
      </c>
      <c r="C114" s="24">
        <f t="shared" si="34"/>
        <v>112</v>
      </c>
      <c r="D114" s="27" t="str">
        <v>10-13-002</v>
      </c>
      <c r="E114" s="31" t="str">
        <v>継手 PLSM-T 25A</v>
      </c>
      <c r="F114" s="31" t="s">
        <v>50</v>
      </c>
      <c r="G114" s="38">
        <v>14730</v>
      </c>
      <c r="H114" s="43" t="s">
        <v>126</v>
      </c>
      <c r="N114" s="19"/>
      <c r="P114" s="19"/>
    </row>
    <row r="115" spans="1:16" ht="15" customHeight="1">
      <c r="A115" s="23">
        <f>COUNTIFS($H$3:H115,H115)</f>
        <v>25</v>
      </c>
      <c r="B115" s="23" t="str">
        <f t="shared" si="19"/>
        <v>供⑤25</v>
      </c>
      <c r="C115" s="24">
        <f t="shared" si="34"/>
        <v>113</v>
      </c>
      <c r="D115" s="27" t="str">
        <v>10-13-003</v>
      </c>
      <c r="E115" s="31" t="str">
        <v>継手 PLSM-T 32A</v>
      </c>
      <c r="F115" s="31" t="s">
        <v>50</v>
      </c>
      <c r="G115" s="38">
        <v>18430</v>
      </c>
      <c r="H115" s="43" t="s">
        <v>126</v>
      </c>
      <c r="N115" s="19"/>
      <c r="P115" s="19"/>
    </row>
    <row r="116" spans="1:16" ht="15" customHeight="1">
      <c r="A116" s="23">
        <f>COUNTIFS($H$3:H116,H116)</f>
        <v>26</v>
      </c>
      <c r="B116" s="23" t="str">
        <f t="shared" si="19"/>
        <v>供⑤26</v>
      </c>
      <c r="C116" s="24">
        <f t="shared" si="34"/>
        <v>114</v>
      </c>
      <c r="D116" s="27" t="str">
        <v>10-13-004</v>
      </c>
      <c r="E116" s="31" t="str">
        <v>継手 PLSM-T 40A</v>
      </c>
      <c r="F116" s="31" t="s">
        <v>50</v>
      </c>
      <c r="G116" s="38">
        <v>19730</v>
      </c>
      <c r="H116" s="43" t="s">
        <v>126</v>
      </c>
      <c r="N116" s="19"/>
      <c r="P116" s="19"/>
    </row>
    <row r="117" spans="1:16" ht="15" customHeight="1">
      <c r="A117" s="23">
        <f>COUNTIFS($H$3:H117,H117)</f>
        <v>27</v>
      </c>
      <c r="B117" s="23" t="str">
        <f t="shared" si="19"/>
        <v>供⑤27</v>
      </c>
      <c r="C117" s="24">
        <f t="shared" si="34"/>
        <v>115</v>
      </c>
      <c r="D117" s="27" t="str">
        <v>10-13-005</v>
      </c>
      <c r="E117" s="31" t="str">
        <v>継手 PLSM-T 50A</v>
      </c>
      <c r="F117" s="31" t="s">
        <v>50</v>
      </c>
      <c r="G117" s="38">
        <v>30370</v>
      </c>
      <c r="H117" s="43" t="s">
        <v>126</v>
      </c>
      <c r="N117" s="19"/>
      <c r="P117" s="19"/>
    </row>
    <row r="118" spans="1:16" ht="15" customHeight="1">
      <c r="A118" s="23">
        <f>COUNTIFS($H$3:H118,H118)</f>
        <v>28</v>
      </c>
      <c r="B118" s="23" t="str">
        <f t="shared" si="19"/>
        <v>供⑤28</v>
      </c>
      <c r="C118" s="24">
        <f t="shared" si="34"/>
        <v>116</v>
      </c>
      <c r="D118" s="27" t="str">
        <v>10-13-006</v>
      </c>
      <c r="E118" s="31" t="str">
        <v>継手 PLSM-T 80A</v>
      </c>
      <c r="F118" s="31" t="s">
        <v>50</v>
      </c>
      <c r="G118" s="38">
        <v>55840</v>
      </c>
      <c r="H118" s="43" t="s">
        <v>126</v>
      </c>
      <c r="N118" s="19"/>
      <c r="P118" s="19"/>
    </row>
    <row r="119" spans="1:16" ht="15" customHeight="1">
      <c r="A119" s="23">
        <f>COUNTIFS($H$3:H119,H119)</f>
        <v>29</v>
      </c>
      <c r="B119" s="23" t="str">
        <f t="shared" si="19"/>
        <v>供⑤29</v>
      </c>
      <c r="C119" s="24">
        <f t="shared" si="34"/>
        <v>117</v>
      </c>
      <c r="D119" s="27" t="s">
        <v>410</v>
      </c>
      <c r="E119" s="31" t="s">
        <v>31</v>
      </c>
      <c r="F119" s="31" t="s">
        <v>50</v>
      </c>
      <c r="G119" s="38">
        <v>5280</v>
      </c>
      <c r="H119" s="43" t="s">
        <v>126</v>
      </c>
      <c r="N119" s="19"/>
      <c r="P119" s="19"/>
    </row>
    <row r="120" spans="1:16" ht="15" customHeight="1">
      <c r="A120" s="23">
        <f>COUNTIFS($H$3:H120,H120)</f>
        <v>30</v>
      </c>
      <c r="B120" s="23" t="str">
        <f t="shared" si="19"/>
        <v>供⑤30</v>
      </c>
      <c r="C120" s="24">
        <f t="shared" si="34"/>
        <v>118</v>
      </c>
      <c r="D120" s="27" t="s">
        <v>129</v>
      </c>
      <c r="E120" s="31" t="s">
        <v>157</v>
      </c>
      <c r="F120" s="31" t="s">
        <v>50</v>
      </c>
      <c r="G120" s="38">
        <v>9980</v>
      </c>
      <c r="H120" s="43" t="s">
        <v>126</v>
      </c>
      <c r="N120" s="19"/>
      <c r="P120" s="19"/>
    </row>
    <row r="121" spans="1:16" ht="15" customHeight="1">
      <c r="A121" s="23">
        <f>COUNTIFS($H$3:H121,H121)</f>
        <v>31</v>
      </c>
      <c r="B121" s="23" t="str">
        <f t="shared" si="19"/>
        <v>供⑤31</v>
      </c>
      <c r="C121" s="24">
        <f t="shared" si="34"/>
        <v>119</v>
      </c>
      <c r="D121" s="27" t="str">
        <v>10-16-001</v>
      </c>
      <c r="E121" s="31" t="str">
        <v>継手 EF-CA 25A</v>
      </c>
      <c r="F121" s="31" t="s">
        <v>50</v>
      </c>
      <c r="G121" s="38">
        <v>3730</v>
      </c>
      <c r="H121" s="43" t="s">
        <v>126</v>
      </c>
      <c r="N121" s="19"/>
      <c r="P121" s="19"/>
    </row>
    <row r="122" spans="1:16" ht="15" customHeight="1">
      <c r="A122" s="23">
        <f>COUNTIFS($H$3:H122,H122)</f>
        <v>32</v>
      </c>
      <c r="B122" s="23" t="str">
        <f t="shared" si="19"/>
        <v>供⑤32</v>
      </c>
      <c r="C122" s="24">
        <f t="shared" si="34"/>
        <v>120</v>
      </c>
      <c r="D122" s="27" t="str">
        <v>10-16-002</v>
      </c>
      <c r="E122" s="31" t="str">
        <v>継手 EF-CA 30A</v>
      </c>
      <c r="F122" s="31" t="s">
        <v>50</v>
      </c>
      <c r="G122" s="38">
        <v>4310</v>
      </c>
      <c r="H122" s="43" t="s">
        <v>126</v>
      </c>
      <c r="N122" s="19"/>
      <c r="P122" s="19"/>
    </row>
    <row r="123" spans="1:16" ht="15" customHeight="1">
      <c r="A123" s="23">
        <f>COUNTIFS($H$3:H123,H123)</f>
        <v>33</v>
      </c>
      <c r="B123" s="23" t="str">
        <f t="shared" si="19"/>
        <v>供⑤33</v>
      </c>
      <c r="C123" s="24">
        <f t="shared" si="34"/>
        <v>121</v>
      </c>
      <c r="D123" s="27" t="str">
        <v>10-16-003</v>
      </c>
      <c r="E123" s="31" t="str">
        <v>継手 EF-CA 50A</v>
      </c>
      <c r="F123" s="31" t="s">
        <v>50</v>
      </c>
      <c r="G123" s="38">
        <v>7040</v>
      </c>
      <c r="H123" s="43" t="s">
        <v>126</v>
      </c>
      <c r="N123" s="19"/>
      <c r="P123" s="19"/>
    </row>
    <row r="124" spans="1:16" ht="15" customHeight="1">
      <c r="A124" s="23">
        <f>COUNTIFS($H$3:H124,H124)</f>
        <v>34</v>
      </c>
      <c r="B124" s="23" t="str">
        <f t="shared" si="19"/>
        <v>供⑤34</v>
      </c>
      <c r="C124" s="24">
        <f t="shared" si="34"/>
        <v>122</v>
      </c>
      <c r="D124" s="27" t="str">
        <v>10-14-001</v>
      </c>
      <c r="E124" s="31" t="str">
        <v>継手 PLA-S 20A</v>
      </c>
      <c r="F124" s="31" t="s">
        <v>50</v>
      </c>
      <c r="G124" s="38">
        <v>3420</v>
      </c>
      <c r="H124" s="43" t="s">
        <v>126</v>
      </c>
      <c r="N124" s="19"/>
      <c r="P124" s="19"/>
    </row>
    <row r="125" spans="1:16" ht="15" customHeight="1">
      <c r="A125" s="23">
        <f>COUNTIFS($H$3:H125,H125)</f>
        <v>35</v>
      </c>
      <c r="B125" s="23" t="str">
        <f t="shared" si="19"/>
        <v>供⑤35</v>
      </c>
      <c r="C125" s="24">
        <f t="shared" si="34"/>
        <v>123</v>
      </c>
      <c r="D125" s="27" t="str">
        <v>10-14-002</v>
      </c>
      <c r="E125" s="31" t="str">
        <v>継手 PLA-S 25A</v>
      </c>
      <c r="F125" s="31" t="s">
        <v>50</v>
      </c>
      <c r="G125" s="38">
        <v>4500</v>
      </c>
      <c r="H125" s="43" t="s">
        <v>126</v>
      </c>
      <c r="N125" s="19"/>
      <c r="P125" s="19"/>
    </row>
    <row r="126" spans="1:16" ht="15" customHeight="1">
      <c r="A126" s="23">
        <f>COUNTIFS($H$3:H126,H126)</f>
        <v>36</v>
      </c>
      <c r="B126" s="23" t="str">
        <f t="shared" si="19"/>
        <v>供⑤36</v>
      </c>
      <c r="C126" s="24">
        <f t="shared" si="34"/>
        <v>124</v>
      </c>
      <c r="D126" s="27" t="str">
        <v>10-14-003</v>
      </c>
      <c r="E126" s="31" t="str">
        <v>継手 PLA-S 32A</v>
      </c>
      <c r="F126" s="31" t="s">
        <v>50</v>
      </c>
      <c r="G126" s="38">
        <v>5710</v>
      </c>
      <c r="H126" s="43" t="s">
        <v>126</v>
      </c>
      <c r="N126" s="19"/>
      <c r="P126" s="19"/>
    </row>
    <row r="127" spans="1:16" ht="15" customHeight="1">
      <c r="A127" s="23">
        <f>COUNTIFS($H$3:H127,H127)</f>
        <v>37</v>
      </c>
      <c r="B127" s="23" t="str">
        <f t="shared" si="19"/>
        <v>供⑤37</v>
      </c>
      <c r="C127" s="24">
        <f t="shared" si="34"/>
        <v>125</v>
      </c>
      <c r="D127" s="27" t="str">
        <v>10-14-004</v>
      </c>
      <c r="E127" s="31" t="str">
        <v>継手 PLA-S 40A</v>
      </c>
      <c r="F127" s="31" t="s">
        <v>50</v>
      </c>
      <c r="G127" s="38">
        <v>6380</v>
      </c>
      <c r="H127" s="43" t="s">
        <v>126</v>
      </c>
      <c r="N127" s="19"/>
      <c r="P127" s="19"/>
    </row>
    <row r="128" spans="1:16" ht="15" customHeight="1">
      <c r="A128" s="23">
        <f>COUNTIFS($H$3:H128,H128)</f>
        <v>38</v>
      </c>
      <c r="B128" s="23" t="str">
        <f t="shared" si="19"/>
        <v>供⑤38</v>
      </c>
      <c r="C128" s="24">
        <f t="shared" si="34"/>
        <v>126</v>
      </c>
      <c r="D128" s="27" t="str">
        <v>10-04-001</v>
      </c>
      <c r="E128" s="31" t="str">
        <v>PE管分岐 EF-T 25A</v>
      </c>
      <c r="F128" s="31" t="s">
        <v>50</v>
      </c>
      <c r="G128" s="38">
        <v>10230</v>
      </c>
      <c r="H128" s="43" t="s">
        <v>126</v>
      </c>
      <c r="N128" s="19"/>
      <c r="P128" s="19"/>
    </row>
    <row r="129" spans="1:16" ht="15" customHeight="1">
      <c r="A129" s="23">
        <f>COUNTIFS($H$3:H129,H129)</f>
        <v>39</v>
      </c>
      <c r="B129" s="23" t="str">
        <f t="shared" si="19"/>
        <v>供⑤39</v>
      </c>
      <c r="C129" s="24">
        <f t="shared" si="34"/>
        <v>127</v>
      </c>
      <c r="D129" s="27" t="s">
        <v>289</v>
      </c>
      <c r="E129" s="31" t="str">
        <v>PE管分岐 EF-T 30A</v>
      </c>
      <c r="F129" s="31" t="s">
        <v>50</v>
      </c>
      <c r="G129" s="38">
        <v>12430</v>
      </c>
      <c r="H129" s="43" t="s">
        <v>126</v>
      </c>
      <c r="N129" s="19"/>
      <c r="P129" s="19"/>
    </row>
    <row r="130" spans="1:16" ht="15" customHeight="1">
      <c r="A130" s="23">
        <f>COUNTIFS($H$3:H130,H130)</f>
        <v>40</v>
      </c>
      <c r="B130" s="23" t="str">
        <f t="shared" si="19"/>
        <v>供⑤40</v>
      </c>
      <c r="C130" s="24">
        <f t="shared" si="34"/>
        <v>128</v>
      </c>
      <c r="D130" s="27" t="s">
        <v>413</v>
      </c>
      <c r="E130" s="31" t="str">
        <v>PE管分岐 EF-T 50A</v>
      </c>
      <c r="F130" s="31" t="s">
        <v>50</v>
      </c>
      <c r="G130" s="38">
        <v>19010</v>
      </c>
      <c r="H130" s="43" t="s">
        <v>126</v>
      </c>
      <c r="N130" s="19"/>
      <c r="P130" s="19"/>
    </row>
    <row r="131" spans="1:16" ht="15" customHeight="1">
      <c r="A131" s="23">
        <f>COUNTIFS($H$3:H131,H131)</f>
        <v>41</v>
      </c>
      <c r="B131" s="23" t="str">
        <f t="shared" ref="B131:B194" si="36">H131&amp;TEXT(A131,"00")</f>
        <v>供⑤41</v>
      </c>
      <c r="C131" s="24">
        <f t="shared" si="34"/>
        <v>129</v>
      </c>
      <c r="D131" s="27" t="s">
        <v>414</v>
      </c>
      <c r="E131" s="31" t="str">
        <v>PE管分岐 EF-T 75A</v>
      </c>
      <c r="F131" s="31" t="s">
        <v>50</v>
      </c>
      <c r="G131" s="38">
        <v>39040</v>
      </c>
      <c r="H131" s="43" t="s">
        <v>126</v>
      </c>
      <c r="N131" s="19"/>
      <c r="P131" s="19"/>
    </row>
    <row r="132" spans="1:16" ht="15" customHeight="1">
      <c r="A132" s="23">
        <f>COUNTIFS($H$3:H132,H132)</f>
        <v>42</v>
      </c>
      <c r="B132" s="23" t="str">
        <f t="shared" si="36"/>
        <v>供⑤42</v>
      </c>
      <c r="C132" s="24">
        <f t="shared" ref="C132:C195" si="37">C131+1</f>
        <v>130</v>
      </c>
      <c r="D132" s="27" t="str">
        <v>10-05-001</v>
      </c>
      <c r="E132" s="31" t="s">
        <v>192</v>
      </c>
      <c r="F132" s="31" t="s">
        <v>50</v>
      </c>
      <c r="G132" s="38">
        <v>10960</v>
      </c>
      <c r="H132" s="43" t="s">
        <v>126</v>
      </c>
      <c r="N132" s="19"/>
      <c r="P132" s="19"/>
    </row>
    <row r="133" spans="1:16" ht="15" customHeight="1">
      <c r="A133" s="23">
        <f>COUNTIFS($H$3:H133,H133)</f>
        <v>43</v>
      </c>
      <c r="B133" s="23" t="str">
        <f t="shared" si="36"/>
        <v>供⑤43</v>
      </c>
      <c r="C133" s="24">
        <f t="shared" si="37"/>
        <v>131</v>
      </c>
      <c r="D133" s="27" t="str">
        <v>10-06-001</v>
      </c>
      <c r="E133" s="31" t="s">
        <v>357</v>
      </c>
      <c r="F133" s="31" t="s">
        <v>50</v>
      </c>
      <c r="G133" s="38">
        <v>12670</v>
      </c>
      <c r="H133" s="43" t="s">
        <v>126</v>
      </c>
      <c r="N133" s="19"/>
      <c r="P133" s="19"/>
    </row>
    <row r="134" spans="1:16" ht="15" customHeight="1">
      <c r="A134" s="23">
        <f>COUNTIFS($H$3:H134,H134)</f>
        <v>44</v>
      </c>
      <c r="B134" s="23" t="str">
        <f t="shared" si="36"/>
        <v>供⑤44</v>
      </c>
      <c r="C134" s="24">
        <f t="shared" si="37"/>
        <v>132</v>
      </c>
      <c r="D134" s="27" t="str">
        <v>10-06-002</v>
      </c>
      <c r="E134" s="31" t="s">
        <v>429</v>
      </c>
      <c r="F134" s="31" t="s">
        <v>50</v>
      </c>
      <c r="G134" s="38">
        <v>14370</v>
      </c>
      <c r="H134" s="43" t="s">
        <v>126</v>
      </c>
      <c r="N134" s="19"/>
      <c r="P134" s="19"/>
    </row>
    <row r="135" spans="1:16" ht="15" customHeight="1">
      <c r="A135" s="23">
        <f>COUNTIFS($H$3:H135,H135)</f>
        <v>45</v>
      </c>
      <c r="B135" s="23" t="str">
        <f t="shared" si="36"/>
        <v>供⑤45</v>
      </c>
      <c r="C135" s="24">
        <f t="shared" si="37"/>
        <v>133</v>
      </c>
      <c r="D135" s="27" t="str">
        <v>10-06-003</v>
      </c>
      <c r="E135" s="31" t="s">
        <v>225</v>
      </c>
      <c r="F135" s="31" t="s">
        <v>50</v>
      </c>
      <c r="G135" s="38">
        <v>14020</v>
      </c>
      <c r="H135" s="43" t="s">
        <v>126</v>
      </c>
      <c r="N135" s="19"/>
      <c r="P135" s="19"/>
    </row>
    <row r="136" spans="1:16" ht="15" customHeight="1">
      <c r="A136" s="23">
        <f>COUNTIFS($H$3:H136,H136)</f>
        <v>46</v>
      </c>
      <c r="B136" s="23" t="str">
        <f t="shared" si="36"/>
        <v>供⑤46</v>
      </c>
      <c r="C136" s="24">
        <f t="shared" si="37"/>
        <v>134</v>
      </c>
      <c r="D136" s="27" t="str">
        <v>10-06-004</v>
      </c>
      <c r="E136" s="31" t="s">
        <v>181</v>
      </c>
      <c r="F136" s="31" t="s">
        <v>50</v>
      </c>
      <c r="G136" s="38">
        <v>17580</v>
      </c>
      <c r="H136" s="43" t="s">
        <v>126</v>
      </c>
      <c r="N136" s="19"/>
      <c r="P136" s="19"/>
    </row>
    <row r="137" spans="1:16" ht="15" customHeight="1">
      <c r="A137" s="23">
        <f>COUNTIFS($H$3:H137,H137)</f>
        <v>47</v>
      </c>
      <c r="B137" s="23" t="str">
        <f t="shared" si="36"/>
        <v>供⑤47</v>
      </c>
      <c r="C137" s="24">
        <f t="shared" si="37"/>
        <v>135</v>
      </c>
      <c r="D137" s="27" t="str">
        <v>10-06-005</v>
      </c>
      <c r="E137" s="31" t="s">
        <v>303</v>
      </c>
      <c r="F137" s="31" t="s">
        <v>50</v>
      </c>
      <c r="G137" s="38">
        <v>22250</v>
      </c>
      <c r="H137" s="43" t="s">
        <v>126</v>
      </c>
      <c r="N137" s="19"/>
      <c r="P137" s="19"/>
    </row>
    <row r="138" spans="1:16" ht="15" customHeight="1">
      <c r="A138" s="23">
        <f>COUNTIFS($H$3:H138,H138)</f>
        <v>48</v>
      </c>
      <c r="B138" s="23" t="str">
        <f t="shared" si="36"/>
        <v>供⑤48</v>
      </c>
      <c r="C138" s="24">
        <f t="shared" si="37"/>
        <v>136</v>
      </c>
      <c r="D138" s="27" t="str">
        <v>10-06-006</v>
      </c>
      <c r="E138" s="31" t="s">
        <v>431</v>
      </c>
      <c r="F138" s="31" t="s">
        <v>50</v>
      </c>
      <c r="G138" s="38">
        <v>21140</v>
      </c>
      <c r="H138" s="43" t="s">
        <v>126</v>
      </c>
      <c r="N138" s="19"/>
      <c r="P138" s="19"/>
    </row>
    <row r="139" spans="1:16" ht="15" customHeight="1">
      <c r="A139" s="23">
        <f>COUNTIFS($H$3:H139,H139)</f>
        <v>49</v>
      </c>
      <c r="B139" s="23" t="str">
        <f t="shared" si="36"/>
        <v>供⑤49</v>
      </c>
      <c r="C139" s="24">
        <f t="shared" si="37"/>
        <v>137</v>
      </c>
      <c r="D139" s="27" t="str">
        <v>10-06-007</v>
      </c>
      <c r="E139" s="31" t="s">
        <v>159</v>
      </c>
      <c r="F139" s="31" t="s">
        <v>50</v>
      </c>
      <c r="G139" s="38">
        <v>22150</v>
      </c>
      <c r="H139" s="43" t="s">
        <v>126</v>
      </c>
      <c r="N139" s="19"/>
      <c r="P139" s="19"/>
    </row>
    <row r="140" spans="1:16" ht="15" customHeight="1">
      <c r="A140" s="23">
        <f>COUNTIFS($H$3:H140,H140)</f>
        <v>50</v>
      </c>
      <c r="B140" s="23" t="str">
        <f t="shared" si="36"/>
        <v>供⑤50</v>
      </c>
      <c r="C140" s="24">
        <f t="shared" si="37"/>
        <v>138</v>
      </c>
      <c r="D140" s="27" t="str">
        <v>10-06-008</v>
      </c>
      <c r="E140" s="31" t="s">
        <v>432</v>
      </c>
      <c r="F140" s="31" t="s">
        <v>50</v>
      </c>
      <c r="G140" s="38">
        <v>28810</v>
      </c>
      <c r="H140" s="43" t="s">
        <v>126</v>
      </c>
      <c r="N140" s="19"/>
      <c r="P140" s="19"/>
    </row>
    <row r="141" spans="1:16" ht="15" customHeight="1">
      <c r="A141" s="23">
        <f>COUNTIFS($H$3:H141,H141)</f>
        <v>51</v>
      </c>
      <c r="B141" s="23" t="str">
        <f t="shared" si="36"/>
        <v>供⑤51</v>
      </c>
      <c r="C141" s="24">
        <f t="shared" si="37"/>
        <v>139</v>
      </c>
      <c r="D141" s="27" t="str">
        <v>10-06-009</v>
      </c>
      <c r="E141" s="31" t="s">
        <v>283</v>
      </c>
      <c r="F141" s="31" t="s">
        <v>50</v>
      </c>
      <c r="G141" s="38">
        <v>26390</v>
      </c>
      <c r="H141" s="43" t="s">
        <v>126</v>
      </c>
      <c r="N141" s="19"/>
      <c r="P141" s="19"/>
    </row>
    <row r="142" spans="1:16" ht="15" customHeight="1">
      <c r="A142" s="23">
        <f>COUNTIFS($H$3:H142,H142)</f>
        <v>52</v>
      </c>
      <c r="B142" s="23" t="str">
        <f t="shared" si="36"/>
        <v>供⑤52</v>
      </c>
      <c r="C142" s="24">
        <f t="shared" si="37"/>
        <v>140</v>
      </c>
      <c r="D142" s="27" t="str">
        <v>10-06-010</v>
      </c>
      <c r="E142" s="31" t="s">
        <v>433</v>
      </c>
      <c r="F142" s="31" t="s">
        <v>50</v>
      </c>
      <c r="G142" s="38">
        <v>28530</v>
      </c>
      <c r="H142" s="43" t="s">
        <v>126</v>
      </c>
      <c r="N142" s="19"/>
      <c r="P142" s="19"/>
    </row>
    <row r="143" spans="1:16" ht="15" customHeight="1">
      <c r="A143" s="23">
        <f>COUNTIFS($H$3:H143,H143)</f>
        <v>53</v>
      </c>
      <c r="B143" s="23" t="str">
        <f t="shared" si="36"/>
        <v>供⑤53</v>
      </c>
      <c r="C143" s="24">
        <f t="shared" si="37"/>
        <v>141</v>
      </c>
      <c r="D143" s="27" t="str">
        <v>10-06-011</v>
      </c>
      <c r="E143" s="31" t="s">
        <v>153</v>
      </c>
      <c r="F143" s="31" t="s">
        <v>50</v>
      </c>
      <c r="G143" s="38">
        <v>35180</v>
      </c>
      <c r="H143" s="43" t="s">
        <v>126</v>
      </c>
      <c r="N143" s="19"/>
      <c r="P143" s="19"/>
    </row>
    <row r="144" spans="1:16" ht="15" customHeight="1">
      <c r="A144" s="23">
        <f>COUNTIFS($H$3:H144,H144)</f>
        <v>54</v>
      </c>
      <c r="B144" s="23" t="str">
        <f t="shared" si="36"/>
        <v>供⑤54</v>
      </c>
      <c r="C144" s="24">
        <f t="shared" si="37"/>
        <v>142</v>
      </c>
      <c r="D144" s="27" t="str">
        <v>10-06-012</v>
      </c>
      <c r="E144" s="31" t="s">
        <v>11</v>
      </c>
      <c r="F144" s="31" t="s">
        <v>50</v>
      </c>
      <c r="G144" s="38">
        <v>43770</v>
      </c>
      <c r="H144" s="43" t="s">
        <v>126</v>
      </c>
      <c r="N144" s="19"/>
      <c r="P144" s="19"/>
    </row>
    <row r="145" spans="1:16" ht="15" customHeight="1">
      <c r="A145" s="23">
        <f>COUNTIFS($H$3:H145,H145)</f>
        <v>55</v>
      </c>
      <c r="B145" s="23" t="str">
        <f t="shared" si="36"/>
        <v>供⑤55</v>
      </c>
      <c r="C145" s="24">
        <f t="shared" si="37"/>
        <v>143</v>
      </c>
      <c r="D145" s="27" t="s">
        <v>505</v>
      </c>
      <c r="E145" s="31" t="s">
        <v>242</v>
      </c>
      <c r="F145" s="31" t="s">
        <v>50</v>
      </c>
      <c r="G145" s="38">
        <v>49740</v>
      </c>
      <c r="H145" s="43" t="s">
        <v>126</v>
      </c>
      <c r="N145" s="19"/>
      <c r="P145" s="19"/>
    </row>
    <row r="146" spans="1:16" ht="15" customHeight="1">
      <c r="A146" s="23">
        <f>COUNTIFS($H$3:H146,H146)</f>
        <v>56</v>
      </c>
      <c r="B146" s="23" t="str">
        <f t="shared" si="36"/>
        <v>供⑤56</v>
      </c>
      <c r="C146" s="24">
        <f t="shared" si="37"/>
        <v>144</v>
      </c>
      <c r="D146" s="27" t="s">
        <v>523</v>
      </c>
      <c r="E146" s="31" t="s">
        <v>367</v>
      </c>
      <c r="F146" s="31" t="s">
        <v>50</v>
      </c>
      <c r="G146" s="38">
        <v>57670</v>
      </c>
      <c r="H146" s="43" t="s">
        <v>126</v>
      </c>
      <c r="N146" s="19"/>
      <c r="P146" s="19"/>
    </row>
    <row r="147" spans="1:16" ht="15" customHeight="1">
      <c r="A147" s="23">
        <f>COUNTIFS($H$3:H147,H147)</f>
        <v>57</v>
      </c>
      <c r="B147" s="23" t="str">
        <f t="shared" si="36"/>
        <v>供⑤57</v>
      </c>
      <c r="C147" s="24">
        <f t="shared" si="37"/>
        <v>145</v>
      </c>
      <c r="D147" s="27" t="str">
        <v>10-08-001</v>
      </c>
      <c r="E147" s="31" t="str">
        <v>鋼管分岐 PLSM-T/S 20A</v>
      </c>
      <c r="F147" s="31" t="s">
        <v>50</v>
      </c>
      <c r="G147" s="38">
        <v>21590</v>
      </c>
      <c r="H147" s="43" t="s">
        <v>126</v>
      </c>
      <c r="N147" s="19"/>
      <c r="P147" s="19"/>
    </row>
    <row r="148" spans="1:16" ht="15" customHeight="1">
      <c r="A148" s="23">
        <f>COUNTIFS($H$3:H148,H148)</f>
        <v>58</v>
      </c>
      <c r="B148" s="23" t="str">
        <f t="shared" si="36"/>
        <v>供⑤58</v>
      </c>
      <c r="C148" s="24">
        <f t="shared" si="37"/>
        <v>146</v>
      </c>
      <c r="D148" s="27" t="str">
        <v>10-08-002</v>
      </c>
      <c r="E148" s="31" t="str">
        <v>鋼管分岐 PLSM-T/S 25A</v>
      </c>
      <c r="F148" s="31" t="s">
        <v>50</v>
      </c>
      <c r="G148" s="38">
        <v>24080</v>
      </c>
      <c r="H148" s="43" t="s">
        <v>126</v>
      </c>
      <c r="N148" s="19"/>
      <c r="P148" s="19"/>
    </row>
    <row r="149" spans="1:16" ht="15" customHeight="1">
      <c r="A149" s="23">
        <f>COUNTIFS($H$3:H149,H149)</f>
        <v>59</v>
      </c>
      <c r="B149" s="23" t="str">
        <f t="shared" si="36"/>
        <v>供⑤59</v>
      </c>
      <c r="C149" s="24">
        <f t="shared" si="37"/>
        <v>147</v>
      </c>
      <c r="D149" s="27" t="str">
        <v>10-08-003</v>
      </c>
      <c r="E149" s="31" t="str">
        <v>鋼管分岐 PLSM-T/S 32A</v>
      </c>
      <c r="F149" s="31" t="s">
        <v>50</v>
      </c>
      <c r="G149" s="38">
        <v>29020</v>
      </c>
      <c r="H149" s="43" t="s">
        <v>126</v>
      </c>
      <c r="N149" s="19"/>
      <c r="P149" s="19"/>
    </row>
    <row r="150" spans="1:16" ht="15" customHeight="1">
      <c r="A150" s="23">
        <f>COUNTIFS($H$3:H150,H150)</f>
        <v>60</v>
      </c>
      <c r="B150" s="23" t="str">
        <f t="shared" si="36"/>
        <v>供⑤60</v>
      </c>
      <c r="C150" s="24">
        <f t="shared" si="37"/>
        <v>148</v>
      </c>
      <c r="D150" s="27" t="str">
        <v>10-08-004</v>
      </c>
      <c r="E150" s="31" t="str">
        <v>鋼管分岐 PLSM-T/S 40A</v>
      </c>
      <c r="F150" s="31" t="s">
        <v>50</v>
      </c>
      <c r="G150" s="38">
        <v>32260</v>
      </c>
      <c r="H150" s="43" t="s">
        <v>126</v>
      </c>
      <c r="N150" s="19"/>
      <c r="P150" s="19"/>
    </row>
    <row r="151" spans="1:16" ht="15" customHeight="1">
      <c r="A151" s="23">
        <f>COUNTIFS($H$3:H151,H151)</f>
        <v>61</v>
      </c>
      <c r="B151" s="23" t="str">
        <f t="shared" si="36"/>
        <v>供⑤61</v>
      </c>
      <c r="C151" s="24">
        <f t="shared" si="37"/>
        <v>149</v>
      </c>
      <c r="D151" s="27" t="str">
        <v>10-08-005</v>
      </c>
      <c r="E151" s="31" t="str">
        <v>鋼管分岐 PLSM-T/S 50A</v>
      </c>
      <c r="F151" s="31" t="s">
        <v>50</v>
      </c>
      <c r="G151" s="38">
        <v>47100</v>
      </c>
      <c r="H151" s="43" t="s">
        <v>126</v>
      </c>
      <c r="N151" s="19"/>
      <c r="P151" s="19"/>
    </row>
    <row r="152" spans="1:16" ht="15" customHeight="1">
      <c r="A152" s="23">
        <f>COUNTIFS($H$3:H152,H152)</f>
        <v>62</v>
      </c>
      <c r="B152" s="23" t="str">
        <f t="shared" si="36"/>
        <v>供⑤62</v>
      </c>
      <c r="C152" s="24">
        <f t="shared" si="37"/>
        <v>150</v>
      </c>
      <c r="D152" s="27" t="str">
        <v>10-08-006</v>
      </c>
      <c r="E152" s="31" t="str">
        <v>鋼管分岐 PLSM-T/S 80A</v>
      </c>
      <c r="F152" s="31" t="s">
        <v>50</v>
      </c>
      <c r="G152" s="38">
        <v>83960</v>
      </c>
      <c r="H152" s="43" t="s">
        <v>126</v>
      </c>
      <c r="N152" s="19"/>
      <c r="P152" s="19"/>
    </row>
    <row r="153" spans="1:16" ht="15" customHeight="1">
      <c r="A153" s="23">
        <f>COUNTIFS($H$3:H153,H153)</f>
        <v>63</v>
      </c>
      <c r="B153" s="23" t="str">
        <f t="shared" si="36"/>
        <v>供⑤63</v>
      </c>
      <c r="C153" s="24">
        <f t="shared" si="37"/>
        <v>151</v>
      </c>
      <c r="D153" s="27" t="str">
        <v>10-09-001</v>
      </c>
      <c r="E153" s="31" t="s">
        <v>203</v>
      </c>
      <c r="F153" s="31" t="s">
        <v>50</v>
      </c>
      <c r="G153" s="38">
        <v>40960</v>
      </c>
      <c r="H153" s="43" t="s">
        <v>126</v>
      </c>
      <c r="N153" s="19"/>
      <c r="P153" s="19"/>
    </row>
    <row r="154" spans="1:16" ht="15" customHeight="1">
      <c r="A154" s="23">
        <f>COUNTIFS($H$3:H154,H154)</f>
        <v>64</v>
      </c>
      <c r="B154" s="23" t="str">
        <f t="shared" si="36"/>
        <v>供⑤64</v>
      </c>
      <c r="C154" s="24">
        <f t="shared" si="37"/>
        <v>152</v>
      </c>
      <c r="D154" s="27" t="s">
        <v>435</v>
      </c>
      <c r="E154" s="31" t="s">
        <v>315</v>
      </c>
      <c r="F154" s="31" t="s">
        <v>50</v>
      </c>
      <c r="G154" s="38">
        <v>48830</v>
      </c>
      <c r="H154" s="43" t="s">
        <v>126</v>
      </c>
      <c r="N154" s="19"/>
      <c r="P154" s="19"/>
    </row>
    <row r="155" spans="1:16" ht="15" customHeight="1">
      <c r="A155" s="23">
        <f>COUNTIFS($H$3:H155,H155)</f>
        <v>65</v>
      </c>
      <c r="B155" s="23" t="str">
        <f t="shared" si="36"/>
        <v>供⑤65</v>
      </c>
      <c r="C155" s="24">
        <f t="shared" si="37"/>
        <v>153</v>
      </c>
      <c r="D155" s="27" t="str">
        <v>10-09-003</v>
      </c>
      <c r="E155" s="31" t="str">
        <v>鋼管分岐 PLSM-T/S+T-MS 50A</v>
      </c>
      <c r="F155" s="31" t="s">
        <v>50</v>
      </c>
      <c r="G155" s="38">
        <v>78390</v>
      </c>
      <c r="H155" s="43" t="s">
        <v>126</v>
      </c>
      <c r="N155" s="19"/>
      <c r="P155" s="19"/>
    </row>
    <row r="156" spans="1:16" ht="15" customHeight="1">
      <c r="A156" s="23">
        <f>COUNTIFS($H$3:H156,H156)</f>
        <v>66</v>
      </c>
      <c r="B156" s="23" t="str">
        <f t="shared" si="36"/>
        <v>供⑤66</v>
      </c>
      <c r="C156" s="24">
        <f t="shared" si="37"/>
        <v>154</v>
      </c>
      <c r="D156" s="27" t="str">
        <v>10-09-004</v>
      </c>
      <c r="E156" s="31" t="s">
        <v>324</v>
      </c>
      <c r="F156" s="31" t="s">
        <v>50</v>
      </c>
      <c r="G156" s="38">
        <v>135300</v>
      </c>
      <c r="H156" s="43" t="s">
        <v>126</v>
      </c>
      <c r="N156" s="19"/>
      <c r="P156" s="19"/>
    </row>
    <row r="157" spans="1:16" ht="15" customHeight="1">
      <c r="A157" s="23">
        <f>COUNTIFS($H$3:H157,H157)</f>
        <v>67</v>
      </c>
      <c r="B157" s="23" t="str">
        <f t="shared" si="36"/>
        <v>供⑤67</v>
      </c>
      <c r="C157" s="24">
        <f t="shared" si="37"/>
        <v>155</v>
      </c>
      <c r="D157" s="27" t="s">
        <v>14</v>
      </c>
      <c r="E157" s="31" t="s">
        <v>442</v>
      </c>
      <c r="F157" s="31" t="s">
        <v>50</v>
      </c>
      <c r="G157" s="38">
        <v>21120</v>
      </c>
      <c r="H157" s="43" t="s">
        <v>126</v>
      </c>
      <c r="N157" s="19"/>
      <c r="P157" s="19"/>
    </row>
    <row r="158" spans="1:16" ht="15" customHeight="1">
      <c r="A158" s="23">
        <f>COUNTIFS($H$3:H158,H158)</f>
        <v>68</v>
      </c>
      <c r="B158" s="23" t="str">
        <f t="shared" si="36"/>
        <v>供⑤68</v>
      </c>
      <c r="C158" s="24">
        <f t="shared" si="37"/>
        <v>156</v>
      </c>
      <c r="D158" s="27" t="s">
        <v>411</v>
      </c>
      <c r="E158" s="31" t="s">
        <v>443</v>
      </c>
      <c r="F158" s="31" t="s">
        <v>50</v>
      </c>
      <c r="G158" s="38">
        <v>31230</v>
      </c>
      <c r="H158" s="43" t="s">
        <v>126</v>
      </c>
      <c r="N158" s="19"/>
      <c r="P158" s="19"/>
    </row>
    <row r="159" spans="1:16" ht="15" customHeight="1">
      <c r="A159" s="23">
        <f>COUNTIFS($H$3:H159,H159)</f>
        <v>69</v>
      </c>
      <c r="B159" s="23" t="str">
        <f t="shared" si="36"/>
        <v>供⑤69</v>
      </c>
      <c r="C159" s="24">
        <f t="shared" si="37"/>
        <v>157</v>
      </c>
      <c r="D159" s="27" t="s">
        <v>397</v>
      </c>
      <c r="E159" s="31" t="str">
        <v>遮断 溶接穿孔 50A</v>
      </c>
      <c r="F159" s="31" t="s">
        <v>50</v>
      </c>
      <c r="G159" s="38">
        <v>22380</v>
      </c>
      <c r="H159" s="43" t="s">
        <v>126</v>
      </c>
      <c r="N159" s="19"/>
      <c r="P159" s="19"/>
    </row>
    <row r="160" spans="1:16" ht="15" customHeight="1">
      <c r="A160" s="23">
        <f>COUNTIFS($H$3:H160,H160)</f>
        <v>70</v>
      </c>
      <c r="B160" s="23" t="str">
        <f t="shared" si="36"/>
        <v>供⑤70</v>
      </c>
      <c r="C160" s="24">
        <f t="shared" si="37"/>
        <v>158</v>
      </c>
      <c r="D160" s="27" t="s">
        <v>438</v>
      </c>
      <c r="E160" s="31" t="str">
        <v>遮断 溶接穿孔 80A</v>
      </c>
      <c r="F160" s="31" t="s">
        <v>50</v>
      </c>
      <c r="G160" s="38">
        <v>33890</v>
      </c>
      <c r="H160" s="43" t="s">
        <v>126</v>
      </c>
      <c r="N160" s="19"/>
      <c r="P160" s="19"/>
    </row>
    <row r="161" spans="1:16" ht="15" customHeight="1">
      <c r="A161" s="23">
        <f>COUNTIFS($H$3:H161,H161)</f>
        <v>71</v>
      </c>
      <c r="B161" s="23" t="str">
        <f t="shared" si="36"/>
        <v>供⑤71</v>
      </c>
      <c r="C161" s="24">
        <f t="shared" si="37"/>
        <v>159</v>
      </c>
      <c r="D161" s="27" t="s">
        <v>222</v>
      </c>
      <c r="E161" s="31" t="s">
        <v>171</v>
      </c>
      <c r="F161" s="31" t="s">
        <v>50</v>
      </c>
      <c r="G161" s="38">
        <v>30180</v>
      </c>
      <c r="H161" s="43" t="s">
        <v>126</v>
      </c>
      <c r="N161" s="19"/>
      <c r="P161" s="19"/>
    </row>
    <row r="162" spans="1:16" ht="15" customHeight="1">
      <c r="A162" s="23">
        <f>COUNTIFS($H$3:H162,H162)</f>
        <v>72</v>
      </c>
      <c r="B162" s="23" t="str">
        <f t="shared" si="36"/>
        <v>供⑤72</v>
      </c>
      <c r="C162" s="24">
        <f t="shared" si="37"/>
        <v>160</v>
      </c>
      <c r="D162" s="27" t="s">
        <v>439</v>
      </c>
      <c r="E162" s="31" t="s">
        <v>352</v>
      </c>
      <c r="F162" s="31" t="s">
        <v>50</v>
      </c>
      <c r="G162" s="38">
        <v>38510</v>
      </c>
      <c r="H162" s="43" t="s">
        <v>126</v>
      </c>
      <c r="N162" s="19"/>
      <c r="P162" s="19"/>
    </row>
    <row r="163" spans="1:16" ht="15" customHeight="1">
      <c r="A163" s="23">
        <f>COUNTIFS($H$3:H163,H163)</f>
        <v>73</v>
      </c>
      <c r="B163" s="23" t="str">
        <f t="shared" si="36"/>
        <v>供⑤73</v>
      </c>
      <c r="C163" s="24">
        <f t="shared" si="37"/>
        <v>161</v>
      </c>
      <c r="D163" s="27" t="s">
        <v>294</v>
      </c>
      <c r="E163" s="31" t="s">
        <v>424</v>
      </c>
      <c r="F163" s="31" t="s">
        <v>50</v>
      </c>
      <c r="G163" s="38">
        <v>41200</v>
      </c>
      <c r="H163" s="43" t="s">
        <v>126</v>
      </c>
      <c r="N163" s="19"/>
      <c r="P163" s="19"/>
    </row>
    <row r="164" spans="1:16" ht="15" customHeight="1">
      <c r="A164" s="23">
        <f>COUNTIFS($H$3:H164,H164)</f>
        <v>6</v>
      </c>
      <c r="B164" s="23" t="str">
        <f t="shared" si="36"/>
        <v>区分06</v>
      </c>
      <c r="C164" s="24">
        <f t="shared" si="37"/>
        <v>162</v>
      </c>
      <c r="D164" s="27" t="s">
        <v>163</v>
      </c>
      <c r="E164" s="31" t="s">
        <v>208</v>
      </c>
      <c r="F164" s="31" t="s">
        <v>184</v>
      </c>
      <c r="G164" s="38" t="s">
        <v>293</v>
      </c>
      <c r="H164" s="43" t="s">
        <v>188</v>
      </c>
      <c r="N164" s="19"/>
      <c r="P164" s="19"/>
    </row>
    <row r="165" spans="1:16" ht="15" customHeight="1">
      <c r="A165" s="23">
        <f>COUNTIFS($H$3:H165,H165)</f>
        <v>1</v>
      </c>
      <c r="B165" s="23" t="str">
        <f t="shared" si="36"/>
        <v>内①01</v>
      </c>
      <c r="C165" s="24">
        <f t="shared" si="37"/>
        <v>163</v>
      </c>
      <c r="D165" s="27" t="s">
        <v>678</v>
      </c>
      <c r="E165" s="31" t="s">
        <v>260</v>
      </c>
      <c r="F165" s="31" t="s">
        <v>111</v>
      </c>
      <c r="G165" s="38">
        <v>4040</v>
      </c>
      <c r="H165" s="43" t="s">
        <v>210</v>
      </c>
      <c r="N165" s="19"/>
      <c r="P165" s="19"/>
    </row>
    <row r="166" spans="1:16" ht="15" customHeight="1">
      <c r="A166" s="23">
        <f>COUNTIFS($H$3:H166,H166)</f>
        <v>2</v>
      </c>
      <c r="B166" s="23" t="str">
        <f t="shared" si="36"/>
        <v>内①02</v>
      </c>
      <c r="C166" s="24">
        <f t="shared" si="37"/>
        <v>164</v>
      </c>
      <c r="D166" s="27" t="s">
        <v>441</v>
      </c>
      <c r="E166" s="31" t="str">
        <v>基本工事費(増設・変更・移設)</v>
      </c>
      <c r="F166" s="31" t="s">
        <v>111</v>
      </c>
      <c r="G166" s="38">
        <v>6360</v>
      </c>
      <c r="H166" s="43" t="s">
        <v>210</v>
      </c>
      <c r="N166" s="19"/>
      <c r="P166" s="19"/>
    </row>
    <row r="167" spans="1:16" ht="15" customHeight="1">
      <c r="A167" s="23">
        <f>COUNTIFS($H$3:H167,H167)</f>
        <v>3</v>
      </c>
      <c r="B167" s="23" t="str">
        <f t="shared" si="36"/>
        <v>内①03</v>
      </c>
      <c r="C167" s="24">
        <f t="shared" si="37"/>
        <v>165</v>
      </c>
      <c r="D167" s="27" t="s">
        <v>291</v>
      </c>
      <c r="E167" s="31" t="s">
        <v>282</v>
      </c>
      <c r="F167" s="31" t="s">
        <v>111</v>
      </c>
      <c r="G167" s="38">
        <v>4240</v>
      </c>
      <c r="H167" s="43" t="s">
        <v>210</v>
      </c>
      <c r="N167" s="19"/>
      <c r="P167" s="19"/>
    </row>
    <row r="168" spans="1:16" ht="15" customHeight="1">
      <c r="A168" s="23">
        <f>COUNTIFS($H$3:H168,H168)</f>
        <v>7</v>
      </c>
      <c r="B168" s="23" t="str">
        <f t="shared" si="36"/>
        <v>区分07</v>
      </c>
      <c r="C168" s="24">
        <f t="shared" si="37"/>
        <v>166</v>
      </c>
      <c r="D168" s="27" t="s">
        <v>163</v>
      </c>
      <c r="E168" s="31" t="s">
        <v>212</v>
      </c>
      <c r="F168" s="31" t="s">
        <v>184</v>
      </c>
      <c r="G168" s="38" t="s">
        <v>293</v>
      </c>
      <c r="H168" s="43" t="s">
        <v>188</v>
      </c>
      <c r="N168" s="19"/>
      <c r="P168" s="19"/>
    </row>
    <row r="169" spans="1:16" ht="15" customHeight="1">
      <c r="A169" s="23">
        <f>COUNTIFS($H$3:H169,H169)</f>
        <v>1</v>
      </c>
      <c r="B169" s="23" t="str">
        <f t="shared" si="36"/>
        <v>内②01</v>
      </c>
      <c r="C169" s="24">
        <f t="shared" si="37"/>
        <v>167</v>
      </c>
      <c r="D169" s="27" t="str">
        <v>01-01-001</v>
      </c>
      <c r="E169" s="31" t="str">
        <v>白ガス管 20A以下</v>
      </c>
      <c r="F169" s="31" t="s">
        <v>128</v>
      </c>
      <c r="G169" s="38">
        <v>9640</v>
      </c>
      <c r="H169" s="43" t="s">
        <v>67</v>
      </c>
      <c r="N169" s="19"/>
      <c r="P169" s="19"/>
    </row>
    <row r="170" spans="1:16" ht="15" customHeight="1">
      <c r="A170" s="23">
        <f>COUNTIFS($H$3:H170,H170)</f>
        <v>2</v>
      </c>
      <c r="B170" s="23" t="str">
        <f t="shared" si="36"/>
        <v>内②02</v>
      </c>
      <c r="C170" s="24">
        <f t="shared" si="37"/>
        <v>168</v>
      </c>
      <c r="D170" s="27" t="str">
        <v>01-01-002</v>
      </c>
      <c r="E170" s="31" t="str">
        <v>白ガス管 25A</v>
      </c>
      <c r="F170" s="31" t="s">
        <v>128</v>
      </c>
      <c r="G170" s="38">
        <v>12930</v>
      </c>
      <c r="H170" s="43" t="s">
        <v>67</v>
      </c>
      <c r="N170" s="19"/>
      <c r="P170" s="19"/>
    </row>
    <row r="171" spans="1:16" ht="15" customHeight="1">
      <c r="A171" s="23">
        <f>COUNTIFS($H$3:H171,H171)</f>
        <v>3</v>
      </c>
      <c r="B171" s="23" t="str">
        <f t="shared" si="36"/>
        <v>内②03</v>
      </c>
      <c r="C171" s="24">
        <f t="shared" si="37"/>
        <v>169</v>
      </c>
      <c r="D171" s="27" t="str">
        <v>01-01-003</v>
      </c>
      <c r="E171" s="31" t="str">
        <v>白ガス管 32A</v>
      </c>
      <c r="F171" s="31" t="s">
        <v>128</v>
      </c>
      <c r="G171" s="38">
        <v>16660</v>
      </c>
      <c r="H171" s="43" t="s">
        <v>67</v>
      </c>
      <c r="N171" s="19"/>
      <c r="P171" s="19"/>
    </row>
    <row r="172" spans="1:16" ht="15" customHeight="1">
      <c r="A172" s="23">
        <f>COUNTIFS($H$3:H172,H172)</f>
        <v>4</v>
      </c>
      <c r="B172" s="23" t="str">
        <f t="shared" si="36"/>
        <v>内②04</v>
      </c>
      <c r="C172" s="24">
        <f t="shared" si="37"/>
        <v>170</v>
      </c>
      <c r="D172" s="27" t="str">
        <v>01-01-004</v>
      </c>
      <c r="E172" s="31" t="str">
        <v>白ガス管 40A</v>
      </c>
      <c r="F172" s="31" t="s">
        <v>128</v>
      </c>
      <c r="G172" s="38">
        <v>18820</v>
      </c>
      <c r="H172" s="43" t="s">
        <v>67</v>
      </c>
      <c r="N172" s="19"/>
      <c r="P172" s="19"/>
    </row>
    <row r="173" spans="1:16" ht="15" customHeight="1">
      <c r="A173" s="23">
        <f>COUNTIFS($H$3:H173,H173)</f>
        <v>5</v>
      </c>
      <c r="B173" s="23" t="str">
        <f t="shared" si="36"/>
        <v>内②05</v>
      </c>
      <c r="C173" s="24">
        <f t="shared" si="37"/>
        <v>171</v>
      </c>
      <c r="D173" s="27" t="str">
        <v>01-01-005</v>
      </c>
      <c r="E173" s="31" t="str">
        <v>白ガス管 50A</v>
      </c>
      <c r="F173" s="31" t="s">
        <v>128</v>
      </c>
      <c r="G173" s="38">
        <v>25070</v>
      </c>
      <c r="H173" s="43" t="s">
        <v>67</v>
      </c>
      <c r="N173" s="19"/>
      <c r="P173" s="19"/>
    </row>
    <row r="174" spans="1:16" ht="15" customHeight="1">
      <c r="A174" s="23">
        <f>COUNTIFS($H$3:H174,H174)</f>
        <v>6</v>
      </c>
      <c r="B174" s="23" t="str">
        <f t="shared" si="36"/>
        <v>内②06</v>
      </c>
      <c r="C174" s="24">
        <f t="shared" si="37"/>
        <v>172</v>
      </c>
      <c r="D174" s="27" t="str">
        <v>01-01-006</v>
      </c>
      <c r="E174" s="31" t="str">
        <v>白ガス管 80A</v>
      </c>
      <c r="F174" s="31" t="s">
        <v>128</v>
      </c>
      <c r="G174" s="38">
        <v>41160</v>
      </c>
      <c r="H174" s="43" t="s">
        <v>67</v>
      </c>
      <c r="N174" s="19"/>
      <c r="P174" s="19"/>
    </row>
    <row r="175" spans="1:16" ht="15" customHeight="1">
      <c r="A175" s="23">
        <f>COUNTIFS($H$3:H175,H175)</f>
        <v>7</v>
      </c>
      <c r="B175" s="23" t="str">
        <f t="shared" si="36"/>
        <v>内②07</v>
      </c>
      <c r="C175" s="24">
        <f t="shared" si="37"/>
        <v>173</v>
      </c>
      <c r="D175" s="27" t="str">
        <v>01-02-001</v>
      </c>
      <c r="E175" s="31" t="str">
        <v>PLS(露出) 20A以下</v>
      </c>
      <c r="F175" s="31" t="s">
        <v>128</v>
      </c>
      <c r="G175" s="38">
        <v>9590</v>
      </c>
      <c r="H175" s="43" t="s">
        <v>67</v>
      </c>
      <c r="N175" s="19"/>
      <c r="P175" s="19"/>
    </row>
    <row r="176" spans="1:16" ht="15" customHeight="1">
      <c r="A176" s="23">
        <f>COUNTIFS($H$3:H176,H176)</f>
        <v>8</v>
      </c>
      <c r="B176" s="23" t="str">
        <f t="shared" si="36"/>
        <v>内②08</v>
      </c>
      <c r="C176" s="24">
        <f t="shared" si="37"/>
        <v>174</v>
      </c>
      <c r="D176" s="27" t="str">
        <v>01-02-002</v>
      </c>
      <c r="E176" s="31" t="str">
        <v>PLS(露出) 25A</v>
      </c>
      <c r="F176" s="31" t="s">
        <v>128</v>
      </c>
      <c r="G176" s="38">
        <v>10900</v>
      </c>
      <c r="H176" s="43" t="s">
        <v>67</v>
      </c>
      <c r="N176" s="19"/>
      <c r="P176" s="19"/>
    </row>
    <row r="177" spans="1:16" ht="15" customHeight="1">
      <c r="A177" s="23">
        <f>COUNTIFS($H$3:H177,H177)</f>
        <v>9</v>
      </c>
      <c r="B177" s="23" t="str">
        <f t="shared" si="36"/>
        <v>内②09</v>
      </c>
      <c r="C177" s="24">
        <f t="shared" si="37"/>
        <v>175</v>
      </c>
      <c r="D177" s="27" t="str">
        <v>01-02-003</v>
      </c>
      <c r="E177" s="31" t="str">
        <v>PLS(露出) 32A</v>
      </c>
      <c r="F177" s="31" t="s">
        <v>128</v>
      </c>
      <c r="G177" s="38">
        <v>13720</v>
      </c>
      <c r="H177" s="43" t="s">
        <v>67</v>
      </c>
      <c r="N177" s="19"/>
      <c r="P177" s="19"/>
    </row>
    <row r="178" spans="1:16" ht="15" customHeight="1">
      <c r="A178" s="23">
        <f>COUNTIFS($H$3:H178,H178)</f>
        <v>10</v>
      </c>
      <c r="B178" s="23" t="str">
        <f t="shared" si="36"/>
        <v>内②10</v>
      </c>
      <c r="C178" s="24">
        <f t="shared" si="37"/>
        <v>176</v>
      </c>
      <c r="D178" s="27" t="str">
        <v>01-02-004</v>
      </c>
      <c r="E178" s="31" t="str">
        <v>PLS(露出) 40A</v>
      </c>
      <c r="F178" s="31" t="s">
        <v>128</v>
      </c>
      <c r="G178" s="38">
        <v>15750</v>
      </c>
      <c r="H178" s="43" t="s">
        <v>67</v>
      </c>
      <c r="N178" s="19"/>
      <c r="P178" s="19"/>
    </row>
    <row r="179" spans="1:16" ht="15" customHeight="1">
      <c r="A179" s="23">
        <f>COUNTIFS($H$3:H179,H179)</f>
        <v>11</v>
      </c>
      <c r="B179" s="23" t="str">
        <f t="shared" si="36"/>
        <v>内②11</v>
      </c>
      <c r="C179" s="24">
        <f t="shared" si="37"/>
        <v>177</v>
      </c>
      <c r="D179" s="27" t="str">
        <v>01-02-005</v>
      </c>
      <c r="E179" s="31" t="str">
        <v>PLS(露出) 50A</v>
      </c>
      <c r="F179" s="31" t="s">
        <v>128</v>
      </c>
      <c r="G179" s="38">
        <v>18850</v>
      </c>
      <c r="H179" s="43" t="s">
        <v>67</v>
      </c>
      <c r="N179" s="19"/>
      <c r="P179" s="19"/>
    </row>
    <row r="180" spans="1:16" ht="15" customHeight="1">
      <c r="A180" s="23">
        <f>COUNTIFS($H$3:H180,H180)</f>
        <v>12</v>
      </c>
      <c r="B180" s="23" t="str">
        <f t="shared" si="36"/>
        <v>内②12</v>
      </c>
      <c r="C180" s="24">
        <f t="shared" si="37"/>
        <v>178</v>
      </c>
      <c r="D180" s="27" t="str">
        <v>01-02-006</v>
      </c>
      <c r="E180" s="31" t="str">
        <v>PLS(露出) 80A</v>
      </c>
      <c r="F180" s="31" t="s">
        <v>128</v>
      </c>
      <c r="G180" s="38">
        <v>28680</v>
      </c>
      <c r="H180" s="43" t="s">
        <v>67</v>
      </c>
      <c r="N180" s="19"/>
      <c r="P180" s="19"/>
    </row>
    <row r="181" spans="1:16" ht="15" customHeight="1">
      <c r="A181" s="23">
        <f>COUNTIFS($H$3:H181,H181)</f>
        <v>13</v>
      </c>
      <c r="B181" s="23" t="str">
        <f t="shared" si="36"/>
        <v>内②13</v>
      </c>
      <c r="C181" s="24">
        <f t="shared" si="37"/>
        <v>179</v>
      </c>
      <c r="D181" s="27" t="str">
        <v>01-03-001</v>
      </c>
      <c r="E181" s="31" t="str">
        <v>PLS(埋設) 20A以下</v>
      </c>
      <c r="F181" s="31" t="s">
        <v>128</v>
      </c>
      <c r="G181" s="38">
        <v>16040</v>
      </c>
      <c r="H181" s="43" t="s">
        <v>67</v>
      </c>
      <c r="N181" s="19"/>
      <c r="P181" s="19"/>
    </row>
    <row r="182" spans="1:16" ht="15" customHeight="1">
      <c r="A182" s="23">
        <f>COUNTIFS($H$3:H182,H182)</f>
        <v>14</v>
      </c>
      <c r="B182" s="23" t="str">
        <f t="shared" si="36"/>
        <v>内②14</v>
      </c>
      <c r="C182" s="24">
        <f t="shared" si="37"/>
        <v>180</v>
      </c>
      <c r="D182" s="27" t="str">
        <v>01-03-002</v>
      </c>
      <c r="E182" s="31" t="str">
        <v>PLS(埋設) 25A</v>
      </c>
      <c r="F182" s="31" t="s">
        <v>128</v>
      </c>
      <c r="G182" s="38">
        <v>18380</v>
      </c>
      <c r="H182" s="43" t="s">
        <v>67</v>
      </c>
      <c r="N182" s="19"/>
      <c r="P182" s="19"/>
    </row>
    <row r="183" spans="1:16" ht="15" customHeight="1">
      <c r="A183" s="23">
        <f>COUNTIFS($H$3:H183,H183)</f>
        <v>15</v>
      </c>
      <c r="B183" s="23" t="str">
        <f t="shared" si="36"/>
        <v>内②15</v>
      </c>
      <c r="C183" s="24">
        <f t="shared" si="37"/>
        <v>181</v>
      </c>
      <c r="D183" s="27" t="str">
        <v>01-03-003</v>
      </c>
      <c r="E183" s="31" t="str">
        <v>PLS(埋設) 32A</v>
      </c>
      <c r="F183" s="31" t="s">
        <v>128</v>
      </c>
      <c r="G183" s="38">
        <v>22060</v>
      </c>
      <c r="H183" s="43" t="s">
        <v>67</v>
      </c>
      <c r="N183" s="19"/>
      <c r="P183" s="19"/>
    </row>
    <row r="184" spans="1:16" ht="15" customHeight="1">
      <c r="A184" s="23">
        <f>COUNTIFS($H$3:H184,H184)</f>
        <v>16</v>
      </c>
      <c r="B184" s="23" t="str">
        <f t="shared" si="36"/>
        <v>内②16</v>
      </c>
      <c r="C184" s="24">
        <f t="shared" si="37"/>
        <v>182</v>
      </c>
      <c r="D184" s="27" t="str">
        <v>01-03-004</v>
      </c>
      <c r="E184" s="31" t="str">
        <v>PLS(埋設) 40A</v>
      </c>
      <c r="F184" s="31" t="s">
        <v>128</v>
      </c>
      <c r="G184" s="38">
        <v>24210</v>
      </c>
      <c r="H184" s="43" t="s">
        <v>67</v>
      </c>
      <c r="N184" s="19"/>
      <c r="P184" s="19"/>
    </row>
    <row r="185" spans="1:16" ht="15" customHeight="1">
      <c r="A185" s="23">
        <f>COUNTIFS($H$3:H185,H185)</f>
        <v>17</v>
      </c>
      <c r="B185" s="23" t="str">
        <f t="shared" si="36"/>
        <v>内②17</v>
      </c>
      <c r="C185" s="24">
        <f t="shared" si="37"/>
        <v>183</v>
      </c>
      <c r="D185" s="27" t="str">
        <v>01-03-005</v>
      </c>
      <c r="E185" s="31" t="str">
        <v>PLS(埋設) 50A</v>
      </c>
      <c r="F185" s="31" t="s">
        <v>128</v>
      </c>
      <c r="G185" s="38">
        <v>31150</v>
      </c>
      <c r="H185" s="43" t="s">
        <v>67</v>
      </c>
      <c r="N185" s="19"/>
      <c r="P185" s="19"/>
    </row>
    <row r="186" spans="1:16" ht="15" customHeight="1">
      <c r="A186" s="23">
        <f>COUNTIFS($H$3:H186,H186)</f>
        <v>18</v>
      </c>
      <c r="B186" s="23" t="str">
        <f t="shared" si="36"/>
        <v>内②18</v>
      </c>
      <c r="C186" s="24">
        <f t="shared" si="37"/>
        <v>184</v>
      </c>
      <c r="D186" s="27" t="str">
        <v>01-03-006</v>
      </c>
      <c r="E186" s="31" t="str">
        <v>PLS(埋設) 80A</v>
      </c>
      <c r="F186" s="31" t="s">
        <v>128</v>
      </c>
      <c r="G186" s="38">
        <v>48780</v>
      </c>
      <c r="H186" s="43" t="s">
        <v>67</v>
      </c>
      <c r="N186" s="19"/>
      <c r="P186" s="19"/>
    </row>
    <row r="187" spans="1:16" ht="15" customHeight="1">
      <c r="A187" s="23">
        <f>COUNTIFS($H$3:H187,H187)</f>
        <v>19</v>
      </c>
      <c r="B187" s="23" t="str">
        <f t="shared" si="36"/>
        <v>内②19</v>
      </c>
      <c r="C187" s="24">
        <f t="shared" si="37"/>
        <v>185</v>
      </c>
      <c r="D187" s="27" t="str">
        <v>01-04-001</v>
      </c>
      <c r="E187" s="31" t="str">
        <v>PE管 25A</v>
      </c>
      <c r="F187" s="31" t="s">
        <v>128</v>
      </c>
      <c r="G187" s="38">
        <v>5680</v>
      </c>
      <c r="H187" s="43" t="s">
        <v>67</v>
      </c>
      <c r="N187" s="19"/>
      <c r="P187" s="19"/>
    </row>
    <row r="188" spans="1:16" ht="15" customHeight="1">
      <c r="A188" s="23">
        <f>COUNTIFS($H$3:H188,H188)</f>
        <v>20</v>
      </c>
      <c r="B188" s="23" t="str">
        <f t="shared" si="36"/>
        <v>内②20</v>
      </c>
      <c r="C188" s="24">
        <f t="shared" si="37"/>
        <v>186</v>
      </c>
      <c r="D188" s="27" t="str">
        <v>01-04-002</v>
      </c>
      <c r="E188" s="31" t="str">
        <v>PE管 30A</v>
      </c>
      <c r="F188" s="31" t="s">
        <v>128</v>
      </c>
      <c r="G188" s="38">
        <v>6490</v>
      </c>
      <c r="H188" s="43" t="s">
        <v>67</v>
      </c>
      <c r="N188" s="19"/>
      <c r="P188" s="19"/>
    </row>
    <row r="189" spans="1:16" ht="15" customHeight="1">
      <c r="A189" s="23">
        <f>COUNTIFS($H$3:H189,H189)</f>
        <v>21</v>
      </c>
      <c r="B189" s="23" t="str">
        <f t="shared" si="36"/>
        <v>内②21</v>
      </c>
      <c r="C189" s="24">
        <f t="shared" si="37"/>
        <v>187</v>
      </c>
      <c r="D189" s="27" t="str">
        <v>01-04-003</v>
      </c>
      <c r="E189" s="31" t="str">
        <v>PE管 50A</v>
      </c>
      <c r="F189" s="31" t="s">
        <v>128</v>
      </c>
      <c r="G189" s="38">
        <v>12380</v>
      </c>
      <c r="H189" s="43" t="s">
        <v>67</v>
      </c>
      <c r="N189" s="19"/>
      <c r="P189" s="19"/>
    </row>
    <row r="190" spans="1:16" ht="15" customHeight="1">
      <c r="A190" s="23">
        <f>COUNTIFS($H$3:H190,H190)</f>
        <v>22</v>
      </c>
      <c r="B190" s="23" t="str">
        <f t="shared" si="36"/>
        <v>内②22</v>
      </c>
      <c r="C190" s="24">
        <f t="shared" si="37"/>
        <v>188</v>
      </c>
      <c r="D190" s="27" t="str">
        <v>01-04-004</v>
      </c>
      <c r="E190" s="31" t="str">
        <v>PE管 75A</v>
      </c>
      <c r="F190" s="31" t="s">
        <v>128</v>
      </c>
      <c r="G190" s="38">
        <v>24120</v>
      </c>
      <c r="H190" s="43" t="s">
        <v>67</v>
      </c>
      <c r="N190" s="19"/>
      <c r="P190" s="19"/>
    </row>
    <row r="191" spans="1:16" ht="15" customHeight="1">
      <c r="A191" s="23">
        <f>COUNTIFS($H$3:H191,H191)</f>
        <v>23</v>
      </c>
      <c r="B191" s="23" t="str">
        <f t="shared" si="36"/>
        <v>内②23</v>
      </c>
      <c r="C191" s="24">
        <f t="shared" si="37"/>
        <v>189</v>
      </c>
      <c r="D191" s="27" t="str">
        <v>01-04-005</v>
      </c>
      <c r="E191" s="31" t="str">
        <v>PE管 100A</v>
      </c>
      <c r="F191" s="31" t="s">
        <v>128</v>
      </c>
      <c r="G191" s="38">
        <v>31850</v>
      </c>
      <c r="H191" s="43" t="s">
        <v>67</v>
      </c>
      <c r="N191" s="19"/>
      <c r="P191" s="19"/>
    </row>
    <row r="192" spans="1:16" ht="15" customHeight="1">
      <c r="A192" s="23">
        <f>COUNTIFS($H$3:H192,H192)</f>
        <v>24</v>
      </c>
      <c r="B192" s="23" t="str">
        <f t="shared" si="36"/>
        <v>内②24</v>
      </c>
      <c r="C192" s="24">
        <f t="shared" si="37"/>
        <v>190</v>
      </c>
      <c r="D192" s="27" t="str">
        <v>01-04-006</v>
      </c>
      <c r="E192" s="31" t="str">
        <v>PE管 150A</v>
      </c>
      <c r="F192" s="31" t="s">
        <v>128</v>
      </c>
      <c r="G192" s="38">
        <v>48620</v>
      </c>
      <c r="H192" s="43" t="s">
        <v>67</v>
      </c>
      <c r="N192" s="19"/>
      <c r="P192" s="19"/>
    </row>
    <row r="193" spans="1:16" ht="15" customHeight="1">
      <c r="A193" s="23">
        <f>COUNTIFS($H$3:H193,H193)</f>
        <v>8</v>
      </c>
      <c r="B193" s="23" t="str">
        <f t="shared" si="36"/>
        <v>区分08</v>
      </c>
      <c r="C193" s="24">
        <f t="shared" si="37"/>
        <v>191</v>
      </c>
      <c r="D193" s="27" t="s">
        <v>163</v>
      </c>
      <c r="E193" s="31" t="s">
        <v>19</v>
      </c>
      <c r="F193" s="31" t="s">
        <v>184</v>
      </c>
      <c r="G193" s="38" t="s">
        <v>293</v>
      </c>
      <c r="H193" s="43" t="s">
        <v>188</v>
      </c>
      <c r="N193" s="19"/>
      <c r="P193" s="19"/>
    </row>
    <row r="194" spans="1:16" ht="15" customHeight="1">
      <c r="A194" s="23">
        <f>COUNTIFS($H$3:H194,H194)</f>
        <v>1</v>
      </c>
      <c r="B194" s="23" t="str">
        <f t="shared" si="36"/>
        <v>内③01</v>
      </c>
      <c r="C194" s="24">
        <f t="shared" si="37"/>
        <v>192</v>
      </c>
      <c r="D194" s="27" t="str">
        <v>02-01-001</v>
      </c>
      <c r="E194" s="31" t="str">
        <v>ガスフレキ 10A</v>
      </c>
      <c r="F194" s="31" t="s">
        <v>128</v>
      </c>
      <c r="G194" s="38">
        <v>2050</v>
      </c>
      <c r="H194" s="43" t="s">
        <v>213</v>
      </c>
      <c r="N194" s="19"/>
      <c r="P194" s="19"/>
    </row>
    <row r="195" spans="1:16" ht="15" customHeight="1">
      <c r="A195" s="23">
        <f>COUNTIFS($H$3:H195,H195)</f>
        <v>2</v>
      </c>
      <c r="B195" s="23" t="str">
        <f t="shared" ref="B195:B258" si="38">H195&amp;TEXT(A195,"00")</f>
        <v>内③02</v>
      </c>
      <c r="C195" s="24">
        <f t="shared" si="37"/>
        <v>193</v>
      </c>
      <c r="D195" s="27" t="str">
        <v>02-01-002</v>
      </c>
      <c r="E195" s="31" t="str">
        <v>ガスフレキ 15A</v>
      </c>
      <c r="F195" s="31" t="s">
        <v>128</v>
      </c>
      <c r="G195" s="38">
        <v>2560</v>
      </c>
      <c r="H195" s="43" t="s">
        <v>213</v>
      </c>
      <c r="N195" s="19"/>
      <c r="P195" s="19"/>
    </row>
    <row r="196" spans="1:16" ht="15" customHeight="1">
      <c r="A196" s="23">
        <f>COUNTIFS($H$3:H196,H196)</f>
        <v>3</v>
      </c>
      <c r="B196" s="23" t="str">
        <f t="shared" si="38"/>
        <v>内③03</v>
      </c>
      <c r="C196" s="24">
        <f t="shared" ref="C196:C259" si="39">C195+1</f>
        <v>194</v>
      </c>
      <c r="D196" s="27" t="str">
        <v>02-01-003</v>
      </c>
      <c r="E196" s="31" t="str">
        <v>ガスフレキ 20A</v>
      </c>
      <c r="F196" s="31" t="s">
        <v>128</v>
      </c>
      <c r="G196" s="38">
        <v>3320</v>
      </c>
      <c r="H196" s="43" t="s">
        <v>213</v>
      </c>
      <c r="N196" s="19"/>
      <c r="P196" s="19"/>
    </row>
    <row r="197" spans="1:16" ht="15" customHeight="1">
      <c r="A197" s="23">
        <f>COUNTIFS($H$3:H197,H197)</f>
        <v>4</v>
      </c>
      <c r="B197" s="23" t="str">
        <f t="shared" si="38"/>
        <v>内③04</v>
      </c>
      <c r="C197" s="24">
        <f t="shared" si="39"/>
        <v>195</v>
      </c>
      <c r="D197" s="27" t="str">
        <v>02-01-004</v>
      </c>
      <c r="E197" s="31" t="str">
        <v>ガスフレキ 25A</v>
      </c>
      <c r="F197" s="31" t="s">
        <v>128</v>
      </c>
      <c r="G197" s="38">
        <v>4750</v>
      </c>
      <c r="H197" s="43" t="s">
        <v>213</v>
      </c>
      <c r="N197" s="19"/>
      <c r="P197" s="19"/>
    </row>
    <row r="198" spans="1:16" ht="15" customHeight="1">
      <c r="A198" s="23">
        <f>COUNTIFS($H$3:H198,H198)</f>
        <v>5</v>
      </c>
      <c r="B198" s="23" t="str">
        <f t="shared" si="38"/>
        <v>内③05</v>
      </c>
      <c r="C198" s="24">
        <f t="shared" si="39"/>
        <v>196</v>
      </c>
      <c r="D198" s="27" t="s">
        <v>298</v>
      </c>
      <c r="E198" s="31" t="s">
        <v>35</v>
      </c>
      <c r="F198" s="31" t="s">
        <v>128</v>
      </c>
      <c r="G198" s="38">
        <v>6090</v>
      </c>
      <c r="H198" s="43" t="s">
        <v>213</v>
      </c>
      <c r="N198" s="19"/>
      <c r="P198" s="19"/>
    </row>
    <row r="199" spans="1:16" ht="15" customHeight="1">
      <c r="A199" s="23">
        <f>COUNTIFS($H$3:H199,H199)</f>
        <v>6</v>
      </c>
      <c r="B199" s="23" t="str">
        <f t="shared" si="38"/>
        <v>内③06</v>
      </c>
      <c r="C199" s="24">
        <f t="shared" si="39"/>
        <v>197</v>
      </c>
      <c r="D199" s="27" t="s">
        <v>359</v>
      </c>
      <c r="E199" s="31" t="str">
        <v>CD管 36A(ﾌﾚｷ20A用)</v>
      </c>
      <c r="F199" s="31" t="s">
        <v>128</v>
      </c>
      <c r="G199" s="38">
        <v>1160</v>
      </c>
      <c r="H199" s="43" t="s">
        <v>213</v>
      </c>
      <c r="N199" s="19"/>
      <c r="P199" s="19"/>
    </row>
    <row r="200" spans="1:16" ht="15" customHeight="1">
      <c r="A200" s="23">
        <f>COUNTIFS($H$3:H200,H200)</f>
        <v>7</v>
      </c>
      <c r="B200" s="23" t="str">
        <f t="shared" si="38"/>
        <v>内③07</v>
      </c>
      <c r="C200" s="24">
        <f t="shared" si="39"/>
        <v>198</v>
      </c>
      <c r="D200" s="27" t="s">
        <v>440</v>
      </c>
      <c r="E200" s="31" t="str">
        <v>CD管 42A(ﾌﾚｷ25A用)</v>
      </c>
      <c r="F200" s="31" t="s">
        <v>128</v>
      </c>
      <c r="G200" s="38">
        <v>1620</v>
      </c>
      <c r="H200" s="43" t="s">
        <v>213</v>
      </c>
      <c r="N200" s="19"/>
      <c r="P200" s="19"/>
    </row>
    <row r="201" spans="1:16" ht="15" customHeight="1">
      <c r="A201" s="23">
        <f>COUNTIFS($H$3:H201,H201)</f>
        <v>8</v>
      </c>
      <c r="B201" s="23" t="str">
        <f t="shared" si="38"/>
        <v>内③08</v>
      </c>
      <c r="C201" s="24">
        <f t="shared" si="39"/>
        <v>199</v>
      </c>
      <c r="D201" s="27" t="str">
        <v>02-03-001</v>
      </c>
      <c r="E201" s="31" t="str">
        <v>フレキケース 10A</v>
      </c>
      <c r="F201" s="31" t="s">
        <v>128</v>
      </c>
      <c r="G201" s="38">
        <v>3370</v>
      </c>
      <c r="H201" s="43" t="s">
        <v>213</v>
      </c>
      <c r="N201" s="19"/>
      <c r="P201" s="19"/>
    </row>
    <row r="202" spans="1:16" ht="15" customHeight="1">
      <c r="A202" s="23">
        <f>COUNTIFS($H$3:H202,H202)</f>
        <v>9</v>
      </c>
      <c r="B202" s="23" t="str">
        <f t="shared" si="38"/>
        <v>内③09</v>
      </c>
      <c r="C202" s="24">
        <f t="shared" si="39"/>
        <v>200</v>
      </c>
      <c r="D202" s="27" t="str">
        <v>02-03-002</v>
      </c>
      <c r="E202" s="31" t="str">
        <v>フレキケース 15A</v>
      </c>
      <c r="F202" s="31" t="s">
        <v>128</v>
      </c>
      <c r="G202" s="38">
        <v>3700</v>
      </c>
      <c r="H202" s="43" t="s">
        <v>213</v>
      </c>
      <c r="N202" s="19"/>
      <c r="P202" s="19"/>
    </row>
    <row r="203" spans="1:16" ht="15" customHeight="1">
      <c r="A203" s="23">
        <f>COUNTIFS($H$3:H203,H203)</f>
        <v>10</v>
      </c>
      <c r="B203" s="23" t="str">
        <f t="shared" si="38"/>
        <v>内③10</v>
      </c>
      <c r="C203" s="24">
        <f t="shared" si="39"/>
        <v>201</v>
      </c>
      <c r="D203" s="27" t="str">
        <v>02-03-003</v>
      </c>
      <c r="E203" s="31" t="str">
        <v>フレキケース 20・25A</v>
      </c>
      <c r="F203" s="31" t="s">
        <v>128</v>
      </c>
      <c r="G203" s="38">
        <v>4750</v>
      </c>
      <c r="H203" s="43" t="s">
        <v>213</v>
      </c>
      <c r="N203" s="19"/>
      <c r="P203" s="19"/>
    </row>
    <row r="204" spans="1:16" ht="15" customHeight="1">
      <c r="A204" s="23">
        <f>COUNTIFS($H$3:H204,H204)</f>
        <v>11</v>
      </c>
      <c r="B204" s="23" t="str">
        <f t="shared" si="38"/>
        <v>内③11</v>
      </c>
      <c r="C204" s="24">
        <f t="shared" si="39"/>
        <v>202</v>
      </c>
      <c r="D204" s="27" t="str">
        <v>02-04-001</v>
      </c>
      <c r="E204" s="31" t="str">
        <v>片ねじソケット 10A</v>
      </c>
      <c r="F204" s="31" t="s">
        <v>50</v>
      </c>
      <c r="G204" s="38">
        <v>3200</v>
      </c>
      <c r="H204" s="43" t="s">
        <v>213</v>
      </c>
      <c r="N204" s="19"/>
      <c r="P204" s="19"/>
    </row>
    <row r="205" spans="1:16" ht="15" customHeight="1">
      <c r="A205" s="23">
        <f>COUNTIFS($H$3:H205,H205)</f>
        <v>12</v>
      </c>
      <c r="B205" s="23" t="str">
        <f t="shared" si="38"/>
        <v>内③12</v>
      </c>
      <c r="C205" s="24">
        <f t="shared" si="39"/>
        <v>203</v>
      </c>
      <c r="D205" s="27" t="str">
        <v>02-04-002</v>
      </c>
      <c r="E205" s="31" t="str">
        <v>片ねじソケット 15A</v>
      </c>
      <c r="F205" s="31" t="s">
        <v>50</v>
      </c>
      <c r="G205" s="38">
        <v>3460</v>
      </c>
      <c r="H205" s="43" t="s">
        <v>213</v>
      </c>
      <c r="N205" s="19"/>
      <c r="P205" s="19"/>
    </row>
    <row r="206" spans="1:16" ht="15" customHeight="1">
      <c r="A206" s="23">
        <f>COUNTIFS($H$3:H206,H206)</f>
        <v>13</v>
      </c>
      <c r="B206" s="23" t="str">
        <f t="shared" si="38"/>
        <v>内③13</v>
      </c>
      <c r="C206" s="24">
        <f t="shared" si="39"/>
        <v>204</v>
      </c>
      <c r="D206" s="27" t="str">
        <v>02-04-003</v>
      </c>
      <c r="E206" s="31" t="str">
        <v>片ねじソケット 20A</v>
      </c>
      <c r="F206" s="31" t="s">
        <v>50</v>
      </c>
      <c r="G206" s="38">
        <v>5140</v>
      </c>
      <c r="H206" s="43" t="s">
        <v>213</v>
      </c>
      <c r="N206" s="19"/>
      <c r="P206" s="19"/>
    </row>
    <row r="207" spans="1:16" ht="15" customHeight="1">
      <c r="A207" s="23">
        <f>COUNTIFS($H$3:H207,H207)</f>
        <v>14</v>
      </c>
      <c r="B207" s="23" t="str">
        <f t="shared" si="38"/>
        <v>内③14</v>
      </c>
      <c r="C207" s="24">
        <f t="shared" si="39"/>
        <v>205</v>
      </c>
      <c r="D207" s="27" t="str">
        <v>02-04-004</v>
      </c>
      <c r="E207" s="31" t="str">
        <v>片ねじソケット 25A</v>
      </c>
      <c r="F207" s="31" t="s">
        <v>50</v>
      </c>
      <c r="G207" s="38">
        <v>7930</v>
      </c>
      <c r="H207" s="43" t="s">
        <v>213</v>
      </c>
      <c r="N207" s="19"/>
      <c r="P207" s="19"/>
    </row>
    <row r="208" spans="1:16" ht="15" customHeight="1">
      <c r="A208" s="23">
        <f>COUNTIFS($H$3:H208,H208)</f>
        <v>15</v>
      </c>
      <c r="B208" s="23" t="str">
        <f t="shared" si="38"/>
        <v>内③15</v>
      </c>
      <c r="C208" s="24">
        <f t="shared" si="39"/>
        <v>206</v>
      </c>
      <c r="D208" s="27" t="s">
        <v>661</v>
      </c>
      <c r="E208" s="31" t="str">
        <v>片ねじソケット 30A</v>
      </c>
      <c r="F208" s="31" t="s">
        <v>50</v>
      </c>
      <c r="G208" s="38">
        <v>10880</v>
      </c>
      <c r="H208" s="43" t="s">
        <v>213</v>
      </c>
      <c r="N208" s="19"/>
      <c r="P208" s="19"/>
    </row>
    <row r="209" spans="1:16" ht="15" customHeight="1">
      <c r="A209" s="23">
        <f>COUNTIFS($H$3:H209,H209)</f>
        <v>16</v>
      </c>
      <c r="B209" s="23" t="str">
        <f t="shared" si="38"/>
        <v>内③16</v>
      </c>
      <c r="C209" s="24">
        <f t="shared" si="39"/>
        <v>207</v>
      </c>
      <c r="D209" s="27" t="str">
        <v>02-05-001</v>
      </c>
      <c r="E209" s="31" t="str">
        <v>分岐チーズ 10A</v>
      </c>
      <c r="F209" s="31" t="s">
        <v>50</v>
      </c>
      <c r="G209" s="38">
        <v>10600</v>
      </c>
      <c r="H209" s="43" t="s">
        <v>213</v>
      </c>
      <c r="N209" s="19"/>
      <c r="P209" s="19"/>
    </row>
    <row r="210" spans="1:16" ht="15" customHeight="1">
      <c r="A210" s="23">
        <f>COUNTIFS($H$3:H210,H210)</f>
        <v>17</v>
      </c>
      <c r="B210" s="23" t="str">
        <f t="shared" si="38"/>
        <v>内③17</v>
      </c>
      <c r="C210" s="24">
        <f t="shared" si="39"/>
        <v>208</v>
      </c>
      <c r="D210" s="27" t="str">
        <v>02-05-002</v>
      </c>
      <c r="E210" s="31" t="str">
        <v>分岐チーズ 15A</v>
      </c>
      <c r="F210" s="31" t="s">
        <v>50</v>
      </c>
      <c r="G210" s="38">
        <v>12210</v>
      </c>
      <c r="H210" s="43" t="s">
        <v>213</v>
      </c>
      <c r="N210" s="19"/>
      <c r="P210" s="19"/>
    </row>
    <row r="211" spans="1:16" ht="15" customHeight="1">
      <c r="A211" s="23">
        <f>COUNTIFS($H$3:H211,H211)</f>
        <v>18</v>
      </c>
      <c r="B211" s="23" t="str">
        <f t="shared" si="38"/>
        <v>内③18</v>
      </c>
      <c r="C211" s="24">
        <f t="shared" si="39"/>
        <v>209</v>
      </c>
      <c r="D211" s="27" t="str">
        <v>02-05-003</v>
      </c>
      <c r="E211" s="31" t="str">
        <v>分岐チーズ 20A</v>
      </c>
      <c r="F211" s="31" t="s">
        <v>50</v>
      </c>
      <c r="G211" s="38">
        <v>16040</v>
      </c>
      <c r="H211" s="43" t="s">
        <v>213</v>
      </c>
      <c r="N211" s="19"/>
      <c r="P211" s="19"/>
    </row>
    <row r="212" spans="1:16" ht="15" customHeight="1">
      <c r="A212" s="23">
        <f>COUNTIFS($H$3:H212,H212)</f>
        <v>19</v>
      </c>
      <c r="B212" s="23" t="str">
        <f t="shared" si="38"/>
        <v>内③19</v>
      </c>
      <c r="C212" s="24">
        <f t="shared" si="39"/>
        <v>210</v>
      </c>
      <c r="D212" s="27" t="str">
        <v>02-06-001</v>
      </c>
      <c r="E212" s="31" t="s">
        <v>76</v>
      </c>
      <c r="F212" s="31" t="s">
        <v>50</v>
      </c>
      <c r="G212" s="38">
        <v>12310</v>
      </c>
      <c r="H212" s="43" t="s">
        <v>213</v>
      </c>
      <c r="N212" s="19"/>
      <c r="P212" s="19"/>
    </row>
    <row r="213" spans="1:16" ht="15" customHeight="1">
      <c r="A213" s="23">
        <f>COUNTIFS($H$3:H213,H213)</f>
        <v>20</v>
      </c>
      <c r="B213" s="23" t="str">
        <f t="shared" si="38"/>
        <v>内③20</v>
      </c>
      <c r="C213" s="24">
        <f t="shared" si="39"/>
        <v>211</v>
      </c>
      <c r="D213" s="27" t="str">
        <v>02-06-002</v>
      </c>
      <c r="E213" s="31" t="s">
        <v>105</v>
      </c>
      <c r="F213" s="31" t="s">
        <v>50</v>
      </c>
      <c r="G213" s="38">
        <v>16040</v>
      </c>
      <c r="H213" s="43" t="s">
        <v>213</v>
      </c>
      <c r="N213" s="19"/>
      <c r="P213" s="19"/>
    </row>
    <row r="214" spans="1:16" ht="15" customHeight="1">
      <c r="A214" s="23">
        <f>COUNTIFS($H$3:H214,H214)</f>
        <v>21</v>
      </c>
      <c r="B214" s="23" t="str">
        <f t="shared" si="38"/>
        <v>内③21</v>
      </c>
      <c r="C214" s="24">
        <f t="shared" si="39"/>
        <v>212</v>
      </c>
      <c r="D214" s="27" t="str">
        <v>02-06-003</v>
      </c>
      <c r="E214" s="31" t="s">
        <v>224</v>
      </c>
      <c r="F214" s="31" t="s">
        <v>50</v>
      </c>
      <c r="G214" s="38">
        <v>16040</v>
      </c>
      <c r="H214" s="43" t="s">
        <v>213</v>
      </c>
      <c r="N214" s="19"/>
      <c r="P214" s="19"/>
    </row>
    <row r="215" spans="1:16" ht="15" customHeight="1">
      <c r="A215" s="23">
        <f>COUNTIFS($H$3:H215,H215)</f>
        <v>22</v>
      </c>
      <c r="B215" s="23" t="str">
        <f t="shared" si="38"/>
        <v>内③22</v>
      </c>
      <c r="C215" s="24">
        <f t="shared" si="39"/>
        <v>213</v>
      </c>
      <c r="D215" s="27" t="str">
        <v>02-06-005</v>
      </c>
      <c r="E215" s="31" t="s">
        <v>459</v>
      </c>
      <c r="F215" s="31" t="s">
        <v>50</v>
      </c>
      <c r="G215" s="38">
        <v>18270</v>
      </c>
      <c r="H215" s="43" t="s">
        <v>213</v>
      </c>
      <c r="N215" s="19"/>
      <c r="P215" s="19"/>
    </row>
    <row r="216" spans="1:16" ht="15" customHeight="1">
      <c r="A216" s="23">
        <f>COUNTIFS($H$3:H216,H216)</f>
        <v>23</v>
      </c>
      <c r="B216" s="23" t="str">
        <f t="shared" si="38"/>
        <v>内③23</v>
      </c>
      <c r="C216" s="24">
        <f t="shared" si="39"/>
        <v>214</v>
      </c>
      <c r="D216" s="27" t="str">
        <v>02-06-006</v>
      </c>
      <c r="E216" s="31" t="s">
        <v>460</v>
      </c>
      <c r="F216" s="31" t="s">
        <v>50</v>
      </c>
      <c r="G216" s="38">
        <v>18270</v>
      </c>
      <c r="H216" s="43" t="s">
        <v>213</v>
      </c>
      <c r="N216" s="19"/>
      <c r="P216" s="19"/>
    </row>
    <row r="217" spans="1:16" ht="15" customHeight="1">
      <c r="A217" s="23">
        <f>COUNTIFS($H$3:H217,H217)</f>
        <v>24</v>
      </c>
      <c r="B217" s="23" t="str">
        <f t="shared" si="38"/>
        <v>内③24</v>
      </c>
      <c r="C217" s="24">
        <f t="shared" si="39"/>
        <v>215</v>
      </c>
      <c r="D217" s="27" t="str">
        <v>02-07-001</v>
      </c>
      <c r="E217" s="31" t="str">
        <v>座付きエルボ 15A</v>
      </c>
      <c r="F217" s="31" t="s">
        <v>50</v>
      </c>
      <c r="G217" s="38">
        <v>2100</v>
      </c>
      <c r="H217" s="43" t="s">
        <v>213</v>
      </c>
      <c r="N217" s="19"/>
      <c r="P217" s="19"/>
    </row>
    <row r="218" spans="1:16" ht="15" customHeight="1">
      <c r="A218" s="23">
        <f>COUNTIFS($H$3:H218,H218)</f>
        <v>25</v>
      </c>
      <c r="B218" s="23" t="str">
        <f t="shared" si="38"/>
        <v>内③25</v>
      </c>
      <c r="C218" s="24">
        <f t="shared" si="39"/>
        <v>216</v>
      </c>
      <c r="D218" s="27" t="str">
        <v>02-07-002</v>
      </c>
      <c r="E218" s="31" t="str">
        <v>台座付エルボ 15A</v>
      </c>
      <c r="F218" s="31" t="s">
        <v>50</v>
      </c>
      <c r="G218" s="38">
        <v>3420</v>
      </c>
      <c r="H218" s="43" t="s">
        <v>213</v>
      </c>
      <c r="N218" s="19"/>
      <c r="P218" s="19"/>
    </row>
    <row r="219" spans="1:16" ht="15" customHeight="1">
      <c r="A219" s="23">
        <f>COUNTIFS($H$3:H219,H219)</f>
        <v>26</v>
      </c>
      <c r="B219" s="23" t="str">
        <f t="shared" si="38"/>
        <v>内③26</v>
      </c>
      <c r="C219" s="24">
        <f t="shared" si="39"/>
        <v>217</v>
      </c>
      <c r="D219" s="27" t="str">
        <v>02-07-003</v>
      </c>
      <c r="E219" s="31" t="str">
        <v>台座付エルボ 20A</v>
      </c>
      <c r="F219" s="31" t="s">
        <v>50</v>
      </c>
      <c r="G219" s="38">
        <v>3700</v>
      </c>
      <c r="H219" s="43" t="s">
        <v>213</v>
      </c>
      <c r="N219" s="19"/>
      <c r="P219" s="19"/>
    </row>
    <row r="220" spans="1:16" ht="15" customHeight="1">
      <c r="A220" s="23">
        <f>COUNTIFS($H$3:H220,H220)</f>
        <v>27</v>
      </c>
      <c r="B220" s="23" t="str">
        <f t="shared" si="38"/>
        <v>内③27</v>
      </c>
      <c r="C220" s="24">
        <f t="shared" si="39"/>
        <v>218</v>
      </c>
      <c r="D220" s="27" t="str">
        <v>02-07-004</v>
      </c>
      <c r="E220" s="31" t="str">
        <v>分岐ネジ継手 15A</v>
      </c>
      <c r="F220" s="31" t="s">
        <v>50</v>
      </c>
      <c r="G220" s="38">
        <v>3560</v>
      </c>
      <c r="H220" s="43" t="s">
        <v>213</v>
      </c>
      <c r="N220" s="19"/>
      <c r="P220" s="19"/>
    </row>
    <row r="221" spans="1:16" ht="15" customHeight="1">
      <c r="A221" s="23">
        <f>COUNTIFS($H$3:H221,H221)</f>
        <v>28</v>
      </c>
      <c r="B221" s="23" t="str">
        <f t="shared" si="38"/>
        <v>内③28</v>
      </c>
      <c r="C221" s="24">
        <f t="shared" si="39"/>
        <v>219</v>
      </c>
      <c r="D221" s="27" t="str">
        <v>02-07-005</v>
      </c>
      <c r="E221" s="31" t="s">
        <v>180</v>
      </c>
      <c r="F221" s="31" t="s">
        <v>50</v>
      </c>
      <c r="G221" s="38">
        <v>1490</v>
      </c>
      <c r="H221" s="43" t="s">
        <v>213</v>
      </c>
      <c r="N221" s="19"/>
      <c r="P221" s="19"/>
    </row>
    <row r="222" spans="1:16" ht="15" customHeight="1">
      <c r="A222" s="23">
        <f>COUNTIFS($H$3:H222,H222)</f>
        <v>29</v>
      </c>
      <c r="B222" s="23" t="str">
        <f t="shared" si="38"/>
        <v>内③29</v>
      </c>
      <c r="C222" s="24">
        <f t="shared" si="39"/>
        <v>220</v>
      </c>
      <c r="D222" s="27" t="str">
        <v>02-07-006</v>
      </c>
      <c r="E222" s="31" t="str">
        <v>片ねじエルボ 10A</v>
      </c>
      <c r="F222" s="31" t="s">
        <v>50</v>
      </c>
      <c r="G222" s="38">
        <v>5850</v>
      </c>
      <c r="H222" s="43" t="s">
        <v>213</v>
      </c>
      <c r="N222" s="19"/>
      <c r="P222" s="19"/>
    </row>
    <row r="223" spans="1:16" ht="15" customHeight="1">
      <c r="A223" s="23">
        <f>COUNTIFS($H$3:H223,H223)</f>
        <v>30</v>
      </c>
      <c r="B223" s="23" t="str">
        <f t="shared" si="38"/>
        <v>内③30</v>
      </c>
      <c r="C223" s="24">
        <f t="shared" si="39"/>
        <v>221</v>
      </c>
      <c r="D223" s="27" t="str">
        <v>02-07-007</v>
      </c>
      <c r="E223" s="31" t="str">
        <v>片ねじエルボ 15A</v>
      </c>
      <c r="F223" s="31" t="s">
        <v>50</v>
      </c>
      <c r="G223" s="38">
        <v>6160</v>
      </c>
      <c r="H223" s="43" t="s">
        <v>213</v>
      </c>
      <c r="N223" s="19"/>
      <c r="P223" s="19"/>
    </row>
    <row r="224" spans="1:16" ht="15" customHeight="1">
      <c r="A224" s="23">
        <f>COUNTIFS($H$3:H224,H224)</f>
        <v>31</v>
      </c>
      <c r="B224" s="23" t="str">
        <f t="shared" si="38"/>
        <v>内③31</v>
      </c>
      <c r="C224" s="24">
        <f t="shared" si="39"/>
        <v>222</v>
      </c>
      <c r="D224" s="27" t="s">
        <v>333</v>
      </c>
      <c r="E224" s="31" t="s">
        <v>85</v>
      </c>
      <c r="F224" s="31" t="s">
        <v>50</v>
      </c>
      <c r="G224" s="38">
        <v>9580</v>
      </c>
      <c r="H224" s="43" t="s">
        <v>213</v>
      </c>
      <c r="N224" s="19"/>
      <c r="P224" s="19"/>
    </row>
    <row r="225" spans="1:16" ht="15" customHeight="1">
      <c r="A225" s="23">
        <f>COUNTIFS($H$3:H225,H225)</f>
        <v>32</v>
      </c>
      <c r="B225" s="23" t="str">
        <f t="shared" si="38"/>
        <v>内③32</v>
      </c>
      <c r="C225" s="24">
        <f t="shared" si="39"/>
        <v>223</v>
      </c>
      <c r="D225" s="27" t="str">
        <v>02-08-001</v>
      </c>
      <c r="E225" s="31" t="str">
        <v>両メカソケット 10A</v>
      </c>
      <c r="F225" s="31" t="s">
        <v>50</v>
      </c>
      <c r="G225" s="38">
        <v>6050</v>
      </c>
      <c r="H225" s="43" t="s">
        <v>213</v>
      </c>
      <c r="N225" s="19"/>
      <c r="P225" s="19"/>
    </row>
    <row r="226" spans="1:16" ht="15" customHeight="1">
      <c r="A226" s="23">
        <f>COUNTIFS($H$3:H226,H226)</f>
        <v>33</v>
      </c>
      <c r="B226" s="23" t="str">
        <f t="shared" si="38"/>
        <v>内③33</v>
      </c>
      <c r="C226" s="24">
        <f t="shared" si="39"/>
        <v>224</v>
      </c>
      <c r="D226" s="27" t="str">
        <v>02-08-002</v>
      </c>
      <c r="E226" s="31" t="str">
        <v>両メカソケット 15A</v>
      </c>
      <c r="F226" s="31" t="s">
        <v>50</v>
      </c>
      <c r="G226" s="38">
        <v>7110</v>
      </c>
      <c r="H226" s="43" t="s">
        <v>213</v>
      </c>
      <c r="N226" s="19"/>
      <c r="P226" s="19"/>
    </row>
    <row r="227" spans="1:16" ht="15" customHeight="1">
      <c r="A227" s="23">
        <f>COUNTIFS($H$3:H227,H227)</f>
        <v>34</v>
      </c>
      <c r="B227" s="23" t="str">
        <f t="shared" si="38"/>
        <v>内③34</v>
      </c>
      <c r="C227" s="24">
        <f t="shared" si="39"/>
        <v>225</v>
      </c>
      <c r="D227" s="27" t="str">
        <v>02-08-003</v>
      </c>
      <c r="E227" s="31" t="str">
        <v>両メカソケット 20A</v>
      </c>
      <c r="F227" s="31" t="s">
        <v>50</v>
      </c>
      <c r="G227" s="38">
        <v>9590</v>
      </c>
      <c r="H227" s="43" t="s">
        <v>213</v>
      </c>
      <c r="N227" s="19"/>
      <c r="P227" s="19"/>
    </row>
    <row r="228" spans="1:16" ht="15" customHeight="1">
      <c r="A228" s="23">
        <f>COUNTIFS($H$3:H228,H228)</f>
        <v>35</v>
      </c>
      <c r="B228" s="23" t="str">
        <f t="shared" si="38"/>
        <v>内③35</v>
      </c>
      <c r="C228" s="24">
        <f t="shared" si="39"/>
        <v>226</v>
      </c>
      <c r="D228" s="27" t="s">
        <v>662</v>
      </c>
      <c r="E228" s="31" t="str">
        <v>両メカソケット 25A</v>
      </c>
      <c r="F228" s="31" t="s">
        <v>50</v>
      </c>
      <c r="G228" s="38">
        <v>11360</v>
      </c>
      <c r="H228" s="43" t="s">
        <v>213</v>
      </c>
      <c r="N228" s="19"/>
      <c r="P228" s="19"/>
    </row>
    <row r="229" spans="1:16" ht="15" customHeight="1">
      <c r="A229" s="23">
        <f>COUNTIFS($H$3:H229,H229)</f>
        <v>36</v>
      </c>
      <c r="B229" s="23" t="str">
        <f t="shared" si="38"/>
        <v>内③36</v>
      </c>
      <c r="C229" s="24">
        <f t="shared" si="39"/>
        <v>227</v>
      </c>
      <c r="D229" s="27" t="s">
        <v>143</v>
      </c>
      <c r="E229" s="31" t="s">
        <v>185</v>
      </c>
      <c r="F229" s="31" t="s">
        <v>50</v>
      </c>
      <c r="G229" s="38">
        <v>11860</v>
      </c>
      <c r="H229" s="43" t="s">
        <v>213</v>
      </c>
      <c r="N229" s="19"/>
      <c r="P229" s="19"/>
    </row>
    <row r="230" spans="1:16" ht="15" customHeight="1">
      <c r="A230" s="23">
        <f>COUNTIFS($H$3:H230,H230)</f>
        <v>37</v>
      </c>
      <c r="B230" s="23" t="str">
        <f t="shared" si="38"/>
        <v>内③37</v>
      </c>
      <c r="C230" s="24">
        <f t="shared" si="39"/>
        <v>228</v>
      </c>
      <c r="D230" s="27" t="str">
        <v>02-09-001</v>
      </c>
      <c r="E230" s="31" t="s">
        <v>265</v>
      </c>
      <c r="F230" s="31" t="s">
        <v>50</v>
      </c>
      <c r="G230" s="38">
        <v>1990</v>
      </c>
      <c r="H230" s="43" t="s">
        <v>213</v>
      </c>
      <c r="N230" s="19"/>
      <c r="P230" s="19"/>
    </row>
    <row r="231" spans="1:16" ht="15" customHeight="1">
      <c r="A231" s="23">
        <f>COUNTIFS($H$3:H231,H231)</f>
        <v>38</v>
      </c>
      <c r="B231" s="23" t="str">
        <f t="shared" si="38"/>
        <v>内③38</v>
      </c>
      <c r="C231" s="24">
        <f t="shared" si="39"/>
        <v>229</v>
      </c>
      <c r="D231" s="27" t="str">
        <v>02-09-002</v>
      </c>
      <c r="E231" s="31" t="s">
        <v>370</v>
      </c>
      <c r="F231" s="31" t="s">
        <v>50</v>
      </c>
      <c r="G231" s="38">
        <v>2690</v>
      </c>
      <c r="H231" s="43" t="s">
        <v>213</v>
      </c>
      <c r="N231" s="19"/>
      <c r="P231" s="19"/>
    </row>
    <row r="232" spans="1:16" ht="15" customHeight="1">
      <c r="A232" s="23">
        <f>COUNTIFS($H$3:H232,H232)</f>
        <v>39</v>
      </c>
      <c r="B232" s="23" t="str">
        <f t="shared" si="38"/>
        <v>内③39</v>
      </c>
      <c r="C232" s="24">
        <f t="shared" si="39"/>
        <v>230</v>
      </c>
      <c r="D232" s="27" t="str">
        <v>02-09-003</v>
      </c>
      <c r="E232" s="31" t="s">
        <v>268</v>
      </c>
      <c r="F232" s="31" t="s">
        <v>50</v>
      </c>
      <c r="G232" s="38">
        <v>3990</v>
      </c>
      <c r="H232" s="43" t="s">
        <v>213</v>
      </c>
      <c r="N232" s="19"/>
      <c r="P232" s="19"/>
    </row>
    <row r="233" spans="1:16" ht="15" customHeight="1">
      <c r="A233" s="23">
        <f>COUNTIFS($H$3:H233,H233)</f>
        <v>9</v>
      </c>
      <c r="B233" s="23" t="str">
        <f t="shared" si="38"/>
        <v>区分09</v>
      </c>
      <c r="C233" s="24">
        <f t="shared" si="39"/>
        <v>231</v>
      </c>
      <c r="D233" s="27" t="s">
        <v>163</v>
      </c>
      <c r="E233" s="31" t="s">
        <v>232</v>
      </c>
      <c r="F233" s="31" t="s">
        <v>184</v>
      </c>
      <c r="G233" s="38" t="s">
        <v>293</v>
      </c>
      <c r="H233" s="43" t="s">
        <v>188</v>
      </c>
      <c r="N233" s="19"/>
      <c r="P233" s="19"/>
    </row>
    <row r="234" spans="1:16" ht="15" customHeight="1">
      <c r="A234" s="23">
        <f>COUNTIFS($H$3:H234,H234)</f>
        <v>1</v>
      </c>
      <c r="B234" s="23" t="str">
        <f t="shared" si="38"/>
        <v>内④01</v>
      </c>
      <c r="C234" s="24">
        <f t="shared" si="39"/>
        <v>232</v>
      </c>
      <c r="D234" s="27" t="str">
        <v>03-01-001</v>
      </c>
      <c r="E234" s="31" t="str">
        <v>一口ガスコンセント RC接続</v>
      </c>
      <c r="F234" s="31" t="s">
        <v>50</v>
      </c>
      <c r="G234" s="38">
        <v>9480</v>
      </c>
      <c r="H234" s="43" t="s">
        <v>38</v>
      </c>
      <c r="N234" s="19"/>
      <c r="P234" s="19"/>
    </row>
    <row r="235" spans="1:16" ht="15" customHeight="1">
      <c r="A235" s="23">
        <f>COUNTIFS($H$3:H235,H235)</f>
        <v>2</v>
      </c>
      <c r="B235" s="23" t="str">
        <f t="shared" si="38"/>
        <v>内④02</v>
      </c>
      <c r="C235" s="24">
        <f t="shared" si="39"/>
        <v>233</v>
      </c>
      <c r="D235" s="27" t="str">
        <v>03-01-002</v>
      </c>
      <c r="E235" s="31" t="str">
        <v>一口ガスコンセント フレキ用</v>
      </c>
      <c r="F235" s="31" t="s">
        <v>50</v>
      </c>
      <c r="G235" s="38">
        <v>12360</v>
      </c>
      <c r="H235" s="43" t="s">
        <v>38</v>
      </c>
      <c r="N235" s="19"/>
      <c r="P235" s="19"/>
    </row>
    <row r="236" spans="1:16" ht="15" customHeight="1">
      <c r="A236" s="23">
        <f>COUNTIFS($H$3:H236,H236)</f>
        <v>3</v>
      </c>
      <c r="B236" s="23" t="str">
        <f t="shared" si="38"/>
        <v>内④03</v>
      </c>
      <c r="C236" s="24">
        <f t="shared" si="39"/>
        <v>234</v>
      </c>
      <c r="D236" s="27" t="str">
        <v>03-01-003</v>
      </c>
      <c r="E236" s="31" t="str">
        <v>二口ガスコンセント RC接続</v>
      </c>
      <c r="F236" s="31" t="s">
        <v>50</v>
      </c>
      <c r="G236" s="38">
        <v>18370</v>
      </c>
      <c r="H236" s="43" t="s">
        <v>38</v>
      </c>
      <c r="N236" s="19"/>
      <c r="P236" s="19"/>
    </row>
    <row r="237" spans="1:16" ht="15" customHeight="1">
      <c r="A237" s="23">
        <f>COUNTIFS($H$3:H237,H237)</f>
        <v>4</v>
      </c>
      <c r="B237" s="23" t="str">
        <f t="shared" si="38"/>
        <v>内④04</v>
      </c>
      <c r="C237" s="24">
        <f t="shared" si="39"/>
        <v>235</v>
      </c>
      <c r="D237" s="27" t="str">
        <v>03-01-004</v>
      </c>
      <c r="E237" s="31" t="str">
        <v>二口ガスコンセント フレキ用</v>
      </c>
      <c r="F237" s="31" t="s">
        <v>50</v>
      </c>
      <c r="G237" s="38">
        <v>19730</v>
      </c>
      <c r="H237" s="43" t="s">
        <v>38</v>
      </c>
      <c r="N237" s="19"/>
      <c r="P237" s="19"/>
    </row>
    <row r="238" spans="1:16" ht="15" customHeight="1">
      <c r="A238" s="23">
        <f>COUNTIFS($H$3:H238,H238)</f>
        <v>5</v>
      </c>
      <c r="B238" s="23" t="str">
        <f t="shared" si="38"/>
        <v>内④05</v>
      </c>
      <c r="C238" s="24">
        <f t="shared" si="39"/>
        <v>236</v>
      </c>
      <c r="D238" s="27" t="str">
        <v>03-01-005</v>
      </c>
      <c r="E238" s="31" t="str">
        <v xml:space="preserve">LA一口ヒューズガス栓 </v>
      </c>
      <c r="F238" s="31" t="s">
        <v>50</v>
      </c>
      <c r="G238" s="38">
        <v>7900</v>
      </c>
      <c r="H238" s="43" t="s">
        <v>38</v>
      </c>
      <c r="N238" s="19"/>
      <c r="P238" s="19"/>
    </row>
    <row r="239" spans="1:16" ht="15" customHeight="1">
      <c r="A239" s="23">
        <f>COUNTIFS($H$3:H239,H239)</f>
        <v>6</v>
      </c>
      <c r="B239" s="23" t="str">
        <f t="shared" si="38"/>
        <v>内④06</v>
      </c>
      <c r="C239" s="24">
        <f t="shared" si="39"/>
        <v>237</v>
      </c>
      <c r="D239" s="27" t="str">
        <v>03-01-006</v>
      </c>
      <c r="E239" s="31" t="str">
        <v xml:space="preserve">LB一口ヒューズガス栓 </v>
      </c>
      <c r="F239" s="31" t="s">
        <v>50</v>
      </c>
      <c r="G239" s="38">
        <v>8670</v>
      </c>
      <c r="H239" s="43" t="s">
        <v>38</v>
      </c>
      <c r="N239" s="19"/>
      <c r="P239" s="19"/>
    </row>
    <row r="240" spans="1:16" ht="15" customHeight="1">
      <c r="A240" s="23">
        <f>COUNTIFS($H$3:H240,H240)</f>
        <v>7</v>
      </c>
      <c r="B240" s="23" t="str">
        <f t="shared" si="38"/>
        <v>内④07</v>
      </c>
      <c r="C240" s="24">
        <f t="shared" si="39"/>
        <v>238</v>
      </c>
      <c r="D240" s="27" t="str">
        <v>03-01-007</v>
      </c>
      <c r="E240" s="31" t="str">
        <v>LA一口ヒューズガス栓 営業用</v>
      </c>
      <c r="F240" s="31" t="s">
        <v>50</v>
      </c>
      <c r="G240" s="38">
        <v>9060</v>
      </c>
      <c r="H240" s="43" t="s">
        <v>38</v>
      </c>
      <c r="N240" s="19"/>
      <c r="P240" s="19"/>
    </row>
    <row r="241" spans="1:16" ht="15" customHeight="1">
      <c r="A241" s="23">
        <f>COUNTIFS($H$3:H241,H241)</f>
        <v>8</v>
      </c>
      <c r="B241" s="23" t="str">
        <f t="shared" si="38"/>
        <v>内④08</v>
      </c>
      <c r="C241" s="24">
        <f t="shared" si="39"/>
        <v>239</v>
      </c>
      <c r="D241" s="27" t="str">
        <v>03-01-008</v>
      </c>
      <c r="E241" s="31" t="str">
        <v>LB一口ヒューズガス栓 営業用</v>
      </c>
      <c r="F241" s="31" t="s">
        <v>50</v>
      </c>
      <c r="G241" s="38">
        <v>10520</v>
      </c>
      <c r="H241" s="43" t="s">
        <v>38</v>
      </c>
      <c r="N241" s="19"/>
      <c r="P241" s="19"/>
    </row>
    <row r="242" spans="1:16" ht="15" customHeight="1">
      <c r="A242" s="23">
        <f>COUNTIFS($H$3:H242,H242)</f>
        <v>9</v>
      </c>
      <c r="B242" s="23" t="str">
        <f t="shared" si="38"/>
        <v>内④09</v>
      </c>
      <c r="C242" s="24">
        <f t="shared" si="39"/>
        <v>240</v>
      </c>
      <c r="D242" s="27" t="s">
        <v>444</v>
      </c>
      <c r="E242" s="31" t="str">
        <v>二口ヒューズガス栓 HE・C兼用</v>
      </c>
      <c r="F242" s="31" t="s">
        <v>50</v>
      </c>
      <c r="G242" s="38">
        <v>16190</v>
      </c>
      <c r="H242" s="43" t="s">
        <v>38</v>
      </c>
      <c r="N242" s="19"/>
      <c r="P242" s="19"/>
    </row>
    <row r="243" spans="1:16" ht="15" customHeight="1">
      <c r="A243" s="23">
        <f>COUNTIFS($H$3:H243,H243)</f>
        <v>10</v>
      </c>
      <c r="B243" s="23" t="str">
        <f t="shared" si="38"/>
        <v>内④10</v>
      </c>
      <c r="C243" s="24">
        <f t="shared" si="39"/>
        <v>241</v>
      </c>
      <c r="D243" s="27" t="str">
        <v>03-02-001</v>
      </c>
      <c r="E243" s="31" t="str">
        <v xml:space="preserve">可とう管ガス栓 </v>
      </c>
      <c r="F243" s="31" t="s">
        <v>50</v>
      </c>
      <c r="G243" s="38">
        <v>5410</v>
      </c>
      <c r="H243" s="43" t="s">
        <v>38</v>
      </c>
      <c r="N243" s="19"/>
      <c r="P243" s="19"/>
    </row>
    <row r="244" spans="1:16" ht="15" customHeight="1">
      <c r="A244" s="23">
        <f>COUNTIFS($H$3:H244,H244)</f>
        <v>11</v>
      </c>
      <c r="B244" s="23" t="str">
        <f t="shared" si="38"/>
        <v>内④11</v>
      </c>
      <c r="C244" s="24">
        <f t="shared" si="39"/>
        <v>242</v>
      </c>
      <c r="D244" s="27" t="str">
        <v>03-02-002</v>
      </c>
      <c r="E244" s="31" t="str">
        <v>可とう管ガス栓 座金付</v>
      </c>
      <c r="F244" s="31" t="s">
        <v>50</v>
      </c>
      <c r="G244" s="38">
        <v>7240</v>
      </c>
      <c r="H244" s="43" t="s">
        <v>38</v>
      </c>
      <c r="N244" s="19"/>
      <c r="P244" s="19"/>
    </row>
    <row r="245" spans="1:16" ht="15" customHeight="1">
      <c r="A245" s="23">
        <f>COUNTIFS($H$3:H245,H245)</f>
        <v>12</v>
      </c>
      <c r="B245" s="23" t="str">
        <f t="shared" si="38"/>
        <v>内④12</v>
      </c>
      <c r="C245" s="24">
        <f t="shared" si="39"/>
        <v>243</v>
      </c>
      <c r="D245" s="27" t="str">
        <v>03-03-001</v>
      </c>
      <c r="E245" s="31" t="str">
        <v>フレキ用ねじガス栓 10A</v>
      </c>
      <c r="F245" s="31" t="s">
        <v>50</v>
      </c>
      <c r="G245" s="38">
        <v>7760</v>
      </c>
      <c r="H245" s="43" t="s">
        <v>38</v>
      </c>
      <c r="N245" s="19"/>
      <c r="P245" s="19"/>
    </row>
    <row r="246" spans="1:16" ht="15" customHeight="1">
      <c r="A246" s="23">
        <f>COUNTIFS($H$3:H246,H246)</f>
        <v>13</v>
      </c>
      <c r="B246" s="23" t="str">
        <f t="shared" si="38"/>
        <v>内④13</v>
      </c>
      <c r="C246" s="24">
        <f t="shared" si="39"/>
        <v>244</v>
      </c>
      <c r="D246" s="27" t="str">
        <v>03-03-002</v>
      </c>
      <c r="E246" s="31" t="str">
        <v>フレキ用ねじガス栓 15A</v>
      </c>
      <c r="F246" s="31" t="s">
        <v>50</v>
      </c>
      <c r="G246" s="38">
        <v>7890</v>
      </c>
      <c r="H246" s="43" t="s">
        <v>38</v>
      </c>
      <c r="N246" s="19"/>
      <c r="P246" s="19"/>
    </row>
    <row r="247" spans="1:16" ht="15" customHeight="1">
      <c r="A247" s="23">
        <f>COUNTIFS($H$3:H247,H247)</f>
        <v>14</v>
      </c>
      <c r="B247" s="23" t="str">
        <f t="shared" si="38"/>
        <v>内④14</v>
      </c>
      <c r="C247" s="24">
        <f t="shared" si="39"/>
        <v>245</v>
      </c>
      <c r="D247" s="27" t="str">
        <v>03-03-003</v>
      </c>
      <c r="E247" s="31" t="str">
        <v>フレキ用ねじガス栓 20A</v>
      </c>
      <c r="F247" s="31" t="s">
        <v>50</v>
      </c>
      <c r="G247" s="38">
        <v>9360</v>
      </c>
      <c r="H247" s="43" t="s">
        <v>38</v>
      </c>
      <c r="N247" s="19"/>
      <c r="P247" s="19"/>
    </row>
    <row r="248" spans="1:16" ht="15" customHeight="1">
      <c r="A248" s="23">
        <f>COUNTIFS($H$3:H248,H248)</f>
        <v>15</v>
      </c>
      <c r="B248" s="23" t="str">
        <f t="shared" si="38"/>
        <v>内④15</v>
      </c>
      <c r="C248" s="24">
        <f t="shared" si="39"/>
        <v>246</v>
      </c>
      <c r="D248" s="27" t="str">
        <v>03-03-004</v>
      </c>
      <c r="E248" s="31" t="str">
        <v>フレキ用ねじガス栓 25A</v>
      </c>
      <c r="F248" s="31" t="s">
        <v>50</v>
      </c>
      <c r="G248" s="38">
        <v>10180</v>
      </c>
      <c r="H248" s="43" t="s">
        <v>38</v>
      </c>
      <c r="N248" s="19"/>
      <c r="P248" s="19"/>
    </row>
    <row r="249" spans="1:16" ht="15" customHeight="1">
      <c r="A249" s="23">
        <f>COUNTIFS($H$3:H249,H249)</f>
        <v>16</v>
      </c>
      <c r="B249" s="23" t="str">
        <f t="shared" si="38"/>
        <v>内④16</v>
      </c>
      <c r="C249" s="24">
        <f t="shared" si="39"/>
        <v>247</v>
      </c>
      <c r="D249" s="27" t="str">
        <v>03-03-005</v>
      </c>
      <c r="E249" s="31" t="s">
        <v>463</v>
      </c>
      <c r="F249" s="31" t="s">
        <v>50</v>
      </c>
      <c r="G249" s="38">
        <v>8760</v>
      </c>
      <c r="H249" s="43" t="s">
        <v>38</v>
      </c>
      <c r="N249" s="19"/>
      <c r="P249" s="19"/>
    </row>
    <row r="250" spans="1:16" ht="15" customHeight="1">
      <c r="A250" s="23">
        <f>COUNTIFS($H$3:H250,H250)</f>
        <v>17</v>
      </c>
      <c r="B250" s="23" t="str">
        <f t="shared" si="38"/>
        <v>内④17</v>
      </c>
      <c r="C250" s="24">
        <f t="shared" si="39"/>
        <v>248</v>
      </c>
      <c r="D250" s="27" t="str">
        <v>03-03-006</v>
      </c>
      <c r="E250" s="31" t="s">
        <v>464</v>
      </c>
      <c r="F250" s="31" t="s">
        <v>50</v>
      </c>
      <c r="G250" s="38">
        <v>8870</v>
      </c>
      <c r="H250" s="43" t="s">
        <v>38</v>
      </c>
      <c r="N250" s="19"/>
      <c r="P250" s="19"/>
    </row>
    <row r="251" spans="1:16" ht="15" customHeight="1">
      <c r="A251" s="23">
        <f>COUNTIFS($H$3:H251,H251)</f>
        <v>18</v>
      </c>
      <c r="B251" s="23" t="str">
        <f t="shared" si="38"/>
        <v>内④18</v>
      </c>
      <c r="C251" s="24">
        <f t="shared" si="39"/>
        <v>249</v>
      </c>
      <c r="D251" s="27" t="str">
        <v>03-03-007</v>
      </c>
      <c r="E251" s="31" t="s">
        <v>419</v>
      </c>
      <c r="F251" s="31" t="s">
        <v>50</v>
      </c>
      <c r="G251" s="38">
        <v>10550</v>
      </c>
      <c r="H251" s="43" t="s">
        <v>38</v>
      </c>
      <c r="N251" s="19"/>
      <c r="P251" s="19"/>
    </row>
    <row r="252" spans="1:16" ht="15" customHeight="1">
      <c r="A252" s="23">
        <f>COUNTIFS($H$3:H252,H252)</f>
        <v>19</v>
      </c>
      <c r="B252" s="23" t="str">
        <f t="shared" si="38"/>
        <v>内④19</v>
      </c>
      <c r="C252" s="24">
        <f t="shared" si="39"/>
        <v>250</v>
      </c>
      <c r="D252" s="27" t="str">
        <v>03-03-008</v>
      </c>
      <c r="E252" s="31" t="s">
        <v>317</v>
      </c>
      <c r="F252" s="31" t="s">
        <v>50</v>
      </c>
      <c r="G252" s="38">
        <v>12220</v>
      </c>
      <c r="H252" s="43" t="s">
        <v>38</v>
      </c>
      <c r="N252" s="19"/>
      <c r="P252" s="19"/>
    </row>
    <row r="253" spans="1:16" ht="15" customHeight="1">
      <c r="A253" s="23">
        <f>COUNTIFS($H$3:H253,H253)</f>
        <v>20</v>
      </c>
      <c r="B253" s="23" t="str">
        <f t="shared" si="38"/>
        <v>内④20</v>
      </c>
      <c r="C253" s="24">
        <f t="shared" si="39"/>
        <v>251</v>
      </c>
      <c r="D253" s="27" t="s">
        <v>116</v>
      </c>
      <c r="E253" s="31" t="s">
        <v>197</v>
      </c>
      <c r="F253" s="31" t="s">
        <v>50</v>
      </c>
      <c r="G253" s="38">
        <v>14020</v>
      </c>
      <c r="H253" s="43" t="s">
        <v>38</v>
      </c>
      <c r="N253" s="19"/>
      <c r="P253" s="19"/>
    </row>
    <row r="254" spans="1:16" ht="15" customHeight="1">
      <c r="A254" s="23">
        <f>COUNTIFS($H$3:H254,H254)</f>
        <v>21</v>
      </c>
      <c r="B254" s="23" t="str">
        <f t="shared" si="38"/>
        <v>内④21</v>
      </c>
      <c r="C254" s="24">
        <f t="shared" si="39"/>
        <v>252</v>
      </c>
      <c r="D254" s="27" t="str">
        <v>03-04-002</v>
      </c>
      <c r="E254" s="31" t="str">
        <v xml:space="preserve">二口壁埋込ガスコンセント </v>
      </c>
      <c r="F254" s="31" t="s">
        <v>50</v>
      </c>
      <c r="G254" s="38">
        <v>21430</v>
      </c>
      <c r="H254" s="43" t="s">
        <v>38</v>
      </c>
      <c r="N254" s="19"/>
      <c r="P254" s="19"/>
    </row>
    <row r="255" spans="1:16" ht="15" customHeight="1">
      <c r="A255" s="23">
        <f>COUNTIFS($H$3:H255,H255)</f>
        <v>22</v>
      </c>
      <c r="B255" s="23" t="str">
        <f t="shared" si="38"/>
        <v>内④22</v>
      </c>
      <c r="C255" s="24">
        <f t="shared" si="39"/>
        <v>253</v>
      </c>
      <c r="D255" s="27" t="str">
        <v>03-04-003</v>
      </c>
      <c r="E255" s="31" t="str">
        <v xml:space="preserve">壁ケース型ガスコンセント </v>
      </c>
      <c r="F255" s="31" t="s">
        <v>50</v>
      </c>
      <c r="G255" s="38">
        <v>13390</v>
      </c>
      <c r="H255" s="43" t="s">
        <v>38</v>
      </c>
      <c r="N255" s="19"/>
      <c r="P255" s="19"/>
    </row>
    <row r="256" spans="1:16" ht="15" customHeight="1">
      <c r="A256" s="23">
        <f>COUNTIFS($H$3:H256,H256)</f>
        <v>23</v>
      </c>
      <c r="B256" s="23" t="str">
        <f t="shared" si="38"/>
        <v>内④23</v>
      </c>
      <c r="C256" s="24">
        <f t="shared" si="39"/>
        <v>254</v>
      </c>
      <c r="D256" s="27" t="str">
        <v>03-04-004</v>
      </c>
      <c r="E256" s="31" t="str">
        <v xml:space="preserve">床埋込コンセント </v>
      </c>
      <c r="F256" s="31" t="s">
        <v>50</v>
      </c>
      <c r="G256" s="38">
        <v>12500</v>
      </c>
      <c r="H256" s="43" t="s">
        <v>38</v>
      </c>
      <c r="N256" s="19"/>
      <c r="P256" s="19"/>
    </row>
    <row r="257" spans="1:16" ht="15" customHeight="1">
      <c r="A257" s="23">
        <f>COUNTIFS($H$3:H257,H257)</f>
        <v>24</v>
      </c>
      <c r="B257" s="23" t="str">
        <f t="shared" si="38"/>
        <v>内④24</v>
      </c>
      <c r="C257" s="24">
        <f t="shared" si="39"/>
        <v>255</v>
      </c>
      <c r="D257" s="27" t="str">
        <v>03-05-001</v>
      </c>
      <c r="E257" s="31" t="str">
        <v xml:space="preserve">床埋込ヒューズガス栓 </v>
      </c>
      <c r="F257" s="31" t="s">
        <v>50</v>
      </c>
      <c r="G257" s="38">
        <v>15020</v>
      </c>
      <c r="H257" s="43" t="s">
        <v>38</v>
      </c>
      <c r="N257" s="19"/>
      <c r="P257" s="19"/>
    </row>
    <row r="258" spans="1:16" ht="15" customHeight="1">
      <c r="A258" s="23">
        <f>COUNTIFS($H$3:H258,H258)</f>
        <v>25</v>
      </c>
      <c r="B258" s="23" t="str">
        <f t="shared" si="38"/>
        <v>内④25</v>
      </c>
      <c r="C258" s="24">
        <f t="shared" si="39"/>
        <v>256</v>
      </c>
      <c r="D258" s="27" t="str">
        <v>03-05-002</v>
      </c>
      <c r="E258" s="31" t="str">
        <v xml:space="preserve">壁埋込ヒューズガス栓 </v>
      </c>
      <c r="F258" s="31" t="s">
        <v>50</v>
      </c>
      <c r="G258" s="38">
        <v>0</v>
      </c>
      <c r="H258" s="43" t="s">
        <v>38</v>
      </c>
      <c r="N258" s="19"/>
      <c r="P258" s="19"/>
    </row>
    <row r="259" spans="1:16" ht="15" customHeight="1">
      <c r="A259" s="23">
        <f>COUNTIFS($H$3:H259,H259)</f>
        <v>26</v>
      </c>
      <c r="B259" s="23" t="str">
        <f t="shared" ref="B259:B322" si="40">H259&amp;TEXT(A259,"00")</f>
        <v>内④26</v>
      </c>
      <c r="C259" s="24">
        <f t="shared" si="39"/>
        <v>257</v>
      </c>
      <c r="D259" s="27" t="str">
        <v>03-05-003</v>
      </c>
      <c r="E259" s="31" t="str">
        <v xml:space="preserve">取替用ヒューズガス栓(G57/58) </v>
      </c>
      <c r="F259" s="31" t="s">
        <v>50</v>
      </c>
      <c r="G259" s="38">
        <v>16030</v>
      </c>
      <c r="H259" s="43" t="s">
        <v>38</v>
      </c>
      <c r="N259" s="19"/>
      <c r="P259" s="19"/>
    </row>
    <row r="260" spans="1:16" ht="15" customHeight="1">
      <c r="A260" s="23">
        <f>COUNTIFS($H$3:H260,H260)</f>
        <v>27</v>
      </c>
      <c r="B260" s="23" t="str">
        <f t="shared" si="40"/>
        <v>内④27</v>
      </c>
      <c r="C260" s="24">
        <f t="shared" ref="C260:C323" si="41">C259+1</f>
        <v>258</v>
      </c>
      <c r="D260" s="27" t="str">
        <v>03-05-004</v>
      </c>
      <c r="E260" s="31" t="str">
        <v xml:space="preserve">取替用ヒューズガス栓(G56) </v>
      </c>
      <c r="F260" s="31" t="s">
        <v>50</v>
      </c>
      <c r="G260" s="38">
        <v>15590</v>
      </c>
      <c r="H260" s="43" t="s">
        <v>38</v>
      </c>
      <c r="N260" s="19"/>
      <c r="P260" s="19"/>
    </row>
    <row r="261" spans="1:16" ht="15" customHeight="1">
      <c r="A261" s="23">
        <f>COUNTIFS($H$3:H261,H261)</f>
        <v>28</v>
      </c>
      <c r="B261" s="23" t="str">
        <f t="shared" si="40"/>
        <v>内④28</v>
      </c>
      <c r="C261" s="24">
        <f t="shared" si="41"/>
        <v>259</v>
      </c>
      <c r="D261" s="27" t="str">
        <v>03-05-005</v>
      </c>
      <c r="E261" s="31" t="str">
        <v xml:space="preserve">取替用ヒューズガス栓(床) </v>
      </c>
      <c r="F261" s="31" t="s">
        <v>50</v>
      </c>
      <c r="G261" s="38">
        <v>17680</v>
      </c>
      <c r="H261" s="43" t="s">
        <v>38</v>
      </c>
      <c r="N261" s="19"/>
      <c r="P261" s="19"/>
    </row>
    <row r="262" spans="1:16" ht="15" customHeight="1">
      <c r="A262" s="23">
        <f>COUNTIFS($H$3:H262,H262)</f>
        <v>29</v>
      </c>
      <c r="B262" s="23" t="str">
        <f t="shared" si="40"/>
        <v>内④29</v>
      </c>
      <c r="C262" s="24">
        <f t="shared" si="41"/>
        <v>260</v>
      </c>
      <c r="D262" s="27" t="str">
        <v>03-06-001</v>
      </c>
      <c r="E262" s="31" t="str">
        <v>中間ガス栓 15A</v>
      </c>
      <c r="F262" s="31" t="s">
        <v>50</v>
      </c>
      <c r="G262" s="38">
        <v>6050</v>
      </c>
      <c r="H262" s="43" t="s">
        <v>38</v>
      </c>
      <c r="N262" s="19"/>
      <c r="P262" s="19"/>
    </row>
    <row r="263" spans="1:16" ht="15" customHeight="1">
      <c r="A263" s="23">
        <f>COUNTIFS($H$3:H263,H263)</f>
        <v>30</v>
      </c>
      <c r="B263" s="23" t="str">
        <f t="shared" si="40"/>
        <v>内④30</v>
      </c>
      <c r="C263" s="24">
        <f t="shared" si="41"/>
        <v>261</v>
      </c>
      <c r="D263" s="27" t="str">
        <v>03-06-002</v>
      </c>
      <c r="E263" s="31" t="str">
        <v>中間ガス栓 20A</v>
      </c>
      <c r="F263" s="31" t="s">
        <v>50</v>
      </c>
      <c r="G263" s="38">
        <v>7330</v>
      </c>
      <c r="H263" s="43" t="s">
        <v>38</v>
      </c>
      <c r="N263" s="19"/>
      <c r="P263" s="19"/>
    </row>
    <row r="264" spans="1:16" ht="15" customHeight="1">
      <c r="A264" s="23">
        <f>COUNTIFS($H$3:H264,H264)</f>
        <v>31</v>
      </c>
      <c r="B264" s="23" t="str">
        <f t="shared" si="40"/>
        <v>内④31</v>
      </c>
      <c r="C264" s="24">
        <f t="shared" si="41"/>
        <v>262</v>
      </c>
      <c r="D264" s="27" t="str">
        <v>03-06-003</v>
      </c>
      <c r="E264" s="31" t="str">
        <v>中間ガス栓 25A</v>
      </c>
      <c r="F264" s="31" t="s">
        <v>50</v>
      </c>
      <c r="G264" s="38">
        <v>9300</v>
      </c>
      <c r="H264" s="43" t="s">
        <v>38</v>
      </c>
      <c r="N264" s="19"/>
      <c r="P264" s="19"/>
    </row>
    <row r="265" spans="1:16" ht="15" customHeight="1">
      <c r="A265" s="23">
        <f>COUNTIFS($H$3:H265,H265)</f>
        <v>32</v>
      </c>
      <c r="B265" s="23" t="str">
        <f t="shared" si="40"/>
        <v>内④32</v>
      </c>
      <c r="C265" s="24">
        <f t="shared" si="41"/>
        <v>263</v>
      </c>
      <c r="D265" s="27" t="str">
        <v>03-06-004</v>
      </c>
      <c r="E265" s="31" t="str">
        <v>中間ガス栓 32A</v>
      </c>
      <c r="F265" s="31" t="s">
        <v>50</v>
      </c>
      <c r="G265" s="38">
        <v>10120</v>
      </c>
      <c r="H265" s="43" t="s">
        <v>38</v>
      </c>
      <c r="N265" s="19"/>
      <c r="P265" s="19"/>
    </row>
    <row r="266" spans="1:16" ht="15" customHeight="1">
      <c r="A266" s="23">
        <f>COUNTIFS($H$3:H266,H266)</f>
        <v>10</v>
      </c>
      <c r="B266" s="23" t="str">
        <f t="shared" si="40"/>
        <v>区分10</v>
      </c>
      <c r="C266" s="24">
        <f t="shared" si="41"/>
        <v>264</v>
      </c>
      <c r="D266" s="27" t="s">
        <v>163</v>
      </c>
      <c r="E266" s="31" t="s">
        <v>73</v>
      </c>
      <c r="F266" s="31" t="s">
        <v>184</v>
      </c>
      <c r="G266" s="38" t="s">
        <v>293</v>
      </c>
      <c r="H266" s="43" t="s">
        <v>188</v>
      </c>
      <c r="N266" s="19"/>
      <c r="P266" s="19"/>
    </row>
    <row r="267" spans="1:16" ht="15" customHeight="1">
      <c r="A267" s="23">
        <f>COUNTIFS($H$3:H267,H267)</f>
        <v>1</v>
      </c>
      <c r="B267" s="23" t="str">
        <f t="shared" si="40"/>
        <v>内⑤01</v>
      </c>
      <c r="C267" s="24">
        <f t="shared" si="41"/>
        <v>265</v>
      </c>
      <c r="D267" s="27" t="str">
        <v>04-01-001</v>
      </c>
      <c r="E267" s="31" t="str">
        <v>ガス管撤去(露出) 32A以下</v>
      </c>
      <c r="F267" s="31" t="s">
        <v>128</v>
      </c>
      <c r="G267" s="38">
        <v>1460</v>
      </c>
      <c r="H267" s="43" t="s">
        <v>194</v>
      </c>
      <c r="N267" s="19"/>
      <c r="P267" s="19"/>
    </row>
    <row r="268" spans="1:16" ht="15" customHeight="1">
      <c r="A268" s="23">
        <f>COUNTIFS($H$3:H268,H268)</f>
        <v>2</v>
      </c>
      <c r="B268" s="23" t="str">
        <f t="shared" si="40"/>
        <v>内⑤02</v>
      </c>
      <c r="C268" s="24">
        <f t="shared" si="41"/>
        <v>266</v>
      </c>
      <c r="D268" s="27" t="str">
        <v>04-01-002</v>
      </c>
      <c r="E268" s="31" t="str">
        <v>ガス管撤去(露出) 50A以下</v>
      </c>
      <c r="F268" s="31" t="s">
        <v>128</v>
      </c>
      <c r="G268" s="38">
        <v>1940</v>
      </c>
      <c r="H268" s="43" t="s">
        <v>194</v>
      </c>
      <c r="N268" s="19"/>
      <c r="P268" s="19"/>
    </row>
    <row r="269" spans="1:16" ht="15" customHeight="1">
      <c r="A269" s="23">
        <f>COUNTIFS($H$3:H269,H269)</f>
        <v>3</v>
      </c>
      <c r="B269" s="23" t="str">
        <f t="shared" si="40"/>
        <v>内⑤03</v>
      </c>
      <c r="C269" s="24">
        <f t="shared" si="41"/>
        <v>267</v>
      </c>
      <c r="D269" s="27" t="str">
        <v>04-01-003</v>
      </c>
      <c r="E269" s="31" t="str">
        <v>ガス管撤去(埋設) 32A以下</v>
      </c>
      <c r="F269" s="31" t="s">
        <v>128</v>
      </c>
      <c r="G269" s="38">
        <v>1740</v>
      </c>
      <c r="H269" s="43" t="s">
        <v>194</v>
      </c>
      <c r="N269" s="19"/>
      <c r="P269" s="19"/>
    </row>
    <row r="270" spans="1:16" ht="15" customHeight="1">
      <c r="A270" s="23">
        <f>COUNTIFS($H$3:H270,H270)</f>
        <v>4</v>
      </c>
      <c r="B270" s="23" t="str">
        <f t="shared" si="40"/>
        <v>内⑤04</v>
      </c>
      <c r="C270" s="24">
        <f t="shared" si="41"/>
        <v>268</v>
      </c>
      <c r="D270" s="27" t="str">
        <v>04-01-004</v>
      </c>
      <c r="E270" s="31" t="str">
        <v>ガス管撤去(埋設) 50A以下</v>
      </c>
      <c r="F270" s="31" t="s">
        <v>128</v>
      </c>
      <c r="G270" s="38">
        <v>2320</v>
      </c>
      <c r="H270" s="43" t="s">
        <v>194</v>
      </c>
      <c r="N270" s="19"/>
      <c r="P270" s="19"/>
    </row>
    <row r="271" spans="1:16" ht="15" customHeight="1">
      <c r="A271" s="23">
        <f>COUNTIFS($H$3:H271,H271)</f>
        <v>5</v>
      </c>
      <c r="B271" s="23" t="str">
        <f t="shared" si="40"/>
        <v>内⑤05</v>
      </c>
      <c r="C271" s="24">
        <f t="shared" si="41"/>
        <v>269</v>
      </c>
      <c r="D271" s="27" t="str">
        <v>04-02-001</v>
      </c>
      <c r="E271" s="31" t="str">
        <v>ガス管移設(鋼管) 32A以下</v>
      </c>
      <c r="F271" s="31" t="s">
        <v>128</v>
      </c>
      <c r="G271" s="38">
        <v>2430</v>
      </c>
      <c r="H271" s="43" t="s">
        <v>194</v>
      </c>
      <c r="N271" s="19"/>
      <c r="P271" s="19"/>
    </row>
    <row r="272" spans="1:16" ht="15" customHeight="1">
      <c r="A272" s="23">
        <f>COUNTIFS($H$3:H272,H272)</f>
        <v>6</v>
      </c>
      <c r="B272" s="23" t="str">
        <f t="shared" si="40"/>
        <v>内⑤06</v>
      </c>
      <c r="C272" s="24">
        <f t="shared" si="41"/>
        <v>270</v>
      </c>
      <c r="D272" s="27" t="str">
        <v>04-02-002</v>
      </c>
      <c r="E272" s="31" t="str">
        <v>ガス管移設(鋼管) 50A以下</v>
      </c>
      <c r="F272" s="31" t="s">
        <v>128</v>
      </c>
      <c r="G272" s="38">
        <v>3240</v>
      </c>
      <c r="H272" s="43" t="s">
        <v>194</v>
      </c>
      <c r="N272" s="19"/>
      <c r="P272" s="19"/>
    </row>
    <row r="273" spans="1:16" ht="15" customHeight="1">
      <c r="A273" s="23">
        <f>COUNTIFS($H$3:H273,H273)</f>
        <v>7</v>
      </c>
      <c r="B273" s="23" t="str">
        <f t="shared" si="40"/>
        <v>内⑤07</v>
      </c>
      <c r="C273" s="24">
        <f t="shared" si="41"/>
        <v>271</v>
      </c>
      <c r="D273" s="27" t="str">
        <v>04-03-001</v>
      </c>
      <c r="E273" s="31" t="str">
        <v>ガス管仮設(鋼管) 32A以下</v>
      </c>
      <c r="F273" s="31" t="s">
        <v>128</v>
      </c>
      <c r="G273" s="38">
        <v>5800</v>
      </c>
      <c r="H273" s="43" t="s">
        <v>194</v>
      </c>
      <c r="N273" s="19"/>
      <c r="P273" s="19"/>
    </row>
    <row r="274" spans="1:16" ht="15" customHeight="1">
      <c r="A274" s="23">
        <f>COUNTIFS($H$3:H274,H274)</f>
        <v>8</v>
      </c>
      <c r="B274" s="23" t="str">
        <f t="shared" si="40"/>
        <v>内⑤08</v>
      </c>
      <c r="C274" s="24">
        <f t="shared" si="41"/>
        <v>272</v>
      </c>
      <c r="D274" s="27" t="str">
        <v>04-03-002</v>
      </c>
      <c r="E274" s="31" t="str">
        <v>ガス管仮設(鋼管) 50A以下</v>
      </c>
      <c r="F274" s="31" t="s">
        <v>128</v>
      </c>
      <c r="G274" s="38">
        <v>8830</v>
      </c>
      <c r="H274" s="43" t="s">
        <v>194</v>
      </c>
      <c r="N274" s="19"/>
      <c r="P274" s="19"/>
    </row>
    <row r="275" spans="1:16" ht="15" customHeight="1">
      <c r="A275" s="23">
        <f>COUNTIFS($H$3:H275,H275)</f>
        <v>9</v>
      </c>
      <c r="B275" s="23" t="str">
        <f t="shared" si="40"/>
        <v>内⑤09</v>
      </c>
      <c r="C275" s="24">
        <f t="shared" si="41"/>
        <v>273</v>
      </c>
      <c r="D275" s="27" t="str">
        <v>04-03-003</v>
      </c>
      <c r="E275" s="31" t="str">
        <v>ガス管仮設(PE管) 30A以下</v>
      </c>
      <c r="F275" s="31" t="s">
        <v>128</v>
      </c>
      <c r="G275" s="38">
        <v>1170</v>
      </c>
      <c r="H275" s="43" t="s">
        <v>194</v>
      </c>
      <c r="N275" s="19"/>
      <c r="P275" s="19"/>
    </row>
    <row r="276" spans="1:16" ht="15" customHeight="1">
      <c r="A276" s="23">
        <f>COUNTIFS($H$3:H276,H276)</f>
        <v>10</v>
      </c>
      <c r="B276" s="23" t="str">
        <f t="shared" si="40"/>
        <v>内⑤10</v>
      </c>
      <c r="C276" s="24">
        <f t="shared" si="41"/>
        <v>274</v>
      </c>
      <c r="D276" s="27" t="str">
        <v>04-03-004</v>
      </c>
      <c r="E276" s="31" t="str">
        <v>ガス管仮設(PE管) 50A以下</v>
      </c>
      <c r="F276" s="31" t="s">
        <v>128</v>
      </c>
      <c r="G276" s="38">
        <v>2440</v>
      </c>
      <c r="H276" s="43" t="s">
        <v>194</v>
      </c>
      <c r="N276" s="19"/>
      <c r="P276" s="19"/>
    </row>
    <row r="277" spans="1:16" ht="15" customHeight="1">
      <c r="A277" s="23">
        <f>COUNTIFS($H$3:H277,H277)</f>
        <v>11</v>
      </c>
      <c r="B277" s="23" t="str">
        <f t="shared" si="40"/>
        <v>内⑤11</v>
      </c>
      <c r="C277" s="24">
        <f t="shared" si="41"/>
        <v>275</v>
      </c>
      <c r="D277" s="27" t="str">
        <v>04-04-001</v>
      </c>
      <c r="E277" s="31" t="s">
        <v>48</v>
      </c>
      <c r="F277" s="31" t="s">
        <v>50</v>
      </c>
      <c r="G277" s="38">
        <v>9360</v>
      </c>
      <c r="H277" s="43" t="s">
        <v>194</v>
      </c>
      <c r="N277" s="19"/>
      <c r="P277" s="19"/>
    </row>
    <row r="278" spans="1:16" ht="15" customHeight="1">
      <c r="A278" s="23">
        <f>COUNTIFS($H$3:H278,H278)</f>
        <v>12</v>
      </c>
      <c r="B278" s="23" t="str">
        <f t="shared" si="40"/>
        <v>内⑤12</v>
      </c>
      <c r="C278" s="24">
        <f t="shared" si="41"/>
        <v>276</v>
      </c>
      <c r="D278" s="27" t="str">
        <v>04-04-002</v>
      </c>
      <c r="E278" s="31" t="s">
        <v>448</v>
      </c>
      <c r="F278" s="31" t="s">
        <v>50</v>
      </c>
      <c r="G278" s="38">
        <v>11860</v>
      </c>
      <c r="H278" s="43" t="s">
        <v>194</v>
      </c>
      <c r="N278" s="19"/>
      <c r="P278" s="19"/>
    </row>
    <row r="279" spans="1:16" ht="15" customHeight="1">
      <c r="A279" s="23">
        <f>COUNTIFS($H$3:H279,H279)</f>
        <v>13</v>
      </c>
      <c r="B279" s="23" t="str">
        <f t="shared" si="40"/>
        <v>内⑤13</v>
      </c>
      <c r="C279" s="24">
        <f t="shared" si="41"/>
        <v>277</v>
      </c>
      <c r="D279" s="27" t="str">
        <v>04-04-003</v>
      </c>
      <c r="E279" s="31" t="s">
        <v>465</v>
      </c>
      <c r="F279" s="31" t="s">
        <v>50</v>
      </c>
      <c r="G279" s="38">
        <v>14630</v>
      </c>
      <c r="H279" s="43" t="s">
        <v>194</v>
      </c>
      <c r="N279" s="19"/>
      <c r="P279" s="19"/>
    </row>
    <row r="280" spans="1:16" ht="15" customHeight="1">
      <c r="A280" s="23">
        <f>COUNTIFS($H$3:H280,H280)</f>
        <v>14</v>
      </c>
      <c r="B280" s="23" t="str">
        <f t="shared" si="40"/>
        <v>内⑤14</v>
      </c>
      <c r="C280" s="24">
        <f t="shared" si="41"/>
        <v>278</v>
      </c>
      <c r="D280" s="27" t="str">
        <v>04-04-004</v>
      </c>
      <c r="E280" s="31" t="s">
        <v>402</v>
      </c>
      <c r="F280" s="31" t="s">
        <v>50</v>
      </c>
      <c r="G280" s="38">
        <v>17070</v>
      </c>
      <c r="H280" s="43" t="s">
        <v>194</v>
      </c>
      <c r="N280" s="19"/>
      <c r="P280" s="19"/>
    </row>
    <row r="281" spans="1:16" ht="15" customHeight="1">
      <c r="A281" s="23">
        <f>COUNTIFS($H$3:H281,H281)</f>
        <v>15</v>
      </c>
      <c r="B281" s="23" t="str">
        <f t="shared" si="40"/>
        <v>内⑤15</v>
      </c>
      <c r="C281" s="24">
        <f t="shared" si="41"/>
        <v>279</v>
      </c>
      <c r="D281" s="27" t="str">
        <v>04-05-001</v>
      </c>
      <c r="E281" s="31" t="str">
        <v>ガス栓撤去/一般ガス栓 32A以下</v>
      </c>
      <c r="F281" s="31" t="s">
        <v>50</v>
      </c>
      <c r="G281" s="38">
        <v>480</v>
      </c>
      <c r="H281" s="43" t="s">
        <v>194</v>
      </c>
      <c r="N281" s="19"/>
      <c r="P281" s="19"/>
    </row>
    <row r="282" spans="1:16" ht="15" customHeight="1">
      <c r="A282" s="23">
        <f>COUNTIFS($H$3:H282,H282)</f>
        <v>16</v>
      </c>
      <c r="B282" s="23" t="str">
        <f t="shared" si="40"/>
        <v>内⑤16</v>
      </c>
      <c r="C282" s="24">
        <f t="shared" si="41"/>
        <v>280</v>
      </c>
      <c r="D282" s="27" t="str">
        <v>04-05-002</v>
      </c>
      <c r="E282" s="31" t="str">
        <v>ガス栓撤去/一般ガス栓 50A以下</v>
      </c>
      <c r="F282" s="31" t="s">
        <v>50</v>
      </c>
      <c r="G282" s="38">
        <v>830</v>
      </c>
      <c r="H282" s="43" t="s">
        <v>194</v>
      </c>
      <c r="N282" s="19"/>
      <c r="P282" s="19"/>
    </row>
    <row r="283" spans="1:16" ht="15" customHeight="1">
      <c r="A283" s="23">
        <f>COUNTIFS($H$3:H283,H283)</f>
        <v>17</v>
      </c>
      <c r="B283" s="23" t="str">
        <f t="shared" si="40"/>
        <v>内⑤17</v>
      </c>
      <c r="C283" s="24">
        <f t="shared" si="41"/>
        <v>281</v>
      </c>
      <c r="D283" s="27" t="str">
        <v>04-05-003</v>
      </c>
      <c r="E283" s="31" t="str">
        <v xml:space="preserve">ガス栓撤去/BOXガス栓 </v>
      </c>
      <c r="F283" s="31" t="s">
        <v>50</v>
      </c>
      <c r="G283" s="38">
        <v>960</v>
      </c>
      <c r="H283" s="43" t="s">
        <v>194</v>
      </c>
      <c r="N283" s="19"/>
      <c r="P283" s="19"/>
    </row>
    <row r="284" spans="1:16" ht="15" customHeight="1">
      <c r="A284" s="23">
        <f>COUNTIFS($H$3:H284,H284)</f>
        <v>18</v>
      </c>
      <c r="B284" s="23" t="str">
        <f t="shared" si="40"/>
        <v>内⑤18</v>
      </c>
      <c r="C284" s="24">
        <f t="shared" si="41"/>
        <v>282</v>
      </c>
      <c r="D284" s="27" t="str">
        <v>04-06-001</v>
      </c>
      <c r="E284" s="31" t="s">
        <v>251</v>
      </c>
      <c r="F284" s="31" t="s">
        <v>50</v>
      </c>
      <c r="G284" s="38">
        <v>1110</v>
      </c>
      <c r="H284" s="43" t="s">
        <v>194</v>
      </c>
      <c r="N284" s="19"/>
      <c r="P284" s="19"/>
    </row>
    <row r="285" spans="1:16" ht="15" customHeight="1">
      <c r="A285" s="23">
        <f>COUNTIFS($H$3:H285,H285)</f>
        <v>19</v>
      </c>
      <c r="B285" s="23" t="str">
        <f t="shared" si="40"/>
        <v>内⑤19</v>
      </c>
      <c r="C285" s="24">
        <f t="shared" si="41"/>
        <v>283</v>
      </c>
      <c r="D285" s="27" t="str">
        <v>04-06-002</v>
      </c>
      <c r="E285" s="31" t="s">
        <v>466</v>
      </c>
      <c r="F285" s="31" t="s">
        <v>50</v>
      </c>
      <c r="G285" s="38">
        <v>1930</v>
      </c>
      <c r="H285" s="43" t="s">
        <v>194</v>
      </c>
      <c r="N285" s="19"/>
      <c r="P285" s="19"/>
    </row>
    <row r="286" spans="1:16" ht="15" customHeight="1">
      <c r="A286" s="23">
        <f>COUNTIFS($H$3:H286,H286)</f>
        <v>20</v>
      </c>
      <c r="B286" s="23" t="str">
        <f t="shared" si="40"/>
        <v>内⑤20</v>
      </c>
      <c r="C286" s="24">
        <f t="shared" si="41"/>
        <v>284</v>
      </c>
      <c r="D286" s="27" t="str">
        <v>04-06-003</v>
      </c>
      <c r="E286" s="31" t="s">
        <v>27</v>
      </c>
      <c r="F286" s="31" t="s">
        <v>50</v>
      </c>
      <c r="G286" s="38">
        <v>2220</v>
      </c>
      <c r="H286" s="43" t="s">
        <v>194</v>
      </c>
      <c r="N286" s="19"/>
      <c r="P286" s="19"/>
    </row>
    <row r="287" spans="1:16" ht="15" customHeight="1">
      <c r="A287" s="23">
        <f>COUNTIFS($H$3:H287,H287)</f>
        <v>21</v>
      </c>
      <c r="B287" s="23" t="str">
        <f t="shared" si="40"/>
        <v>内⑤21</v>
      </c>
      <c r="C287" s="24">
        <f t="shared" si="41"/>
        <v>285</v>
      </c>
      <c r="D287" s="27" t="str">
        <v>04-07-001</v>
      </c>
      <c r="E287" s="31" t="s">
        <v>309</v>
      </c>
      <c r="F287" s="31" t="s">
        <v>50</v>
      </c>
      <c r="G287" s="38">
        <v>9950</v>
      </c>
      <c r="H287" s="43" t="s">
        <v>194</v>
      </c>
      <c r="N287" s="19"/>
      <c r="P287" s="19"/>
    </row>
    <row r="288" spans="1:16" ht="15" customHeight="1">
      <c r="A288" s="23">
        <f>COUNTIFS($H$3:H288,H288)</f>
        <v>22</v>
      </c>
      <c r="B288" s="23" t="str">
        <f t="shared" si="40"/>
        <v>内⑤22</v>
      </c>
      <c r="C288" s="24">
        <f t="shared" si="41"/>
        <v>286</v>
      </c>
      <c r="D288" s="27" t="str">
        <v>04-07-002</v>
      </c>
      <c r="E288" s="31" t="s">
        <v>273</v>
      </c>
      <c r="F288" s="31" t="s">
        <v>50</v>
      </c>
      <c r="G288" s="38">
        <v>11590</v>
      </c>
      <c r="H288" s="43" t="s">
        <v>194</v>
      </c>
      <c r="N288" s="19"/>
      <c r="P288" s="19"/>
    </row>
    <row r="289" spans="1:16" ht="15" customHeight="1">
      <c r="A289" s="23">
        <f>COUNTIFS($H$3:H289,H289)</f>
        <v>23</v>
      </c>
      <c r="B289" s="23" t="str">
        <f t="shared" si="40"/>
        <v>内⑤23</v>
      </c>
      <c r="C289" s="24">
        <f t="shared" si="41"/>
        <v>287</v>
      </c>
      <c r="D289" s="27" t="str">
        <v>04-07-003</v>
      </c>
      <c r="E289" s="31" t="s">
        <v>468</v>
      </c>
      <c r="F289" s="31" t="s">
        <v>50</v>
      </c>
      <c r="G289" s="38">
        <v>13780</v>
      </c>
      <c r="H289" s="43" t="s">
        <v>194</v>
      </c>
      <c r="N289" s="19"/>
      <c r="P289" s="19"/>
    </row>
    <row r="290" spans="1:16" ht="15" customHeight="1">
      <c r="A290" s="23">
        <f>COUNTIFS($H$3:H290,H290)</f>
        <v>24</v>
      </c>
      <c r="B290" s="23" t="str">
        <f t="shared" si="40"/>
        <v>内⑤24</v>
      </c>
      <c r="C290" s="24">
        <f t="shared" si="41"/>
        <v>288</v>
      </c>
      <c r="D290" s="27" t="str">
        <v>04-07-004</v>
      </c>
      <c r="E290" s="31" t="s">
        <v>471</v>
      </c>
      <c r="F290" s="31" t="s">
        <v>50</v>
      </c>
      <c r="G290" s="38">
        <v>18900</v>
      </c>
      <c r="H290" s="43" t="s">
        <v>194</v>
      </c>
      <c r="N290" s="19"/>
      <c r="P290" s="19"/>
    </row>
    <row r="291" spans="1:16" ht="15" customHeight="1">
      <c r="A291" s="23">
        <f>COUNTIFS($H$3:H291,H291)</f>
        <v>25</v>
      </c>
      <c r="B291" s="23" t="str">
        <f t="shared" si="40"/>
        <v>内⑤25</v>
      </c>
      <c r="C291" s="24">
        <f t="shared" si="41"/>
        <v>289</v>
      </c>
      <c r="D291" s="27" t="str">
        <v>04-07-005</v>
      </c>
      <c r="E291" s="31" t="str">
        <v>切止め工事(メカ) PLS-Pr止め 25A以下</v>
      </c>
      <c r="F291" s="31" t="s">
        <v>50</v>
      </c>
      <c r="G291" s="38">
        <v>1860</v>
      </c>
      <c r="H291" s="43" t="s">
        <v>194</v>
      </c>
      <c r="N291" s="19"/>
      <c r="P291" s="19"/>
    </row>
    <row r="292" spans="1:16" ht="15" customHeight="1">
      <c r="A292" s="23">
        <f>COUNTIFS($H$3:H292,H292)</f>
        <v>26</v>
      </c>
      <c r="B292" s="23" t="str">
        <f t="shared" si="40"/>
        <v>内⑤26</v>
      </c>
      <c r="C292" s="24">
        <f t="shared" si="41"/>
        <v>290</v>
      </c>
      <c r="D292" s="27" t="str">
        <v>04-07-006</v>
      </c>
      <c r="E292" s="31" t="str">
        <v>切止め工事(メカ) PLS-Pr止め 32A</v>
      </c>
      <c r="F292" s="31" t="s">
        <v>50</v>
      </c>
      <c r="G292" s="38">
        <v>2610</v>
      </c>
      <c r="H292" s="43" t="s">
        <v>194</v>
      </c>
      <c r="N292" s="19"/>
      <c r="P292" s="19"/>
    </row>
    <row r="293" spans="1:16" ht="15" customHeight="1">
      <c r="A293" s="23">
        <f>COUNTIFS($H$3:H293,H293)</f>
        <v>27</v>
      </c>
      <c r="B293" s="23" t="str">
        <f t="shared" si="40"/>
        <v>内⑤27</v>
      </c>
      <c r="C293" s="24">
        <f t="shared" si="41"/>
        <v>291</v>
      </c>
      <c r="D293" s="27" t="s">
        <v>220</v>
      </c>
      <c r="E293" s="31" t="str">
        <v>切止め工事(メカ) PLS-Pr止め 50A</v>
      </c>
      <c r="F293" s="31" t="s">
        <v>50</v>
      </c>
      <c r="G293" s="38">
        <v>3930</v>
      </c>
      <c r="H293" s="43" t="s">
        <v>194</v>
      </c>
      <c r="N293" s="19"/>
      <c r="P293" s="19"/>
    </row>
    <row r="294" spans="1:16" ht="15" customHeight="1">
      <c r="A294" s="23">
        <f>COUNTIFS($H$3:H294,H294)</f>
        <v>28</v>
      </c>
      <c r="B294" s="23" t="str">
        <f t="shared" si="40"/>
        <v>内⑤28</v>
      </c>
      <c r="C294" s="24">
        <f t="shared" si="41"/>
        <v>292</v>
      </c>
      <c r="D294" s="27" t="s">
        <v>209</v>
      </c>
      <c r="E294" s="31" t="str">
        <v>切止め工事(メカ) PLS-Pr止め 80A</v>
      </c>
      <c r="F294" s="31" t="s">
        <v>50</v>
      </c>
      <c r="G294" s="38">
        <v>7710</v>
      </c>
      <c r="H294" s="43" t="s">
        <v>194</v>
      </c>
      <c r="N294" s="19"/>
      <c r="P294" s="19"/>
    </row>
    <row r="295" spans="1:16" ht="15" customHeight="1">
      <c r="A295" s="23">
        <f>COUNTIFS($H$3:H295,H295)</f>
        <v>29</v>
      </c>
      <c r="B295" s="23" t="str">
        <f t="shared" si="40"/>
        <v>内⑤29</v>
      </c>
      <c r="C295" s="24">
        <f t="shared" si="41"/>
        <v>293</v>
      </c>
      <c r="D295" s="27" t="str">
        <v>04-08-001</v>
      </c>
      <c r="E295" s="31" t="s">
        <v>490</v>
      </c>
      <c r="F295" s="31" t="s">
        <v>50</v>
      </c>
      <c r="G295" s="38">
        <v>5260</v>
      </c>
      <c r="H295" s="43" t="s">
        <v>194</v>
      </c>
      <c r="N295" s="19"/>
      <c r="P295" s="19"/>
    </row>
    <row r="296" spans="1:16" ht="15" customHeight="1">
      <c r="A296" s="23">
        <f>COUNTIFS($H$3:H296,H296)</f>
        <v>30</v>
      </c>
      <c r="B296" s="23" t="str">
        <f t="shared" si="40"/>
        <v>内⑤30</v>
      </c>
      <c r="C296" s="24">
        <f t="shared" si="41"/>
        <v>294</v>
      </c>
      <c r="D296" s="27" t="str">
        <v>04-08-002</v>
      </c>
      <c r="E296" s="31" t="str">
        <v>切止め工事(白) AP-Ca止め 25A</v>
      </c>
      <c r="F296" s="31" t="s">
        <v>50</v>
      </c>
      <c r="G296" s="38">
        <v>5790</v>
      </c>
      <c r="H296" s="43" t="s">
        <v>194</v>
      </c>
      <c r="N296" s="19"/>
      <c r="P296" s="19"/>
    </row>
    <row r="297" spans="1:16" ht="15" customHeight="1">
      <c r="A297" s="23">
        <f>COUNTIFS($H$3:H297,H297)</f>
        <v>31</v>
      </c>
      <c r="B297" s="23" t="str">
        <f t="shared" si="40"/>
        <v>内⑤31</v>
      </c>
      <c r="C297" s="24">
        <f t="shared" si="41"/>
        <v>295</v>
      </c>
      <c r="D297" s="27" t="str">
        <v>04-08-003</v>
      </c>
      <c r="E297" s="31" t="str">
        <v>切止め工事(白) AP-Ca止め 32A</v>
      </c>
      <c r="F297" s="31" t="s">
        <v>50</v>
      </c>
      <c r="G297" s="38">
        <v>6810</v>
      </c>
      <c r="H297" s="43" t="s">
        <v>194</v>
      </c>
      <c r="N297" s="19"/>
      <c r="P297" s="19"/>
    </row>
    <row r="298" spans="1:16" ht="15" customHeight="1">
      <c r="A298" s="23">
        <f>COUNTIFS($H$3:H298,H298)</f>
        <v>32</v>
      </c>
      <c r="B298" s="23" t="str">
        <f t="shared" si="40"/>
        <v>内⑤32</v>
      </c>
      <c r="C298" s="24">
        <f t="shared" si="41"/>
        <v>296</v>
      </c>
      <c r="D298" s="27" t="str">
        <v>04-08-004</v>
      </c>
      <c r="E298" s="31" t="str">
        <v>切止め工事(白) AP-Ca止め 40A</v>
      </c>
      <c r="F298" s="31" t="s">
        <v>50</v>
      </c>
      <c r="G298" s="38">
        <v>8140</v>
      </c>
      <c r="H298" s="43" t="s">
        <v>194</v>
      </c>
      <c r="N298" s="19"/>
      <c r="P298" s="19"/>
    </row>
    <row r="299" spans="1:16" ht="15" customHeight="1">
      <c r="A299" s="23">
        <f>COUNTIFS($H$3:H299,H299)</f>
        <v>33</v>
      </c>
      <c r="B299" s="23" t="str">
        <f t="shared" si="40"/>
        <v>内⑤33</v>
      </c>
      <c r="C299" s="24">
        <f t="shared" si="41"/>
        <v>297</v>
      </c>
      <c r="D299" s="27" t="str">
        <v>04-08-005</v>
      </c>
      <c r="E299" s="31" t="str">
        <v>切止め工事(白) AP-Ca止め 50A</v>
      </c>
      <c r="F299" s="31" t="s">
        <v>50</v>
      </c>
      <c r="G299" s="38">
        <v>11230</v>
      </c>
      <c r="H299" s="43" t="s">
        <v>194</v>
      </c>
      <c r="N299" s="19"/>
      <c r="P299" s="19"/>
    </row>
    <row r="300" spans="1:16" ht="15" customHeight="1">
      <c r="A300" s="23">
        <f>COUNTIFS($H$3:H300,H300)</f>
        <v>34</v>
      </c>
      <c r="B300" s="23" t="str">
        <f t="shared" si="40"/>
        <v>内⑤34</v>
      </c>
      <c r="C300" s="24">
        <f t="shared" si="41"/>
        <v>298</v>
      </c>
      <c r="D300" s="27" t="s">
        <v>132</v>
      </c>
      <c r="E300" s="31" t="str">
        <v>切止め工事(白) AP-Ca止め 80A</v>
      </c>
      <c r="F300" s="31" t="s">
        <v>50</v>
      </c>
      <c r="G300" s="38">
        <v>24970</v>
      </c>
      <c r="H300" s="43" t="s">
        <v>194</v>
      </c>
      <c r="N300" s="19"/>
      <c r="P300" s="19"/>
    </row>
    <row r="301" spans="1:16" ht="15" customHeight="1">
      <c r="A301" s="23">
        <f>COUNTIFS($H$3:H301,H301)</f>
        <v>35</v>
      </c>
      <c r="B301" s="23" t="str">
        <f t="shared" si="40"/>
        <v>内⑤35</v>
      </c>
      <c r="C301" s="24">
        <f t="shared" si="41"/>
        <v>299</v>
      </c>
      <c r="D301" s="27" t="s">
        <v>101</v>
      </c>
      <c r="E301" s="31" t="s">
        <v>102</v>
      </c>
      <c r="F301" s="31" t="s">
        <v>50</v>
      </c>
      <c r="G301" s="38">
        <v>1170</v>
      </c>
      <c r="H301" s="43" t="s">
        <v>194</v>
      </c>
      <c r="N301" s="19"/>
      <c r="P301" s="19"/>
    </row>
    <row r="302" spans="1:16" ht="15" customHeight="1">
      <c r="A302" s="23">
        <f>COUNTIFS($H$3:H302,H302)</f>
        <v>36</v>
      </c>
      <c r="B302" s="23" t="str">
        <f t="shared" si="40"/>
        <v>内⑤36</v>
      </c>
      <c r="C302" s="24">
        <f t="shared" si="41"/>
        <v>300</v>
      </c>
      <c r="D302" s="27" t="s">
        <v>445</v>
      </c>
      <c r="E302" s="31" t="s">
        <v>699</v>
      </c>
      <c r="F302" s="31" t="s">
        <v>50</v>
      </c>
      <c r="G302" s="38">
        <v>1270</v>
      </c>
      <c r="H302" s="43" t="s">
        <v>194</v>
      </c>
      <c r="N302" s="19"/>
      <c r="P302" s="19"/>
    </row>
    <row r="303" spans="1:16" ht="15" customHeight="1">
      <c r="A303" s="23">
        <f>COUNTIFS($H$3:H303,H303)</f>
        <v>37</v>
      </c>
      <c r="B303" s="23" t="str">
        <f t="shared" si="40"/>
        <v>内⑤37</v>
      </c>
      <c r="C303" s="24">
        <f t="shared" si="41"/>
        <v>301</v>
      </c>
      <c r="D303" s="27" t="s">
        <v>187</v>
      </c>
      <c r="E303" s="31" t="s">
        <v>700</v>
      </c>
      <c r="F303" s="31" t="s">
        <v>50</v>
      </c>
      <c r="G303" s="38">
        <v>1610</v>
      </c>
      <c r="H303" s="43" t="s">
        <v>194</v>
      </c>
      <c r="N303" s="19"/>
      <c r="P303" s="19"/>
    </row>
    <row r="304" spans="1:16" ht="15" customHeight="1">
      <c r="A304" s="23">
        <f>COUNTIFS($H$3:H304,H304)</f>
        <v>38</v>
      </c>
      <c r="B304" s="23" t="str">
        <f t="shared" si="40"/>
        <v>内⑤38</v>
      </c>
      <c r="C304" s="24">
        <f t="shared" si="41"/>
        <v>302</v>
      </c>
      <c r="D304" s="27" t="s">
        <v>141</v>
      </c>
      <c r="E304" s="31" t="s">
        <v>484</v>
      </c>
      <c r="F304" s="31" t="s">
        <v>50</v>
      </c>
      <c r="G304" s="38">
        <v>1820</v>
      </c>
      <c r="H304" s="43" t="s">
        <v>194</v>
      </c>
      <c r="N304" s="19"/>
      <c r="P304" s="19"/>
    </row>
    <row r="305" spans="1:16" ht="15" customHeight="1">
      <c r="A305" s="23">
        <f>COUNTIFS($H$3:H305,H305)</f>
        <v>39</v>
      </c>
      <c r="B305" s="23" t="str">
        <f t="shared" si="40"/>
        <v>内⑤39</v>
      </c>
      <c r="C305" s="24">
        <f t="shared" si="41"/>
        <v>303</v>
      </c>
      <c r="D305" s="27" t="s">
        <v>195</v>
      </c>
      <c r="E305" s="31" t="s">
        <v>247</v>
      </c>
      <c r="F305" s="31" t="s">
        <v>50</v>
      </c>
      <c r="G305" s="38">
        <v>2380</v>
      </c>
      <c r="H305" s="43" t="s">
        <v>194</v>
      </c>
      <c r="N305" s="19"/>
      <c r="P305" s="19"/>
    </row>
    <row r="306" spans="1:16" ht="15" customHeight="1">
      <c r="A306" s="23">
        <f>COUNTIFS($H$3:H306,H306)</f>
        <v>40</v>
      </c>
      <c r="B306" s="23" t="str">
        <f t="shared" si="40"/>
        <v>内⑤40</v>
      </c>
      <c r="C306" s="24">
        <f t="shared" si="41"/>
        <v>304</v>
      </c>
      <c r="D306" s="27" t="s">
        <v>446</v>
      </c>
      <c r="E306" s="31" t="s">
        <v>701</v>
      </c>
      <c r="F306" s="31" t="s">
        <v>50</v>
      </c>
      <c r="G306" s="38">
        <v>5260</v>
      </c>
      <c r="H306" s="43" t="s">
        <v>194</v>
      </c>
      <c r="N306" s="19"/>
      <c r="P306" s="19"/>
    </row>
    <row r="307" spans="1:16" ht="15" customHeight="1">
      <c r="A307" s="23">
        <f>COUNTIFS($H$3:H307,H307)</f>
        <v>41</v>
      </c>
      <c r="B307" s="23" t="str">
        <f t="shared" si="40"/>
        <v>内⑤41</v>
      </c>
      <c r="C307" s="24">
        <f t="shared" si="41"/>
        <v>305</v>
      </c>
      <c r="D307" s="27" t="s">
        <v>399</v>
      </c>
      <c r="E307" s="31" t="str">
        <v>切止め工事(EF) 25A</v>
      </c>
      <c r="F307" s="31" t="s">
        <v>50</v>
      </c>
      <c r="G307" s="38">
        <v>3730</v>
      </c>
      <c r="H307" s="43" t="s">
        <v>194</v>
      </c>
      <c r="N307" s="19"/>
      <c r="P307" s="19"/>
    </row>
    <row r="308" spans="1:16" ht="15" customHeight="1">
      <c r="A308" s="23">
        <f>COUNTIFS($H$3:H308,H308)</f>
        <v>42</v>
      </c>
      <c r="B308" s="23" t="str">
        <f t="shared" si="40"/>
        <v>内⑤42</v>
      </c>
      <c r="C308" s="24">
        <f t="shared" si="41"/>
        <v>306</v>
      </c>
      <c r="D308" s="27" t="s">
        <v>223</v>
      </c>
      <c r="E308" s="31" t="str">
        <v>切止め工事(EF) 30A</v>
      </c>
      <c r="F308" s="31" t="s">
        <v>50</v>
      </c>
      <c r="G308" s="38">
        <v>4310</v>
      </c>
      <c r="H308" s="43" t="s">
        <v>194</v>
      </c>
      <c r="N308" s="19"/>
      <c r="P308" s="19"/>
    </row>
    <row r="309" spans="1:16" ht="15" customHeight="1">
      <c r="A309" s="23">
        <f>COUNTIFS($H$3:H309,H309)</f>
        <v>43</v>
      </c>
      <c r="B309" s="23" t="str">
        <f t="shared" si="40"/>
        <v>内⑤43</v>
      </c>
      <c r="C309" s="24">
        <f t="shared" si="41"/>
        <v>307</v>
      </c>
      <c r="D309" s="27" t="s">
        <v>447</v>
      </c>
      <c r="E309" s="31" t="str">
        <v>切止め工事(EF) 50A</v>
      </c>
      <c r="F309" s="31" t="s">
        <v>50</v>
      </c>
      <c r="G309" s="38">
        <v>7040</v>
      </c>
      <c r="H309" s="43" t="s">
        <v>194</v>
      </c>
      <c r="N309" s="19"/>
      <c r="P309" s="19"/>
    </row>
    <row r="310" spans="1:16" ht="15" customHeight="1">
      <c r="A310" s="23">
        <f>COUNTIFS($H$3:H310,H310)</f>
        <v>44</v>
      </c>
      <c r="B310" s="23" t="str">
        <f t="shared" si="40"/>
        <v>内⑤44</v>
      </c>
      <c r="C310" s="24">
        <f t="shared" si="41"/>
        <v>308</v>
      </c>
      <c r="D310" s="27" t="str">
        <v>04-10-001</v>
      </c>
      <c r="E310" s="31" t="str">
        <v>切止め工事(サーチ2箇所止め) 25A</v>
      </c>
      <c r="F310" s="31" t="s">
        <v>50</v>
      </c>
      <c r="G310" s="38">
        <v>3070</v>
      </c>
      <c r="H310" s="43" t="s">
        <v>194</v>
      </c>
      <c r="N310" s="19"/>
      <c r="P310" s="19"/>
    </row>
    <row r="311" spans="1:16" ht="15" customHeight="1">
      <c r="A311" s="23">
        <f>COUNTIFS($H$3:H311,H311)</f>
        <v>11</v>
      </c>
      <c r="B311" s="23" t="str">
        <f t="shared" si="40"/>
        <v>区分11</v>
      </c>
      <c r="C311" s="24">
        <f t="shared" si="41"/>
        <v>309</v>
      </c>
      <c r="D311" s="27" t="s">
        <v>163</v>
      </c>
      <c r="E311" s="31" t="s">
        <v>106</v>
      </c>
      <c r="F311" s="31" t="s">
        <v>184</v>
      </c>
      <c r="G311" s="38" t="s">
        <v>293</v>
      </c>
      <c r="H311" s="43" t="s">
        <v>188</v>
      </c>
      <c r="N311" s="19"/>
      <c r="P311" s="19"/>
    </row>
    <row r="312" spans="1:16" ht="15" customHeight="1">
      <c r="A312" s="23">
        <f>COUNTIFS($H$3:H312,H312)</f>
        <v>1</v>
      </c>
      <c r="B312" s="23" t="str">
        <f t="shared" si="40"/>
        <v>内⑥01</v>
      </c>
      <c r="C312" s="24">
        <f t="shared" si="41"/>
        <v>310</v>
      </c>
      <c r="D312" s="27" t="str">
        <v>05-01-001</v>
      </c>
      <c r="E312" s="31" t="str">
        <v>スリーブ 50A</v>
      </c>
      <c r="F312" s="31" t="s">
        <v>50</v>
      </c>
      <c r="G312" s="38">
        <v>2930</v>
      </c>
      <c r="H312" s="43" t="s">
        <v>214</v>
      </c>
      <c r="N312" s="19"/>
      <c r="P312" s="19"/>
    </row>
    <row r="313" spans="1:16" ht="15" customHeight="1">
      <c r="A313" s="23">
        <f>COUNTIFS($H$3:H313,H313)</f>
        <v>2</v>
      </c>
      <c r="B313" s="23" t="str">
        <f t="shared" si="40"/>
        <v>内⑥02</v>
      </c>
      <c r="C313" s="24">
        <f t="shared" si="41"/>
        <v>311</v>
      </c>
      <c r="D313" s="27" t="str">
        <v>05-01-002</v>
      </c>
      <c r="E313" s="31" t="str">
        <v>スリーブ 75A</v>
      </c>
      <c r="F313" s="31" t="s">
        <v>50</v>
      </c>
      <c r="G313" s="38">
        <v>3050</v>
      </c>
      <c r="H313" s="43" t="s">
        <v>214</v>
      </c>
      <c r="N313" s="19"/>
      <c r="P313" s="19"/>
    </row>
    <row r="314" spans="1:16" ht="15" customHeight="1">
      <c r="A314" s="23">
        <f>COUNTIFS($H$3:H314,H314)</f>
        <v>3</v>
      </c>
      <c r="B314" s="23" t="str">
        <f t="shared" si="40"/>
        <v>内⑥03</v>
      </c>
      <c r="C314" s="24">
        <f t="shared" si="41"/>
        <v>312</v>
      </c>
      <c r="D314" s="27" t="str">
        <v>05-01-003</v>
      </c>
      <c r="E314" s="31" t="str">
        <v>スリーブ 100A</v>
      </c>
      <c r="F314" s="31" t="s">
        <v>50</v>
      </c>
      <c r="G314" s="38">
        <v>3080</v>
      </c>
      <c r="H314" s="43" t="s">
        <v>214</v>
      </c>
      <c r="N314" s="19"/>
      <c r="P314" s="19"/>
    </row>
    <row r="315" spans="1:16" ht="15" customHeight="1">
      <c r="A315" s="23">
        <f>COUNTIFS($H$3:H315,H315)</f>
        <v>4</v>
      </c>
      <c r="B315" s="23" t="str">
        <f t="shared" si="40"/>
        <v>内⑥04</v>
      </c>
      <c r="C315" s="24">
        <f t="shared" si="41"/>
        <v>313</v>
      </c>
      <c r="D315" s="27" t="str">
        <v>05-01-004</v>
      </c>
      <c r="E315" s="31" t="str">
        <v>スリーブ 150A</v>
      </c>
      <c r="F315" s="31" t="s">
        <v>50</v>
      </c>
      <c r="G315" s="38">
        <v>3430</v>
      </c>
      <c r="H315" s="43" t="s">
        <v>214</v>
      </c>
      <c r="N315" s="19"/>
      <c r="P315" s="19"/>
    </row>
    <row r="316" spans="1:16" ht="15" customHeight="1">
      <c r="A316" s="23">
        <f>COUNTIFS($H$3:H316,H316)</f>
        <v>5</v>
      </c>
      <c r="B316" s="23" t="str">
        <f t="shared" si="40"/>
        <v>内⑥05</v>
      </c>
      <c r="C316" s="24">
        <f t="shared" si="41"/>
        <v>314</v>
      </c>
      <c r="D316" s="27" t="str">
        <v>05-02-001</v>
      </c>
      <c r="E316" s="31" t="s">
        <v>461</v>
      </c>
      <c r="F316" s="31" t="s">
        <v>50</v>
      </c>
      <c r="G316" s="38">
        <v>7240</v>
      </c>
      <c r="H316" s="43" t="s">
        <v>214</v>
      </c>
      <c r="N316" s="19"/>
      <c r="P316" s="19"/>
    </row>
    <row r="317" spans="1:16" ht="15" customHeight="1">
      <c r="A317" s="23">
        <f>COUNTIFS($H$3:H317,H317)</f>
        <v>6</v>
      </c>
      <c r="B317" s="23" t="str">
        <f t="shared" si="40"/>
        <v>内⑥06</v>
      </c>
      <c r="C317" s="24">
        <f t="shared" si="41"/>
        <v>315</v>
      </c>
      <c r="D317" s="27" t="str">
        <v>05-02-002</v>
      </c>
      <c r="E317" s="31" t="s">
        <v>229</v>
      </c>
      <c r="F317" s="31" t="s">
        <v>50</v>
      </c>
      <c r="G317" s="38">
        <v>8850</v>
      </c>
      <c r="H317" s="43" t="s">
        <v>214</v>
      </c>
      <c r="N317" s="19"/>
      <c r="P317" s="19"/>
    </row>
    <row r="318" spans="1:16" ht="15" customHeight="1">
      <c r="A318" s="23">
        <f>COUNTIFS($H$3:H318,H318)</f>
        <v>7</v>
      </c>
      <c r="B318" s="23" t="str">
        <f t="shared" si="40"/>
        <v>内⑥07</v>
      </c>
      <c r="C318" s="24">
        <f t="shared" si="41"/>
        <v>316</v>
      </c>
      <c r="D318" s="27" t="str">
        <v>05-02-003</v>
      </c>
      <c r="E318" s="31" t="s">
        <v>148</v>
      </c>
      <c r="F318" s="31" t="s">
        <v>50</v>
      </c>
      <c r="G318" s="38">
        <v>18910</v>
      </c>
      <c r="H318" s="43" t="s">
        <v>214</v>
      </c>
      <c r="N318" s="19"/>
      <c r="P318" s="19"/>
    </row>
    <row r="319" spans="1:16" ht="15" customHeight="1">
      <c r="A319" s="23">
        <f>COUNTIFS($H$3:H319,H319)</f>
        <v>8</v>
      </c>
      <c r="B319" s="23" t="str">
        <f t="shared" si="40"/>
        <v>内⑥08</v>
      </c>
      <c r="C319" s="24">
        <f t="shared" si="41"/>
        <v>317</v>
      </c>
      <c r="D319" s="27" t="str">
        <v>05-02-004</v>
      </c>
      <c r="E319" s="31" t="str">
        <v>はつり工/T150以下 有筋 125A</v>
      </c>
      <c r="F319" s="31" t="s">
        <v>50</v>
      </c>
      <c r="G319" s="38">
        <v>8850</v>
      </c>
      <c r="H319" s="43" t="s">
        <v>214</v>
      </c>
      <c r="N319" s="19"/>
      <c r="P319" s="19"/>
    </row>
    <row r="320" spans="1:16" ht="15" customHeight="1">
      <c r="A320" s="23">
        <f>COUNTIFS($H$3:H320,H320)</f>
        <v>9</v>
      </c>
      <c r="B320" s="23" t="str">
        <f t="shared" si="40"/>
        <v>内⑥09</v>
      </c>
      <c r="C320" s="24">
        <f t="shared" si="41"/>
        <v>318</v>
      </c>
      <c r="D320" s="27" t="str">
        <v>05-02-005</v>
      </c>
      <c r="E320" s="31" t="s">
        <v>20</v>
      </c>
      <c r="F320" s="31" t="s">
        <v>50</v>
      </c>
      <c r="G320" s="38">
        <v>11260</v>
      </c>
      <c r="H320" s="43" t="s">
        <v>214</v>
      </c>
      <c r="N320" s="19"/>
      <c r="P320" s="19"/>
    </row>
    <row r="321" spans="1:16" ht="15" customHeight="1">
      <c r="A321" s="23">
        <f>COUNTIFS($H$3:H321,H321)</f>
        <v>10</v>
      </c>
      <c r="B321" s="23" t="str">
        <f t="shared" si="40"/>
        <v>内⑥10</v>
      </c>
      <c r="C321" s="24">
        <f t="shared" si="41"/>
        <v>319</v>
      </c>
      <c r="D321" s="27" t="str">
        <v>05-02-006</v>
      </c>
      <c r="E321" s="31" t="s">
        <v>47</v>
      </c>
      <c r="F321" s="31" t="s">
        <v>50</v>
      </c>
      <c r="G321" s="38">
        <v>22530</v>
      </c>
      <c r="H321" s="43" t="s">
        <v>214</v>
      </c>
      <c r="N321" s="19"/>
      <c r="P321" s="19"/>
    </row>
    <row r="322" spans="1:16" ht="15" customHeight="1">
      <c r="A322" s="23">
        <f>COUNTIFS($H$3:H322,H322)</f>
        <v>11</v>
      </c>
      <c r="B322" s="23" t="str">
        <f t="shared" si="40"/>
        <v>内⑥11</v>
      </c>
      <c r="C322" s="24">
        <f t="shared" si="41"/>
        <v>320</v>
      </c>
      <c r="D322" s="27" t="str">
        <v>05-02-007</v>
      </c>
      <c r="E322" s="31" t="str">
        <v>はつり工/T150以下 無筋 75A</v>
      </c>
      <c r="F322" s="31" t="s">
        <v>50</v>
      </c>
      <c r="G322" s="38">
        <v>5790</v>
      </c>
      <c r="H322" s="43" t="s">
        <v>214</v>
      </c>
      <c r="N322" s="19"/>
      <c r="P322" s="19"/>
    </row>
    <row r="323" spans="1:16" ht="15" customHeight="1">
      <c r="A323" s="23">
        <f>COUNTIFS($H$3:H323,H323)</f>
        <v>12</v>
      </c>
      <c r="B323" s="23" t="str">
        <f t="shared" ref="B323:B386" si="42">H323&amp;TEXT(A323,"00")</f>
        <v>内⑥12</v>
      </c>
      <c r="C323" s="24">
        <f t="shared" si="41"/>
        <v>321</v>
      </c>
      <c r="D323" s="27" t="str">
        <v>05-02-008</v>
      </c>
      <c r="E323" s="31" t="s">
        <v>396</v>
      </c>
      <c r="F323" s="31" t="s">
        <v>50</v>
      </c>
      <c r="G323" s="38">
        <v>7080</v>
      </c>
      <c r="H323" s="43" t="s">
        <v>214</v>
      </c>
      <c r="N323" s="19"/>
      <c r="P323" s="19"/>
    </row>
    <row r="324" spans="1:16" ht="15" customHeight="1">
      <c r="A324" s="23">
        <f>COUNTIFS($H$3:H324,H324)</f>
        <v>13</v>
      </c>
      <c r="B324" s="23" t="str">
        <f t="shared" si="42"/>
        <v>内⑥13</v>
      </c>
      <c r="C324" s="24">
        <f t="shared" ref="C324:C387" si="43">C323+1</f>
        <v>322</v>
      </c>
      <c r="D324" s="27" t="str">
        <v>05-02-009</v>
      </c>
      <c r="E324" s="31" t="s">
        <v>233</v>
      </c>
      <c r="F324" s="31" t="s">
        <v>50</v>
      </c>
      <c r="G324" s="38">
        <v>15120</v>
      </c>
      <c r="H324" s="43" t="s">
        <v>214</v>
      </c>
      <c r="N324" s="19"/>
      <c r="P324" s="19"/>
    </row>
    <row r="325" spans="1:16" ht="15" customHeight="1">
      <c r="A325" s="23">
        <f>COUNTIFS($H$3:H325,H325)</f>
        <v>14</v>
      </c>
      <c r="B325" s="23" t="str">
        <f t="shared" si="42"/>
        <v>内⑥14</v>
      </c>
      <c r="C325" s="24">
        <f t="shared" si="43"/>
        <v>323</v>
      </c>
      <c r="D325" s="27" t="str">
        <v>05-02-010</v>
      </c>
      <c r="E325" s="31" t="str">
        <v>はつり工/T150以下 無筋 125A</v>
      </c>
      <c r="F325" s="31" t="s">
        <v>50</v>
      </c>
      <c r="G325" s="38">
        <v>7080</v>
      </c>
      <c r="H325" s="43" t="s">
        <v>214</v>
      </c>
      <c r="N325" s="24"/>
      <c r="P325" s="24"/>
    </row>
    <row r="326" spans="1:16" ht="15" customHeight="1">
      <c r="A326" s="23">
        <f>COUNTIFS($H$3:H326,H326)</f>
        <v>15</v>
      </c>
      <c r="B326" s="23" t="str">
        <f t="shared" si="42"/>
        <v>内⑥15</v>
      </c>
      <c r="C326" s="24">
        <f t="shared" si="43"/>
        <v>324</v>
      </c>
      <c r="D326" s="27" t="str">
        <v>05-02-011</v>
      </c>
      <c r="E326" s="31" t="s">
        <v>472</v>
      </c>
      <c r="F326" s="31" t="s">
        <v>50</v>
      </c>
      <c r="G326" s="38">
        <v>9010</v>
      </c>
      <c r="H326" s="43" t="s">
        <v>214</v>
      </c>
      <c r="N326" s="24"/>
      <c r="P326" s="24"/>
    </row>
    <row r="327" spans="1:16" ht="15" customHeight="1">
      <c r="A327" s="23">
        <f>COUNTIFS($H$3:H327,H327)</f>
        <v>16</v>
      </c>
      <c r="B327" s="23" t="str">
        <f t="shared" si="42"/>
        <v>内⑥16</v>
      </c>
      <c r="C327" s="24">
        <f t="shared" si="43"/>
        <v>325</v>
      </c>
      <c r="D327" s="27" t="str">
        <v>05-02-012</v>
      </c>
      <c r="E327" s="31" t="s">
        <v>473</v>
      </c>
      <c r="F327" s="31" t="s">
        <v>50</v>
      </c>
      <c r="G327" s="38">
        <v>18020</v>
      </c>
      <c r="H327" s="43" t="s">
        <v>214</v>
      </c>
      <c r="N327" s="24"/>
      <c r="P327" s="24"/>
    </row>
    <row r="328" spans="1:16" ht="15" customHeight="1">
      <c r="A328" s="23">
        <f>COUNTIFS($H$3:H328,H328)</f>
        <v>17</v>
      </c>
      <c r="B328" s="23" t="str">
        <f t="shared" si="42"/>
        <v>内⑥17</v>
      </c>
      <c r="C328" s="24">
        <f t="shared" si="43"/>
        <v>326</v>
      </c>
      <c r="D328" s="27" t="str">
        <v>05-02-013</v>
      </c>
      <c r="E328" s="31" t="str">
        <v>はつり工/T150以下 ブロック 75A</v>
      </c>
      <c r="F328" s="31" t="s">
        <v>50</v>
      </c>
      <c r="G328" s="38">
        <v>3610</v>
      </c>
      <c r="H328" s="43" t="s">
        <v>214</v>
      </c>
      <c r="N328" s="24"/>
      <c r="P328" s="24"/>
    </row>
    <row r="329" spans="1:16" ht="15" customHeight="1">
      <c r="A329" s="23">
        <f>COUNTIFS($H$3:H329,H329)</f>
        <v>18</v>
      </c>
      <c r="B329" s="23" t="str">
        <f t="shared" si="42"/>
        <v>内⑥18</v>
      </c>
      <c r="C329" s="24">
        <f t="shared" si="43"/>
        <v>327</v>
      </c>
      <c r="D329" s="27" t="str">
        <v>05-02-014</v>
      </c>
      <c r="E329" s="31" t="s">
        <v>401</v>
      </c>
      <c r="F329" s="31" t="s">
        <v>50</v>
      </c>
      <c r="G329" s="38">
        <v>4420</v>
      </c>
      <c r="H329" s="43" t="s">
        <v>214</v>
      </c>
      <c r="N329" s="24"/>
      <c r="P329" s="24"/>
    </row>
    <row r="330" spans="1:16" ht="15" customHeight="1">
      <c r="A330" s="23">
        <f>COUNTIFS($H$3:H330,H330)</f>
        <v>19</v>
      </c>
      <c r="B330" s="23" t="str">
        <f t="shared" si="42"/>
        <v>内⑥19</v>
      </c>
      <c r="C330" s="24">
        <f t="shared" si="43"/>
        <v>328</v>
      </c>
      <c r="D330" s="27" t="str">
        <v>05-02-015</v>
      </c>
      <c r="E330" s="31" t="s">
        <v>304</v>
      </c>
      <c r="F330" s="31" t="s">
        <v>50</v>
      </c>
      <c r="G330" s="38">
        <v>9450</v>
      </c>
      <c r="H330" s="43" t="s">
        <v>214</v>
      </c>
      <c r="N330" s="24"/>
      <c r="P330" s="24"/>
    </row>
    <row r="331" spans="1:16" ht="15" customHeight="1">
      <c r="A331" s="23">
        <f>COUNTIFS($H$3:H331,H331)</f>
        <v>20</v>
      </c>
      <c r="B331" s="23" t="str">
        <f t="shared" si="42"/>
        <v>内⑥20</v>
      </c>
      <c r="C331" s="24">
        <f t="shared" si="43"/>
        <v>329</v>
      </c>
      <c r="D331" s="27" t="str">
        <v>05-02-016</v>
      </c>
      <c r="E331" s="31" t="str">
        <v>はつり工/T150以下 ブロック 125A</v>
      </c>
      <c r="F331" s="31" t="s">
        <v>50</v>
      </c>
      <c r="G331" s="38">
        <v>4420</v>
      </c>
      <c r="H331" s="43" t="s">
        <v>214</v>
      </c>
      <c r="N331" s="24"/>
      <c r="P331" s="24"/>
    </row>
    <row r="332" spans="1:16" ht="15" customHeight="1">
      <c r="A332" s="23">
        <f>COUNTIFS($H$3:H332,H332)</f>
        <v>21</v>
      </c>
      <c r="B332" s="23" t="str">
        <f t="shared" si="42"/>
        <v>内⑥21</v>
      </c>
      <c r="C332" s="24">
        <f t="shared" si="43"/>
        <v>330</v>
      </c>
      <c r="D332" s="27" t="str">
        <v>05-02-017</v>
      </c>
      <c r="E332" s="31" t="s">
        <v>217</v>
      </c>
      <c r="F332" s="31" t="s">
        <v>50</v>
      </c>
      <c r="G332" s="38">
        <v>5630</v>
      </c>
      <c r="H332" s="43" t="s">
        <v>214</v>
      </c>
      <c r="N332" s="24"/>
      <c r="P332" s="24"/>
    </row>
    <row r="333" spans="1:16" ht="15" customHeight="1">
      <c r="A333" s="23">
        <f>COUNTIFS($H$3:H333,H333)</f>
        <v>22</v>
      </c>
      <c r="B333" s="23" t="str">
        <f t="shared" si="42"/>
        <v>内⑥22</v>
      </c>
      <c r="C333" s="24">
        <f t="shared" si="43"/>
        <v>331</v>
      </c>
      <c r="D333" s="27" t="str">
        <v>05-02-018</v>
      </c>
      <c r="E333" s="31" t="s">
        <v>377</v>
      </c>
      <c r="F333" s="31" t="s">
        <v>50</v>
      </c>
      <c r="G333" s="38">
        <v>11260</v>
      </c>
      <c r="H333" s="43" t="s">
        <v>214</v>
      </c>
      <c r="N333" s="24"/>
      <c r="P333" s="24"/>
    </row>
    <row r="334" spans="1:16" ht="15" customHeight="1">
      <c r="A334" s="23">
        <f>COUNTIFS($H$3:H334,H334)</f>
        <v>23</v>
      </c>
      <c r="B334" s="23" t="str">
        <f t="shared" si="42"/>
        <v>内⑥23</v>
      </c>
      <c r="C334" s="24">
        <f t="shared" si="43"/>
        <v>332</v>
      </c>
      <c r="D334" s="27" t="str">
        <v>05-03-001</v>
      </c>
      <c r="E334" s="31" t="str">
        <v>コア抜き/T150以下 50A</v>
      </c>
      <c r="F334" s="31" t="s">
        <v>50</v>
      </c>
      <c r="G334" s="38">
        <v>8590</v>
      </c>
      <c r="H334" s="43" t="s">
        <v>214</v>
      </c>
      <c r="N334" s="24"/>
      <c r="P334" s="24"/>
    </row>
    <row r="335" spans="1:16" ht="15" customHeight="1">
      <c r="A335" s="23">
        <f>COUNTIFS($H$3:H335,H335)</f>
        <v>24</v>
      </c>
      <c r="B335" s="23" t="str">
        <f t="shared" si="42"/>
        <v>内⑥24</v>
      </c>
      <c r="C335" s="24">
        <f t="shared" si="43"/>
        <v>333</v>
      </c>
      <c r="D335" s="27" t="str">
        <v>05-03-002</v>
      </c>
      <c r="E335" s="31" t="str">
        <v>コア抜き/T200 50A</v>
      </c>
      <c r="F335" s="31" t="s">
        <v>50</v>
      </c>
      <c r="G335" s="38">
        <v>11460</v>
      </c>
      <c r="H335" s="43" t="s">
        <v>214</v>
      </c>
      <c r="N335" s="24"/>
      <c r="P335" s="24"/>
    </row>
    <row r="336" spans="1:16" ht="15" customHeight="1">
      <c r="A336" s="23">
        <f>COUNTIFS($H$3:H336,H336)</f>
        <v>25</v>
      </c>
      <c r="B336" s="23" t="str">
        <f t="shared" si="42"/>
        <v>内⑥25</v>
      </c>
      <c r="C336" s="24">
        <f t="shared" si="43"/>
        <v>334</v>
      </c>
      <c r="D336" s="27" t="str">
        <v>05-03-003</v>
      </c>
      <c r="E336" s="31" t="str">
        <v>コア抜き/T300 50A</v>
      </c>
      <c r="F336" s="31" t="s">
        <v>50</v>
      </c>
      <c r="G336" s="38">
        <v>17190</v>
      </c>
      <c r="H336" s="43" t="s">
        <v>214</v>
      </c>
      <c r="N336" s="24"/>
      <c r="P336" s="24"/>
    </row>
    <row r="337" spans="1:16" ht="15" customHeight="1">
      <c r="A337" s="23">
        <f>COUNTIFS($H$3:H337,H337)</f>
        <v>26</v>
      </c>
      <c r="B337" s="23" t="str">
        <f t="shared" si="42"/>
        <v>内⑥26</v>
      </c>
      <c r="C337" s="24">
        <f t="shared" si="43"/>
        <v>335</v>
      </c>
      <c r="D337" s="27" t="str">
        <v>05-03-004</v>
      </c>
      <c r="E337" s="31" t="str">
        <v>コア抜き/T150以下 75A</v>
      </c>
      <c r="F337" s="31" t="s">
        <v>50</v>
      </c>
      <c r="G337" s="38">
        <v>10020</v>
      </c>
      <c r="H337" s="43" t="s">
        <v>214</v>
      </c>
      <c r="N337" s="24"/>
      <c r="P337" s="24"/>
    </row>
    <row r="338" spans="1:16" ht="15" customHeight="1">
      <c r="A338" s="23">
        <f>COUNTIFS($H$3:H338,H338)</f>
        <v>27</v>
      </c>
      <c r="B338" s="23" t="str">
        <f t="shared" si="42"/>
        <v>内⑥27</v>
      </c>
      <c r="C338" s="24">
        <f t="shared" si="43"/>
        <v>336</v>
      </c>
      <c r="D338" s="27" t="str">
        <v>05-03-005</v>
      </c>
      <c r="E338" s="31" t="str">
        <v>コア抜き/T200 75A</v>
      </c>
      <c r="F338" s="31" t="s">
        <v>50</v>
      </c>
      <c r="G338" s="38">
        <v>13610</v>
      </c>
      <c r="H338" s="43" t="s">
        <v>214</v>
      </c>
      <c r="N338" s="24"/>
      <c r="P338" s="24"/>
    </row>
    <row r="339" spans="1:16" ht="15" customHeight="1">
      <c r="A339" s="23">
        <f>COUNTIFS($H$3:H339,H339)</f>
        <v>28</v>
      </c>
      <c r="B339" s="23" t="str">
        <f t="shared" si="42"/>
        <v>内⑥28</v>
      </c>
      <c r="C339" s="24">
        <f t="shared" si="43"/>
        <v>337</v>
      </c>
      <c r="D339" s="27" t="str">
        <v>05-03-006</v>
      </c>
      <c r="E339" s="31" t="str">
        <v>コア抜き/T300 75A</v>
      </c>
      <c r="F339" s="31" t="s">
        <v>50</v>
      </c>
      <c r="G339" s="38">
        <v>20420</v>
      </c>
      <c r="H339" s="43" t="s">
        <v>214</v>
      </c>
      <c r="N339" s="24"/>
      <c r="P339" s="24"/>
    </row>
    <row r="340" spans="1:16" ht="15" customHeight="1">
      <c r="A340" s="23">
        <f>COUNTIFS($H$3:H340,H340)</f>
        <v>29</v>
      </c>
      <c r="B340" s="23" t="str">
        <f t="shared" si="42"/>
        <v>内⑥29</v>
      </c>
      <c r="C340" s="24">
        <f t="shared" si="43"/>
        <v>338</v>
      </c>
      <c r="D340" s="27" t="str">
        <v>05-03-007</v>
      </c>
      <c r="E340" s="31" t="str">
        <v>コア抜き/T150以下 125A</v>
      </c>
      <c r="F340" s="31" t="s">
        <v>50</v>
      </c>
      <c r="G340" s="38">
        <v>13250</v>
      </c>
      <c r="H340" s="43" t="s">
        <v>214</v>
      </c>
      <c r="N340" s="24"/>
      <c r="P340" s="24"/>
    </row>
    <row r="341" spans="1:16" ht="15" customHeight="1">
      <c r="A341" s="23">
        <f>COUNTIFS($H$3:H341,H341)</f>
        <v>30</v>
      </c>
      <c r="B341" s="23" t="str">
        <f t="shared" si="42"/>
        <v>内⑥30</v>
      </c>
      <c r="C341" s="24">
        <f t="shared" si="43"/>
        <v>339</v>
      </c>
      <c r="D341" s="27" t="str">
        <v>05-03-008</v>
      </c>
      <c r="E341" s="31" t="str">
        <v>コア抜き/T200 125A</v>
      </c>
      <c r="F341" s="31" t="s">
        <v>50</v>
      </c>
      <c r="G341" s="38">
        <v>17550</v>
      </c>
      <c r="H341" s="43" t="s">
        <v>214</v>
      </c>
      <c r="N341" s="24"/>
      <c r="P341" s="24"/>
    </row>
    <row r="342" spans="1:16" ht="15" customHeight="1">
      <c r="A342" s="23">
        <f>COUNTIFS($H$3:H342,H342)</f>
        <v>31</v>
      </c>
      <c r="B342" s="23" t="str">
        <f t="shared" si="42"/>
        <v>内⑥31</v>
      </c>
      <c r="C342" s="24">
        <f t="shared" si="43"/>
        <v>340</v>
      </c>
      <c r="D342" s="27" t="str">
        <v>05-03-009</v>
      </c>
      <c r="E342" s="31" t="str">
        <v>コア抜き/T300 125A</v>
      </c>
      <c r="F342" s="31" t="s">
        <v>50</v>
      </c>
      <c r="G342" s="38">
        <v>26510</v>
      </c>
      <c r="H342" s="43" t="s">
        <v>214</v>
      </c>
      <c r="N342" s="24"/>
      <c r="P342" s="24"/>
    </row>
    <row r="343" spans="1:16" ht="15" customHeight="1">
      <c r="A343" s="23">
        <f>COUNTIFS($H$3:H343,H343)</f>
        <v>32</v>
      </c>
      <c r="B343" s="23" t="str">
        <f t="shared" si="42"/>
        <v>内⑥32</v>
      </c>
      <c r="C343" s="24">
        <f t="shared" si="43"/>
        <v>341</v>
      </c>
      <c r="D343" s="27" t="str">
        <v>05-04-001</v>
      </c>
      <c r="E343" s="31" t="s">
        <v>318</v>
      </c>
      <c r="F343" s="31" t="s">
        <v>128</v>
      </c>
      <c r="G343" s="38">
        <v>3210</v>
      </c>
      <c r="H343" s="43" t="s">
        <v>214</v>
      </c>
      <c r="N343" s="24"/>
      <c r="P343" s="24"/>
    </row>
    <row r="344" spans="1:16" ht="15" customHeight="1">
      <c r="A344" s="23">
        <f>COUNTIFS($H$3:H344,H344)</f>
        <v>33</v>
      </c>
      <c r="B344" s="23" t="str">
        <f t="shared" si="42"/>
        <v>内⑥33</v>
      </c>
      <c r="C344" s="24">
        <f t="shared" si="43"/>
        <v>342</v>
      </c>
      <c r="D344" s="27" t="str">
        <v>05-04-002</v>
      </c>
      <c r="E344" s="31" t="s">
        <v>124</v>
      </c>
      <c r="F344" s="31" t="s">
        <v>128</v>
      </c>
      <c r="G344" s="38">
        <v>6430</v>
      </c>
      <c r="H344" s="43" t="s">
        <v>214</v>
      </c>
      <c r="N344" s="24"/>
      <c r="P344" s="24"/>
    </row>
    <row r="345" spans="1:16" ht="15" customHeight="1">
      <c r="A345" s="23">
        <f>COUNTIFS($H$3:H345,H345)</f>
        <v>34</v>
      </c>
      <c r="B345" s="23" t="str">
        <f t="shared" si="42"/>
        <v>内⑥34</v>
      </c>
      <c r="C345" s="24">
        <f t="shared" si="43"/>
        <v>343</v>
      </c>
      <c r="D345" s="27" t="str">
        <v>05-04-003</v>
      </c>
      <c r="E345" s="31" t="s">
        <v>71</v>
      </c>
      <c r="F345" s="31" t="s">
        <v>128</v>
      </c>
      <c r="G345" s="38">
        <v>10050</v>
      </c>
      <c r="H345" s="43" t="s">
        <v>214</v>
      </c>
      <c r="N345" s="24"/>
      <c r="P345" s="24"/>
    </row>
    <row r="346" spans="1:16" ht="15" customHeight="1">
      <c r="A346" s="23">
        <f>COUNTIFS($H$3:H346,H346)</f>
        <v>35</v>
      </c>
      <c r="B346" s="23" t="str">
        <f t="shared" si="42"/>
        <v>内⑥35</v>
      </c>
      <c r="C346" s="24">
        <f t="shared" si="43"/>
        <v>344</v>
      </c>
      <c r="D346" s="27" t="str">
        <v>05-04-004</v>
      </c>
      <c r="E346" s="31" t="s">
        <v>94</v>
      </c>
      <c r="F346" s="31" t="s">
        <v>128</v>
      </c>
      <c r="G346" s="38">
        <v>12870</v>
      </c>
      <c r="H346" s="43" t="s">
        <v>214</v>
      </c>
      <c r="N346" s="24"/>
      <c r="P346" s="24"/>
    </row>
    <row r="347" spans="1:16" ht="15" customHeight="1">
      <c r="A347" s="23">
        <f>COUNTIFS($H$3:H347,H347)</f>
        <v>36</v>
      </c>
      <c r="B347" s="23" t="str">
        <f t="shared" si="42"/>
        <v>内⑥36</v>
      </c>
      <c r="C347" s="24">
        <f t="shared" si="43"/>
        <v>345</v>
      </c>
      <c r="D347" s="27" t="str">
        <v>05-05-001</v>
      </c>
      <c r="E347" s="31" t="s">
        <v>475</v>
      </c>
      <c r="F347" s="31" t="s">
        <v>362</v>
      </c>
      <c r="G347" s="38">
        <v>16900</v>
      </c>
      <c r="H347" s="43" t="s">
        <v>214</v>
      </c>
      <c r="N347" s="24"/>
      <c r="P347" s="24"/>
    </row>
    <row r="348" spans="1:16" ht="15" customHeight="1">
      <c r="A348" s="23">
        <f>COUNTIFS($H$3:H348,H348)</f>
        <v>37</v>
      </c>
      <c r="B348" s="23" t="str">
        <f t="shared" si="42"/>
        <v>内⑥37</v>
      </c>
      <c r="C348" s="24">
        <f t="shared" si="43"/>
        <v>346</v>
      </c>
      <c r="D348" s="27" t="str">
        <v>05-06-001</v>
      </c>
      <c r="E348" s="31" t="s">
        <v>702</v>
      </c>
      <c r="F348" s="31" t="s">
        <v>128</v>
      </c>
      <c r="G348" s="38">
        <v>2230</v>
      </c>
      <c r="H348" s="43" t="s">
        <v>214</v>
      </c>
      <c r="N348" s="24"/>
      <c r="P348" s="24"/>
    </row>
    <row r="349" spans="1:16" ht="15" customHeight="1">
      <c r="A349" s="23">
        <f>COUNTIFS($H$3:H349,H349)</f>
        <v>38</v>
      </c>
      <c r="B349" s="23" t="str">
        <f t="shared" si="42"/>
        <v>内⑥38</v>
      </c>
      <c r="C349" s="24">
        <f t="shared" si="43"/>
        <v>347</v>
      </c>
      <c r="D349" s="27" t="str">
        <v>05-06-002</v>
      </c>
      <c r="E349" s="31" t="s">
        <v>703</v>
      </c>
      <c r="F349" s="31" t="s">
        <v>128</v>
      </c>
      <c r="G349" s="38">
        <v>1230</v>
      </c>
      <c r="H349" s="43" t="s">
        <v>214</v>
      </c>
      <c r="N349" s="24"/>
      <c r="P349" s="24"/>
    </row>
    <row r="350" spans="1:16" ht="15" customHeight="1">
      <c r="A350" s="23">
        <f>COUNTIFS($H$3:H350,H350)</f>
        <v>39</v>
      </c>
      <c r="B350" s="23" t="str">
        <f t="shared" si="42"/>
        <v>内⑥39</v>
      </c>
      <c r="C350" s="24">
        <f t="shared" si="43"/>
        <v>348</v>
      </c>
      <c r="D350" s="27" t="str">
        <v>05-07-001</v>
      </c>
      <c r="E350" s="31" t="s">
        <v>347</v>
      </c>
      <c r="F350" s="31" t="s">
        <v>362</v>
      </c>
      <c r="G350" s="38">
        <v>72110</v>
      </c>
      <c r="H350" s="43" t="s">
        <v>214</v>
      </c>
      <c r="N350" s="24"/>
      <c r="P350" s="24"/>
    </row>
    <row r="351" spans="1:16" ht="15" customHeight="1">
      <c r="A351" s="23">
        <f>COUNTIFS($H$3:H351,H351)</f>
        <v>40</v>
      </c>
      <c r="B351" s="23" t="str">
        <f t="shared" si="42"/>
        <v>内⑥40</v>
      </c>
      <c r="C351" s="24">
        <f t="shared" si="43"/>
        <v>349</v>
      </c>
      <c r="D351" s="27" t="str">
        <v>05-07-002</v>
      </c>
      <c r="E351" s="31" t="s">
        <v>704</v>
      </c>
      <c r="F351" s="31" t="s">
        <v>362</v>
      </c>
      <c r="G351" s="38">
        <v>70750</v>
      </c>
      <c r="H351" s="43" t="s">
        <v>214</v>
      </c>
      <c r="N351" s="24"/>
      <c r="P351" s="24"/>
    </row>
    <row r="352" spans="1:16" ht="15" customHeight="1">
      <c r="A352" s="23">
        <f>COUNTIFS($H$3:H352,H352)</f>
        <v>41</v>
      </c>
      <c r="B352" s="23" t="str">
        <f t="shared" si="42"/>
        <v>内⑥41</v>
      </c>
      <c r="C352" s="24">
        <f t="shared" si="43"/>
        <v>350</v>
      </c>
      <c r="D352" s="27" t="str">
        <v>05-08-001</v>
      </c>
      <c r="E352" s="31" t="s">
        <v>568</v>
      </c>
      <c r="F352" s="31" t="s">
        <v>128</v>
      </c>
      <c r="G352" s="38">
        <v>3030</v>
      </c>
      <c r="H352" s="43" t="s">
        <v>214</v>
      </c>
      <c r="N352" s="24"/>
      <c r="P352" s="24"/>
    </row>
    <row r="353" spans="1:16" ht="15" customHeight="1">
      <c r="A353" s="23">
        <f>COUNTIFS($H$3:H353,H353)</f>
        <v>42</v>
      </c>
      <c r="B353" s="23" t="str">
        <f t="shared" si="42"/>
        <v>内⑥42</v>
      </c>
      <c r="C353" s="24">
        <f t="shared" si="43"/>
        <v>351</v>
      </c>
      <c r="D353" s="27" t="str">
        <v>05-08-002</v>
      </c>
      <c r="E353" s="31" t="s">
        <v>695</v>
      </c>
      <c r="F353" s="31" t="s">
        <v>128</v>
      </c>
      <c r="G353" s="38">
        <v>4550</v>
      </c>
      <c r="H353" s="43" t="s">
        <v>214</v>
      </c>
      <c r="N353" s="24"/>
      <c r="P353" s="24"/>
    </row>
    <row r="354" spans="1:16" ht="15" customHeight="1">
      <c r="A354" s="23">
        <f>COUNTIFS($H$3:H354,H354)</f>
        <v>43</v>
      </c>
      <c r="B354" s="23" t="str">
        <f t="shared" si="42"/>
        <v>内⑥43</v>
      </c>
      <c r="C354" s="24">
        <f t="shared" si="43"/>
        <v>352</v>
      </c>
      <c r="D354" s="27" t="str">
        <v>05-08-003</v>
      </c>
      <c r="E354" s="31" t="s">
        <v>264</v>
      </c>
      <c r="F354" s="31" t="s">
        <v>128</v>
      </c>
      <c r="G354" s="38">
        <v>2160</v>
      </c>
      <c r="H354" s="43" t="s">
        <v>214</v>
      </c>
      <c r="N354" s="24"/>
      <c r="P354" s="24"/>
    </row>
    <row r="355" spans="1:16" ht="15" customHeight="1">
      <c r="A355" s="23">
        <f>COUNTIFS($H$3:H355,H355)</f>
        <v>44</v>
      </c>
      <c r="B355" s="23" t="str">
        <f t="shared" si="42"/>
        <v>内⑥44</v>
      </c>
      <c r="C355" s="24">
        <f t="shared" si="43"/>
        <v>353</v>
      </c>
      <c r="D355" s="27" t="str">
        <v>05-08-004</v>
      </c>
      <c r="E355" s="31" t="s">
        <v>696</v>
      </c>
      <c r="F355" s="31" t="s">
        <v>128</v>
      </c>
      <c r="G355" s="38">
        <v>3260</v>
      </c>
      <c r="H355" s="43" t="s">
        <v>214</v>
      </c>
      <c r="N355" s="24"/>
      <c r="P355" s="24"/>
    </row>
    <row r="356" spans="1:16" ht="15" customHeight="1">
      <c r="A356" s="23">
        <f>COUNTIFS($H$3:H356,H356)</f>
        <v>45</v>
      </c>
      <c r="B356" s="23" t="str">
        <f t="shared" si="42"/>
        <v>内⑥45</v>
      </c>
      <c r="C356" s="24">
        <f t="shared" si="43"/>
        <v>354</v>
      </c>
      <c r="D356" s="27" t="str">
        <v>05-08-005</v>
      </c>
      <c r="E356" s="31" t="s">
        <v>697</v>
      </c>
      <c r="F356" s="31" t="s">
        <v>362</v>
      </c>
      <c r="G356" s="38">
        <v>25320</v>
      </c>
      <c r="H356" s="43" t="s">
        <v>214</v>
      </c>
      <c r="N356" s="24"/>
      <c r="P356" s="24"/>
    </row>
    <row r="357" spans="1:16" ht="15" customHeight="1">
      <c r="A357" s="23">
        <f>COUNTIFS($H$3:H357,H357)</f>
        <v>46</v>
      </c>
      <c r="B357" s="23" t="str">
        <f t="shared" si="42"/>
        <v>内⑥46</v>
      </c>
      <c r="C357" s="24">
        <f t="shared" si="43"/>
        <v>355</v>
      </c>
      <c r="D357" s="27" t="str">
        <v>05-08-006</v>
      </c>
      <c r="E357" s="31" t="s">
        <v>698</v>
      </c>
      <c r="F357" s="31" t="s">
        <v>362</v>
      </c>
      <c r="G357" s="38">
        <v>37920</v>
      </c>
      <c r="H357" s="43" t="s">
        <v>214</v>
      </c>
      <c r="N357" s="24"/>
      <c r="P357" s="24"/>
    </row>
    <row r="358" spans="1:16" ht="15" customHeight="1">
      <c r="A358" s="23">
        <f>COUNTIFS($H$3:H358,H358)</f>
        <v>47</v>
      </c>
      <c r="B358" s="23" t="str">
        <f t="shared" si="42"/>
        <v>内⑥47</v>
      </c>
      <c r="C358" s="24">
        <f t="shared" si="43"/>
        <v>356</v>
      </c>
      <c r="D358" s="27" t="str">
        <v>05-08-007</v>
      </c>
      <c r="E358" s="31" t="s">
        <v>173</v>
      </c>
      <c r="F358" s="31" t="s">
        <v>362</v>
      </c>
      <c r="G358" s="38">
        <v>18040</v>
      </c>
      <c r="H358" s="43" t="s">
        <v>214</v>
      </c>
      <c r="N358" s="24"/>
      <c r="P358" s="24"/>
    </row>
    <row r="359" spans="1:16" ht="15" customHeight="1">
      <c r="A359" s="23">
        <f>COUNTIFS($H$3:H359,H359)</f>
        <v>48</v>
      </c>
      <c r="B359" s="23" t="str">
        <f t="shared" si="42"/>
        <v>内⑥48</v>
      </c>
      <c r="C359" s="24">
        <f t="shared" si="43"/>
        <v>357</v>
      </c>
      <c r="D359" s="27" t="str">
        <v>05-08-008</v>
      </c>
      <c r="E359" s="31" t="s">
        <v>200</v>
      </c>
      <c r="F359" s="31" t="s">
        <v>362</v>
      </c>
      <c r="G359" s="38">
        <v>27230</v>
      </c>
      <c r="H359" s="43" t="s">
        <v>214</v>
      </c>
      <c r="N359" s="24"/>
      <c r="P359" s="24"/>
    </row>
    <row r="360" spans="1:16" ht="15" customHeight="1">
      <c r="A360" s="23">
        <f>COUNTIFS($H$3:H360,H360)</f>
        <v>12</v>
      </c>
      <c r="B360" s="23" t="str">
        <f t="shared" si="42"/>
        <v>区分12</v>
      </c>
      <c r="C360" s="24">
        <f t="shared" si="43"/>
        <v>358</v>
      </c>
      <c r="D360" s="27" t="s">
        <v>163</v>
      </c>
      <c r="E360" s="31" t="s">
        <v>240</v>
      </c>
      <c r="F360" s="31" t="s">
        <v>184</v>
      </c>
      <c r="G360" s="38" t="s">
        <v>293</v>
      </c>
      <c r="H360" s="43" t="s">
        <v>188</v>
      </c>
      <c r="N360" s="24"/>
      <c r="P360" s="24"/>
    </row>
    <row r="361" spans="1:16" ht="15" customHeight="1">
      <c r="A361" s="23">
        <f>COUNTIFS($H$3:H361,H361)</f>
        <v>1</v>
      </c>
      <c r="B361" s="23" t="str">
        <f t="shared" si="42"/>
        <v>内⑦01</v>
      </c>
      <c r="C361" s="24">
        <f t="shared" si="43"/>
        <v>359</v>
      </c>
      <c r="D361" s="27" t="str">
        <v>06-01-001</v>
      </c>
      <c r="E361" s="31" t="s">
        <v>296</v>
      </c>
      <c r="F361" s="31" t="s">
        <v>50</v>
      </c>
      <c r="G361" s="38">
        <v>148210</v>
      </c>
      <c r="H361" s="43" t="s">
        <v>256</v>
      </c>
      <c r="N361" s="24"/>
      <c r="P361" s="24"/>
    </row>
    <row r="362" spans="1:16" ht="15" customHeight="1">
      <c r="A362" s="23">
        <f>COUNTIFS($H$3:H362,H362)</f>
        <v>2</v>
      </c>
      <c r="B362" s="23" t="str">
        <f t="shared" si="42"/>
        <v>内⑦02</v>
      </c>
      <c r="C362" s="24">
        <f t="shared" si="43"/>
        <v>360</v>
      </c>
      <c r="D362" s="27" t="str">
        <v>06-01-002</v>
      </c>
      <c r="E362" s="31" t="s">
        <v>28</v>
      </c>
      <c r="F362" s="31" t="s">
        <v>50</v>
      </c>
      <c r="G362" s="38">
        <v>154890</v>
      </c>
      <c r="H362" s="43" t="s">
        <v>256</v>
      </c>
      <c r="N362" s="24"/>
      <c r="P362" s="24"/>
    </row>
    <row r="363" spans="1:16" ht="15" customHeight="1">
      <c r="A363" s="23">
        <f>COUNTIFS($H$3:H363,H363)</f>
        <v>3</v>
      </c>
      <c r="B363" s="23" t="str">
        <f t="shared" si="42"/>
        <v>内⑦03</v>
      </c>
      <c r="C363" s="24">
        <f t="shared" si="43"/>
        <v>361</v>
      </c>
      <c r="D363" s="27" t="str">
        <v>06-01-003</v>
      </c>
      <c r="E363" s="31" t="s">
        <v>231</v>
      </c>
      <c r="F363" s="31" t="s">
        <v>50</v>
      </c>
      <c r="G363" s="38">
        <v>174310</v>
      </c>
      <c r="H363" s="43" t="s">
        <v>256</v>
      </c>
      <c r="N363" s="24"/>
      <c r="P363" s="24"/>
    </row>
    <row r="364" spans="1:16" ht="15" customHeight="1">
      <c r="A364" s="23">
        <f>COUNTIFS($H$3:H364,H364)</f>
        <v>4</v>
      </c>
      <c r="B364" s="23" t="str">
        <f t="shared" si="42"/>
        <v>内⑦04</v>
      </c>
      <c r="C364" s="24">
        <f t="shared" si="43"/>
        <v>362</v>
      </c>
      <c r="D364" s="27" t="s">
        <v>44</v>
      </c>
      <c r="E364" s="31" t="s">
        <v>117</v>
      </c>
      <c r="F364" s="31" t="s">
        <v>50</v>
      </c>
      <c r="G364" s="38">
        <v>247640</v>
      </c>
      <c r="H364" s="43" t="s">
        <v>256</v>
      </c>
      <c r="N364" s="24"/>
      <c r="P364" s="24"/>
    </row>
    <row r="365" spans="1:16" ht="15" customHeight="1">
      <c r="A365" s="23">
        <f>COUNTIFS($H$3:H365,H365)</f>
        <v>5</v>
      </c>
      <c r="B365" s="23" t="str">
        <f t="shared" si="42"/>
        <v>内⑦05</v>
      </c>
      <c r="C365" s="24">
        <f t="shared" si="43"/>
        <v>363</v>
      </c>
      <c r="D365" s="27" t="str">
        <v>06-01-005</v>
      </c>
      <c r="E365" s="31" t="s">
        <v>96</v>
      </c>
      <c r="F365" s="31" t="s">
        <v>50</v>
      </c>
      <c r="G365" s="38">
        <v>354570</v>
      </c>
      <c r="H365" s="43" t="s">
        <v>256</v>
      </c>
      <c r="N365" s="24"/>
      <c r="P365" s="24"/>
    </row>
    <row r="366" spans="1:16" ht="15" customHeight="1">
      <c r="A366" s="23">
        <f>COUNTIFS($H$3:H366,H366)</f>
        <v>6</v>
      </c>
      <c r="B366" s="23" t="str">
        <f t="shared" si="42"/>
        <v>内⑦06</v>
      </c>
      <c r="C366" s="24">
        <f t="shared" si="43"/>
        <v>364</v>
      </c>
      <c r="D366" s="27" t="str">
        <v>06-01-006</v>
      </c>
      <c r="E366" s="31" t="s">
        <v>219</v>
      </c>
      <c r="F366" s="31" t="s">
        <v>50</v>
      </c>
      <c r="G366" s="38">
        <v>1113320</v>
      </c>
      <c r="H366" s="43" t="s">
        <v>256</v>
      </c>
      <c r="N366" s="24"/>
      <c r="P366" s="24"/>
    </row>
    <row r="367" spans="1:16" ht="15" customHeight="1">
      <c r="A367" s="23">
        <f>COUNTIFS($H$3:H367,H367)</f>
        <v>7</v>
      </c>
      <c r="B367" s="23" t="str">
        <f t="shared" si="42"/>
        <v>内⑦07</v>
      </c>
      <c r="C367" s="24">
        <f t="shared" si="43"/>
        <v>365</v>
      </c>
      <c r="D367" s="27" t="str">
        <v>06-02-001</v>
      </c>
      <c r="E367" s="31" t="str">
        <v>埋設BV 25A</v>
      </c>
      <c r="F367" s="31" t="s">
        <v>50</v>
      </c>
      <c r="G367" s="38">
        <v>57810</v>
      </c>
      <c r="H367" s="43" t="s">
        <v>256</v>
      </c>
      <c r="N367" s="24"/>
      <c r="P367" s="24"/>
    </row>
    <row r="368" spans="1:16" ht="15" customHeight="1">
      <c r="A368" s="23">
        <f>COUNTIFS($H$3:H368,H368)</f>
        <v>8</v>
      </c>
      <c r="B368" s="23" t="str">
        <f t="shared" si="42"/>
        <v>内⑦08</v>
      </c>
      <c r="C368" s="24">
        <f t="shared" si="43"/>
        <v>366</v>
      </c>
      <c r="D368" s="27" t="str">
        <v>06-02-002</v>
      </c>
      <c r="E368" s="31" t="str">
        <v>埋設BV 32A</v>
      </c>
      <c r="F368" s="31" t="s">
        <v>50</v>
      </c>
      <c r="G368" s="38">
        <v>85260</v>
      </c>
      <c r="H368" s="43" t="s">
        <v>256</v>
      </c>
      <c r="N368" s="24"/>
      <c r="P368" s="24"/>
    </row>
    <row r="369" spans="1:16" ht="15" customHeight="1">
      <c r="A369" s="23">
        <f>COUNTIFS($H$3:H369,H369)</f>
        <v>9</v>
      </c>
      <c r="B369" s="23" t="str">
        <f t="shared" si="42"/>
        <v>内⑦09</v>
      </c>
      <c r="C369" s="24">
        <f t="shared" si="43"/>
        <v>367</v>
      </c>
      <c r="D369" s="27" t="str">
        <v>06-02-003</v>
      </c>
      <c r="E369" s="31" t="str">
        <v>埋設BV 40A</v>
      </c>
      <c r="F369" s="31" t="s">
        <v>50</v>
      </c>
      <c r="G369" s="38">
        <v>90640</v>
      </c>
      <c r="H369" s="43" t="s">
        <v>256</v>
      </c>
      <c r="N369" s="24"/>
      <c r="P369" s="24"/>
    </row>
    <row r="370" spans="1:16" ht="15" customHeight="1">
      <c r="A370" s="23">
        <f>COUNTIFS($H$3:H370,H370)</f>
        <v>10</v>
      </c>
      <c r="B370" s="23" t="str">
        <f t="shared" si="42"/>
        <v>内⑦10</v>
      </c>
      <c r="C370" s="24">
        <f t="shared" si="43"/>
        <v>368</v>
      </c>
      <c r="D370" s="27" t="str">
        <v>06-02-004</v>
      </c>
      <c r="E370" s="31" t="str">
        <v>埋設BV 50A</v>
      </c>
      <c r="F370" s="31" t="s">
        <v>50</v>
      </c>
      <c r="G370" s="38">
        <v>107160</v>
      </c>
      <c r="H370" s="43" t="s">
        <v>256</v>
      </c>
      <c r="N370" s="24"/>
      <c r="P370" s="24"/>
    </row>
    <row r="371" spans="1:16" ht="15" customHeight="1">
      <c r="A371" s="23">
        <f>COUNTIFS($H$3:H371,H371)</f>
        <v>11</v>
      </c>
      <c r="B371" s="23" t="str">
        <f t="shared" si="42"/>
        <v>内⑦11</v>
      </c>
      <c r="C371" s="24">
        <f t="shared" si="43"/>
        <v>369</v>
      </c>
      <c r="D371" s="27" t="str">
        <v>06-02-005</v>
      </c>
      <c r="E371" s="31" t="str">
        <v>埋設BV 80A</v>
      </c>
      <c r="F371" s="31" t="s">
        <v>50</v>
      </c>
      <c r="G371" s="38">
        <v>188320</v>
      </c>
      <c r="H371" s="43" t="s">
        <v>256</v>
      </c>
      <c r="N371" s="24"/>
      <c r="P371" s="24"/>
    </row>
    <row r="372" spans="1:16" ht="15" customHeight="1">
      <c r="A372" s="23">
        <f>COUNTIFS($H$3:H372,H372)</f>
        <v>12</v>
      </c>
      <c r="B372" s="23" t="str">
        <f t="shared" si="42"/>
        <v>内⑦12</v>
      </c>
      <c r="C372" s="24">
        <f t="shared" si="43"/>
        <v>370</v>
      </c>
      <c r="D372" s="27" t="str">
        <v>06-02-006</v>
      </c>
      <c r="E372" s="31" t="str">
        <v>埋設BV 100A</v>
      </c>
      <c r="F372" s="31" t="s">
        <v>50</v>
      </c>
      <c r="G372" s="38">
        <v>255430</v>
      </c>
      <c r="H372" s="43" t="s">
        <v>256</v>
      </c>
      <c r="N372" s="24"/>
      <c r="P372" s="24"/>
    </row>
    <row r="373" spans="1:16" ht="15" customHeight="1">
      <c r="A373" s="23">
        <f>COUNTIFS($H$3:H373,H373)</f>
        <v>13</v>
      </c>
      <c r="B373" s="23" t="str">
        <f t="shared" si="42"/>
        <v>内⑦13</v>
      </c>
      <c r="C373" s="24">
        <f t="shared" si="43"/>
        <v>371</v>
      </c>
      <c r="D373" s="27" t="str">
        <v>06-02-007</v>
      </c>
      <c r="E373" s="31" t="str">
        <v>埋設BV 150A</v>
      </c>
      <c r="F373" s="31" t="s">
        <v>50</v>
      </c>
      <c r="G373" s="38">
        <v>647450</v>
      </c>
      <c r="H373" s="43" t="s">
        <v>256</v>
      </c>
      <c r="N373" s="24"/>
      <c r="P373" s="24"/>
    </row>
    <row r="374" spans="1:16" ht="15" customHeight="1">
      <c r="A374" s="23">
        <f>COUNTIFS($H$3:H374,H374)</f>
        <v>14</v>
      </c>
      <c r="B374" s="23" t="str">
        <f t="shared" si="42"/>
        <v>内⑦14</v>
      </c>
      <c r="C374" s="24">
        <f t="shared" si="43"/>
        <v>372</v>
      </c>
      <c r="D374" s="27" t="str">
        <v>06-03-001</v>
      </c>
      <c r="E374" s="31" t="str">
        <v>露出BV(フランジ) 25A</v>
      </c>
      <c r="F374" s="31" t="s">
        <v>50</v>
      </c>
      <c r="G374" s="38">
        <v>59710</v>
      </c>
      <c r="H374" s="43" t="s">
        <v>256</v>
      </c>
      <c r="N374" s="24"/>
      <c r="P374" s="24"/>
    </row>
    <row r="375" spans="1:16" ht="15" customHeight="1">
      <c r="A375" s="23">
        <f>COUNTIFS($H$3:H375,H375)</f>
        <v>15</v>
      </c>
      <c r="B375" s="23" t="str">
        <f t="shared" si="42"/>
        <v>内⑦15</v>
      </c>
      <c r="C375" s="24">
        <f t="shared" si="43"/>
        <v>373</v>
      </c>
      <c r="D375" s="27" t="str">
        <v>06-03-002</v>
      </c>
      <c r="E375" s="31" t="str">
        <v>露出BV(フランジ) 32A</v>
      </c>
      <c r="F375" s="31" t="s">
        <v>50</v>
      </c>
      <c r="G375" s="38">
        <v>87900</v>
      </c>
      <c r="H375" s="43" t="s">
        <v>256</v>
      </c>
      <c r="N375" s="24"/>
      <c r="P375" s="24"/>
    </row>
    <row r="376" spans="1:16" ht="15" customHeight="1">
      <c r="A376" s="23">
        <f>COUNTIFS($H$3:H376,H376)</f>
        <v>16</v>
      </c>
      <c r="B376" s="23" t="str">
        <f t="shared" si="42"/>
        <v>内⑦16</v>
      </c>
      <c r="C376" s="24">
        <f t="shared" si="43"/>
        <v>374</v>
      </c>
      <c r="D376" s="27" t="str">
        <v>06-03-003</v>
      </c>
      <c r="E376" s="31" t="str">
        <v>露出BV(フランジ) 40A</v>
      </c>
      <c r="F376" s="31" t="s">
        <v>50</v>
      </c>
      <c r="G376" s="38">
        <v>93430</v>
      </c>
      <c r="H376" s="43" t="s">
        <v>256</v>
      </c>
      <c r="N376" s="24"/>
      <c r="P376" s="24"/>
    </row>
    <row r="377" spans="1:16" ht="15" customHeight="1">
      <c r="A377" s="23">
        <f>COUNTIFS($H$3:H377,H377)</f>
        <v>17</v>
      </c>
      <c r="B377" s="23" t="str">
        <f t="shared" si="42"/>
        <v>内⑦17</v>
      </c>
      <c r="C377" s="24">
        <f t="shared" si="43"/>
        <v>375</v>
      </c>
      <c r="D377" s="27" t="str">
        <v>06-03-004</v>
      </c>
      <c r="E377" s="31" t="str">
        <v>露出BV(フランジ) 50A</v>
      </c>
      <c r="F377" s="31" t="s">
        <v>50</v>
      </c>
      <c r="G377" s="38">
        <v>110530</v>
      </c>
      <c r="H377" s="43" t="s">
        <v>256</v>
      </c>
      <c r="N377" s="24"/>
      <c r="P377" s="24"/>
    </row>
    <row r="378" spans="1:16" ht="15" customHeight="1">
      <c r="A378" s="23">
        <f>COUNTIFS($H$3:H378,H378)</f>
        <v>18</v>
      </c>
      <c r="B378" s="23" t="str">
        <f t="shared" si="42"/>
        <v>内⑦18</v>
      </c>
      <c r="C378" s="24">
        <f t="shared" si="43"/>
        <v>376</v>
      </c>
      <c r="D378" s="27" t="str">
        <v>06-03-005</v>
      </c>
      <c r="E378" s="31" t="str">
        <v>露出BV(フランジ) 80A</v>
      </c>
      <c r="F378" s="31" t="s">
        <v>50</v>
      </c>
      <c r="G378" s="38">
        <v>193210</v>
      </c>
      <c r="H378" s="43" t="s">
        <v>256</v>
      </c>
      <c r="N378" s="24"/>
      <c r="P378" s="24"/>
    </row>
    <row r="379" spans="1:16" ht="15" customHeight="1">
      <c r="A379" s="23">
        <f>COUNTIFS($H$3:H379,H379)</f>
        <v>19</v>
      </c>
      <c r="B379" s="23" t="str">
        <f t="shared" si="42"/>
        <v>内⑦19</v>
      </c>
      <c r="C379" s="24">
        <f t="shared" si="43"/>
        <v>377</v>
      </c>
      <c r="D379" s="27" t="str">
        <v>06-03-006</v>
      </c>
      <c r="E379" s="31" t="str">
        <v>露出BV(フランジ) 100A</v>
      </c>
      <c r="F379" s="31" t="s">
        <v>50</v>
      </c>
      <c r="G379" s="38">
        <v>261150</v>
      </c>
      <c r="H379" s="43" t="s">
        <v>256</v>
      </c>
      <c r="N379" s="24"/>
      <c r="P379" s="24"/>
    </row>
    <row r="380" spans="1:16" ht="15" customHeight="1">
      <c r="A380" s="23">
        <f>COUNTIFS($H$3:H380,H380)</f>
        <v>20</v>
      </c>
      <c r="B380" s="23" t="str">
        <f t="shared" si="42"/>
        <v>内⑦20</v>
      </c>
      <c r="C380" s="24">
        <f t="shared" si="43"/>
        <v>378</v>
      </c>
      <c r="D380" s="27" t="str">
        <v>06-03-007</v>
      </c>
      <c r="E380" s="31" t="str">
        <v>露出BV(フランジ) 150A</v>
      </c>
      <c r="F380" s="31" t="s">
        <v>50</v>
      </c>
      <c r="G380" s="38">
        <v>655180</v>
      </c>
      <c r="H380" s="43" t="s">
        <v>256</v>
      </c>
      <c r="N380" s="24"/>
      <c r="P380" s="24"/>
    </row>
    <row r="381" spans="1:16" ht="15" customHeight="1">
      <c r="A381" s="23">
        <f>COUNTIFS($H$3:H381,H381)</f>
        <v>21</v>
      </c>
      <c r="B381" s="23" t="str">
        <f t="shared" si="42"/>
        <v>内⑦21</v>
      </c>
      <c r="C381" s="24">
        <f t="shared" si="43"/>
        <v>379</v>
      </c>
      <c r="D381" s="27" t="s">
        <v>450</v>
      </c>
      <c r="E381" s="31" t="str">
        <v>露出BV(ねじ) 25A</v>
      </c>
      <c r="F381" s="31" t="s">
        <v>50</v>
      </c>
      <c r="G381" s="38">
        <v>31670</v>
      </c>
      <c r="H381" s="43" t="s">
        <v>256</v>
      </c>
      <c r="N381" s="24"/>
      <c r="P381" s="24"/>
    </row>
    <row r="382" spans="1:16" ht="15" customHeight="1">
      <c r="A382" s="23">
        <f>COUNTIFS($H$3:H382,H382)</f>
        <v>22</v>
      </c>
      <c r="B382" s="23" t="str">
        <f t="shared" si="42"/>
        <v>内⑦22</v>
      </c>
      <c r="C382" s="24">
        <f t="shared" si="43"/>
        <v>380</v>
      </c>
      <c r="D382" s="27" t="str">
        <v>06-04-002</v>
      </c>
      <c r="E382" s="31" t="str">
        <v>露出BV(ねじ) 32A</v>
      </c>
      <c r="F382" s="31" t="s">
        <v>50</v>
      </c>
      <c r="G382" s="38">
        <v>44720</v>
      </c>
      <c r="H382" s="43" t="s">
        <v>256</v>
      </c>
      <c r="N382" s="24"/>
      <c r="P382" s="24"/>
    </row>
    <row r="383" spans="1:16" ht="15" customHeight="1">
      <c r="A383" s="23">
        <f>COUNTIFS($H$3:H383,H383)</f>
        <v>23</v>
      </c>
      <c r="B383" s="23" t="str">
        <f t="shared" si="42"/>
        <v>内⑦23</v>
      </c>
      <c r="C383" s="24">
        <f t="shared" si="43"/>
        <v>381</v>
      </c>
      <c r="D383" s="27" t="str">
        <v>06-04-003</v>
      </c>
      <c r="E383" s="31" t="str">
        <v>露出BV(ねじ) 40A</v>
      </c>
      <c r="F383" s="31" t="s">
        <v>50</v>
      </c>
      <c r="G383" s="38">
        <v>48320</v>
      </c>
      <c r="H383" s="43" t="s">
        <v>256</v>
      </c>
      <c r="N383" s="24"/>
      <c r="P383" s="24"/>
    </row>
    <row r="384" spans="1:16" ht="15" customHeight="1">
      <c r="A384" s="23">
        <f>COUNTIFS($H$3:H384,H384)</f>
        <v>24</v>
      </c>
      <c r="B384" s="23" t="str">
        <f t="shared" si="42"/>
        <v>内⑦24</v>
      </c>
      <c r="C384" s="24">
        <f t="shared" si="43"/>
        <v>382</v>
      </c>
      <c r="D384" s="27" t="str">
        <v>06-04-004</v>
      </c>
      <c r="E384" s="31" t="str">
        <v>露出BV(ねじ) 50A</v>
      </c>
      <c r="F384" s="31" t="s">
        <v>50</v>
      </c>
      <c r="G384" s="38">
        <v>64930</v>
      </c>
      <c r="H384" s="43" t="s">
        <v>256</v>
      </c>
      <c r="N384" s="24"/>
      <c r="P384" s="24"/>
    </row>
    <row r="385" spans="1:16" ht="15" customHeight="1">
      <c r="A385" s="23">
        <f>COUNTIFS($H$3:H385,H385)</f>
        <v>25</v>
      </c>
      <c r="B385" s="23" t="str">
        <f t="shared" si="42"/>
        <v>内⑦25</v>
      </c>
      <c r="C385" s="24">
        <f t="shared" si="43"/>
        <v>383</v>
      </c>
      <c r="D385" s="27" t="str">
        <v>06-04-005</v>
      </c>
      <c r="E385" s="31" t="str">
        <v>露出BV(ねじ) 80A</v>
      </c>
      <c r="F385" s="31" t="s">
        <v>50</v>
      </c>
      <c r="G385" s="38">
        <v>106180</v>
      </c>
      <c r="H385" s="43" t="s">
        <v>256</v>
      </c>
      <c r="N385" s="24"/>
      <c r="P385" s="24"/>
    </row>
    <row r="386" spans="1:16" ht="15" customHeight="1">
      <c r="A386" s="23">
        <f>COUNTIFS($H$3:H386,H386)</f>
        <v>26</v>
      </c>
      <c r="B386" s="23" t="str">
        <f t="shared" si="42"/>
        <v>内⑦26</v>
      </c>
      <c r="C386" s="24">
        <f t="shared" si="43"/>
        <v>384</v>
      </c>
      <c r="D386" s="27" t="str">
        <v>06-05-001</v>
      </c>
      <c r="E386" s="31" t="s">
        <v>54</v>
      </c>
      <c r="F386" s="31" t="s">
        <v>50</v>
      </c>
      <c r="G386" s="38">
        <v>14000</v>
      </c>
      <c r="H386" s="43" t="s">
        <v>256</v>
      </c>
      <c r="N386" s="24"/>
      <c r="P386" s="24"/>
    </row>
    <row r="387" spans="1:16" ht="15" customHeight="1">
      <c r="A387" s="23">
        <f>COUNTIFS($H$3:H387,H387)</f>
        <v>27</v>
      </c>
      <c r="B387" s="23" t="str">
        <f t="shared" ref="B387:B450" si="44">H387&amp;TEXT(A387,"00")</f>
        <v>内⑦27</v>
      </c>
      <c r="C387" s="24">
        <f t="shared" si="43"/>
        <v>385</v>
      </c>
      <c r="D387" s="27" t="str">
        <v>06-05-002</v>
      </c>
      <c r="E387" s="31" t="s">
        <v>476</v>
      </c>
      <c r="F387" s="31" t="s">
        <v>50</v>
      </c>
      <c r="G387" s="38">
        <v>108650</v>
      </c>
      <c r="H387" s="43" t="s">
        <v>256</v>
      </c>
      <c r="N387" s="24"/>
      <c r="P387" s="24"/>
    </row>
    <row r="388" spans="1:16" ht="15" customHeight="1">
      <c r="A388" s="23">
        <f>COUNTIFS($H$3:H388,H388)</f>
        <v>13</v>
      </c>
      <c r="B388" s="23" t="str">
        <f t="shared" si="44"/>
        <v>区分13</v>
      </c>
      <c r="C388" s="24">
        <f t="shared" ref="C388:C451" si="45">C387+1</f>
        <v>386</v>
      </c>
      <c r="D388" s="27" t="s">
        <v>163</v>
      </c>
      <c r="E388" s="31" t="s">
        <v>263</v>
      </c>
      <c r="F388" s="31" t="s">
        <v>184</v>
      </c>
      <c r="G388" s="38" t="s">
        <v>293</v>
      </c>
      <c r="H388" s="43" t="s">
        <v>188</v>
      </c>
      <c r="N388" s="24"/>
      <c r="P388" s="24"/>
    </row>
    <row r="389" spans="1:16" ht="15" customHeight="1">
      <c r="A389" s="23">
        <f>COUNTIFS($H$3:H389,H389)</f>
        <v>1</v>
      </c>
      <c r="B389" s="23" t="str">
        <f t="shared" si="44"/>
        <v>内⑧01</v>
      </c>
      <c r="C389" s="24">
        <f t="shared" si="45"/>
        <v>387</v>
      </c>
      <c r="D389" s="27" t="str">
        <v>07-01-001</v>
      </c>
      <c r="E389" s="31" t="str">
        <v>絶縁ソケット 15A</v>
      </c>
      <c r="F389" s="31" t="s">
        <v>50</v>
      </c>
      <c r="G389" s="38">
        <v>5530</v>
      </c>
      <c r="H389" s="43" t="s">
        <v>45</v>
      </c>
      <c r="N389" s="24"/>
      <c r="P389" s="24"/>
    </row>
    <row r="390" spans="1:16" ht="15" customHeight="1">
      <c r="A390" s="23">
        <f>COUNTIFS($H$3:H390,H390)</f>
        <v>2</v>
      </c>
      <c r="B390" s="23" t="str">
        <f t="shared" si="44"/>
        <v>内⑧02</v>
      </c>
      <c r="C390" s="24">
        <f t="shared" si="45"/>
        <v>388</v>
      </c>
      <c r="D390" s="27" t="str">
        <v>07-01-002</v>
      </c>
      <c r="E390" s="31" t="str">
        <v>絶縁ソケット 20A</v>
      </c>
      <c r="F390" s="31" t="s">
        <v>50</v>
      </c>
      <c r="G390" s="38">
        <v>6620</v>
      </c>
      <c r="H390" s="43" t="s">
        <v>45</v>
      </c>
      <c r="N390" s="24"/>
      <c r="P390" s="24"/>
    </row>
    <row r="391" spans="1:16" ht="15" customHeight="1">
      <c r="A391" s="23">
        <f>COUNTIFS($H$3:H391,H391)</f>
        <v>3</v>
      </c>
      <c r="B391" s="23" t="str">
        <f t="shared" si="44"/>
        <v>内⑧03</v>
      </c>
      <c r="C391" s="24">
        <f t="shared" si="45"/>
        <v>389</v>
      </c>
      <c r="D391" s="27" t="str">
        <v>07-01-003</v>
      </c>
      <c r="E391" s="31" t="str">
        <v>絶縁ソケット 25A</v>
      </c>
      <c r="F391" s="31" t="s">
        <v>50</v>
      </c>
      <c r="G391" s="38">
        <v>8130</v>
      </c>
      <c r="H391" s="43" t="s">
        <v>45</v>
      </c>
      <c r="N391" s="24"/>
      <c r="P391" s="24"/>
    </row>
    <row r="392" spans="1:16" ht="15" customHeight="1">
      <c r="A392" s="23">
        <f>COUNTIFS($H$3:H392,H392)</f>
        <v>4</v>
      </c>
      <c r="B392" s="23" t="str">
        <f t="shared" si="44"/>
        <v>内⑧04</v>
      </c>
      <c r="C392" s="24">
        <f t="shared" si="45"/>
        <v>390</v>
      </c>
      <c r="D392" s="27" t="str">
        <v>07-01-004</v>
      </c>
      <c r="E392" s="31" t="str">
        <v>絶縁ソケット 32A</v>
      </c>
      <c r="F392" s="31" t="s">
        <v>50</v>
      </c>
      <c r="G392" s="38">
        <v>9860</v>
      </c>
      <c r="H392" s="43" t="s">
        <v>45</v>
      </c>
      <c r="N392" s="24"/>
      <c r="P392" s="24"/>
    </row>
    <row r="393" spans="1:16" ht="15" customHeight="1">
      <c r="A393" s="23">
        <f>COUNTIFS($H$3:H393,H393)</f>
        <v>5</v>
      </c>
      <c r="B393" s="23" t="str">
        <f t="shared" si="44"/>
        <v>内⑧05</v>
      </c>
      <c r="C393" s="24">
        <f t="shared" si="45"/>
        <v>391</v>
      </c>
      <c r="D393" s="27" t="str">
        <v>07-01-005</v>
      </c>
      <c r="E393" s="31" t="str">
        <v>絶縁ソケット 40A</v>
      </c>
      <c r="F393" s="31" t="s">
        <v>50</v>
      </c>
      <c r="G393" s="38">
        <v>12240</v>
      </c>
      <c r="H393" s="43" t="s">
        <v>45</v>
      </c>
      <c r="N393" s="24"/>
      <c r="P393" s="24"/>
    </row>
    <row r="394" spans="1:16" ht="15" customHeight="1">
      <c r="A394" s="23">
        <f>COUNTIFS($H$3:H394,H394)</f>
        <v>6</v>
      </c>
      <c r="B394" s="23" t="str">
        <f t="shared" si="44"/>
        <v>内⑧06</v>
      </c>
      <c r="C394" s="24">
        <f t="shared" si="45"/>
        <v>392</v>
      </c>
      <c r="D394" s="27" t="str">
        <v>07-01-006</v>
      </c>
      <c r="E394" s="31" t="str">
        <v>絶縁ソケット 50A</v>
      </c>
      <c r="F394" s="31" t="s">
        <v>50</v>
      </c>
      <c r="G394" s="38">
        <v>14830</v>
      </c>
      <c r="H394" s="43" t="s">
        <v>45</v>
      </c>
      <c r="N394" s="24"/>
      <c r="P394" s="24"/>
    </row>
    <row r="395" spans="1:16" ht="15" customHeight="1">
      <c r="A395" s="23">
        <f>COUNTIFS($H$3:H395,H395)</f>
        <v>7</v>
      </c>
      <c r="B395" s="23" t="str">
        <f t="shared" si="44"/>
        <v>内⑧07</v>
      </c>
      <c r="C395" s="24">
        <f t="shared" si="45"/>
        <v>393</v>
      </c>
      <c r="D395" s="27" t="str">
        <v>07-02-001</v>
      </c>
      <c r="E395" s="31" t="str">
        <v>管塗装 25A以下</v>
      </c>
      <c r="F395" s="31" t="s">
        <v>128</v>
      </c>
      <c r="G395" s="38">
        <v>1120</v>
      </c>
      <c r="H395" s="43" t="s">
        <v>45</v>
      </c>
      <c r="N395" s="24"/>
      <c r="P395" s="24"/>
    </row>
    <row r="396" spans="1:16" ht="15" customHeight="1">
      <c r="A396" s="23">
        <f>COUNTIFS($H$3:H396,H396)</f>
        <v>8</v>
      </c>
      <c r="B396" s="23" t="str">
        <f t="shared" si="44"/>
        <v>内⑧08</v>
      </c>
      <c r="C396" s="24">
        <f t="shared" si="45"/>
        <v>394</v>
      </c>
      <c r="D396" s="27" t="str">
        <v>07-02-002</v>
      </c>
      <c r="E396" s="31" t="str">
        <v>管塗装 50A以下</v>
      </c>
      <c r="F396" s="31" t="s">
        <v>128</v>
      </c>
      <c r="G396" s="38">
        <v>1390</v>
      </c>
      <c r="H396" s="43" t="s">
        <v>45</v>
      </c>
      <c r="N396" s="24"/>
      <c r="P396" s="24"/>
    </row>
    <row r="397" spans="1:16" ht="15" customHeight="1">
      <c r="A397" s="23">
        <f>COUNTIFS($H$3:H397,H397)</f>
        <v>9</v>
      </c>
      <c r="B397" s="23" t="str">
        <f t="shared" si="44"/>
        <v>内⑧09</v>
      </c>
      <c r="C397" s="24">
        <f t="shared" si="45"/>
        <v>395</v>
      </c>
      <c r="D397" s="27" t="str">
        <v>07-02-003</v>
      </c>
      <c r="E397" s="31" t="str">
        <v>管塗装 100A以下</v>
      </c>
      <c r="F397" s="31" t="s">
        <v>128</v>
      </c>
      <c r="G397" s="38">
        <v>1950</v>
      </c>
      <c r="H397" s="43" t="s">
        <v>45</v>
      </c>
      <c r="N397" s="24"/>
      <c r="P397" s="24"/>
    </row>
    <row r="398" spans="1:16" ht="15" customHeight="1">
      <c r="A398" s="23">
        <f>COUNTIFS($H$3:H398,H398)</f>
        <v>10</v>
      </c>
      <c r="B398" s="23" t="str">
        <f t="shared" si="44"/>
        <v>内⑧10</v>
      </c>
      <c r="C398" s="24">
        <f t="shared" si="45"/>
        <v>396</v>
      </c>
      <c r="D398" s="27" t="str">
        <v>07-03-001</v>
      </c>
      <c r="E398" s="31" t="str">
        <v>継手塗装 25A以下</v>
      </c>
      <c r="F398" s="31" t="s">
        <v>50</v>
      </c>
      <c r="G398" s="38">
        <v>70</v>
      </c>
      <c r="H398" s="43" t="s">
        <v>45</v>
      </c>
      <c r="N398" s="24"/>
      <c r="P398" s="24"/>
    </row>
    <row r="399" spans="1:16" ht="15" customHeight="1">
      <c r="A399" s="23">
        <f>COUNTIFS($H$3:H399,H399)</f>
        <v>11</v>
      </c>
      <c r="B399" s="23" t="str">
        <f t="shared" si="44"/>
        <v>内⑧11</v>
      </c>
      <c r="C399" s="24">
        <f t="shared" si="45"/>
        <v>397</v>
      </c>
      <c r="D399" s="27" t="str">
        <v>07-03-002</v>
      </c>
      <c r="E399" s="31" t="str">
        <v>継手塗装 50A以下</v>
      </c>
      <c r="F399" s="31" t="s">
        <v>50</v>
      </c>
      <c r="G399" s="38">
        <v>110</v>
      </c>
      <c r="H399" s="43" t="s">
        <v>45</v>
      </c>
      <c r="N399" s="24"/>
      <c r="P399" s="24"/>
    </row>
    <row r="400" spans="1:16" ht="15" customHeight="1">
      <c r="A400" s="23">
        <f>COUNTIFS($H$3:H400,H400)</f>
        <v>12</v>
      </c>
      <c r="B400" s="23" t="str">
        <f t="shared" si="44"/>
        <v>内⑧12</v>
      </c>
      <c r="C400" s="24">
        <f t="shared" si="45"/>
        <v>398</v>
      </c>
      <c r="D400" s="27" t="str">
        <v>07-03-003</v>
      </c>
      <c r="E400" s="31" t="str">
        <v>継手塗装 100A以下</v>
      </c>
      <c r="F400" s="31" t="s">
        <v>50</v>
      </c>
      <c r="G400" s="38">
        <v>220</v>
      </c>
      <c r="H400" s="43" t="s">
        <v>45</v>
      </c>
      <c r="N400" s="24"/>
      <c r="P400" s="24"/>
    </row>
    <row r="401" spans="1:16" ht="15" customHeight="1">
      <c r="A401" s="23">
        <f>COUNTIFS($H$3:H401,H401)</f>
        <v>13</v>
      </c>
      <c r="B401" s="23" t="str">
        <f t="shared" si="44"/>
        <v>内⑧13</v>
      </c>
      <c r="C401" s="24">
        <f t="shared" si="45"/>
        <v>399</v>
      </c>
      <c r="D401" s="27" t="str">
        <v>07-04-001</v>
      </c>
      <c r="E401" s="31" t="str">
        <v>防食テープ巻 25A</v>
      </c>
      <c r="F401" s="31" t="s">
        <v>128</v>
      </c>
      <c r="G401" s="38">
        <v>490</v>
      </c>
      <c r="H401" s="43" t="s">
        <v>45</v>
      </c>
      <c r="N401" s="24"/>
      <c r="P401" s="24"/>
    </row>
    <row r="402" spans="1:16" ht="15" customHeight="1">
      <c r="A402" s="23">
        <f>COUNTIFS($H$3:H402,H402)</f>
        <v>14</v>
      </c>
      <c r="B402" s="23" t="str">
        <f t="shared" si="44"/>
        <v>内⑧14</v>
      </c>
      <c r="C402" s="24">
        <f t="shared" si="45"/>
        <v>400</v>
      </c>
      <c r="D402" s="27" t="str">
        <v>07-04-002</v>
      </c>
      <c r="E402" s="31" t="str">
        <v>防食テープ巻 32A</v>
      </c>
      <c r="F402" s="31" t="s">
        <v>128</v>
      </c>
      <c r="G402" s="38">
        <v>560</v>
      </c>
      <c r="H402" s="43" t="s">
        <v>45</v>
      </c>
      <c r="N402" s="24"/>
      <c r="P402" s="24"/>
    </row>
    <row r="403" spans="1:16" ht="15" customHeight="1">
      <c r="A403" s="23">
        <f>COUNTIFS($H$3:H403,H403)</f>
        <v>15</v>
      </c>
      <c r="B403" s="23" t="str">
        <f t="shared" si="44"/>
        <v>内⑧15</v>
      </c>
      <c r="C403" s="24">
        <f t="shared" si="45"/>
        <v>401</v>
      </c>
      <c r="D403" s="27" t="str">
        <v>07-04-003</v>
      </c>
      <c r="E403" s="31" t="str">
        <v>防食テープ巻 40A</v>
      </c>
      <c r="F403" s="31" t="s">
        <v>128</v>
      </c>
      <c r="G403" s="38">
        <v>650</v>
      </c>
      <c r="H403" s="43" t="s">
        <v>45</v>
      </c>
      <c r="N403" s="24"/>
      <c r="P403" s="24"/>
    </row>
    <row r="404" spans="1:16" ht="15" customHeight="1">
      <c r="A404" s="23">
        <f>COUNTIFS($H$3:H404,H404)</f>
        <v>16</v>
      </c>
      <c r="B404" s="23" t="str">
        <f t="shared" si="44"/>
        <v>内⑧16</v>
      </c>
      <c r="C404" s="24">
        <f t="shared" si="45"/>
        <v>402</v>
      </c>
      <c r="D404" s="27" t="str">
        <v>07-04-004</v>
      </c>
      <c r="E404" s="31" t="str">
        <v>防食テープ巻 50A</v>
      </c>
      <c r="F404" s="31" t="s">
        <v>128</v>
      </c>
      <c r="G404" s="38">
        <v>590</v>
      </c>
      <c r="H404" s="43" t="s">
        <v>45</v>
      </c>
      <c r="N404" s="24"/>
      <c r="P404" s="24"/>
    </row>
    <row r="405" spans="1:16" ht="15" customHeight="1">
      <c r="A405" s="23">
        <f>COUNTIFS($H$3:H405,H405)</f>
        <v>17</v>
      </c>
      <c r="B405" s="23" t="str">
        <f t="shared" si="44"/>
        <v>内⑧17</v>
      </c>
      <c r="C405" s="24">
        <f t="shared" si="45"/>
        <v>403</v>
      </c>
      <c r="D405" s="27" t="str">
        <v>07-04-005</v>
      </c>
      <c r="E405" s="31" t="str">
        <v>防食テープ巻 80A</v>
      </c>
      <c r="F405" s="31" t="s">
        <v>128</v>
      </c>
      <c r="G405" s="38">
        <v>840</v>
      </c>
      <c r="H405" s="43" t="s">
        <v>45</v>
      </c>
      <c r="N405" s="24"/>
      <c r="P405" s="24"/>
    </row>
    <row r="406" spans="1:16" ht="15" customHeight="1">
      <c r="A406" s="23">
        <f>COUNTIFS($H$3:H406,H406)</f>
        <v>18</v>
      </c>
      <c r="B406" s="23" t="str">
        <f t="shared" si="44"/>
        <v>内⑧18</v>
      </c>
      <c r="C406" s="24">
        <f t="shared" si="45"/>
        <v>404</v>
      </c>
      <c r="D406" s="27" t="str">
        <v>07-04-006</v>
      </c>
      <c r="E406" s="31" t="str">
        <v>防食テープ巻 100A</v>
      </c>
      <c r="F406" s="31" t="s">
        <v>128</v>
      </c>
      <c r="G406" s="38">
        <v>1060</v>
      </c>
      <c r="H406" s="43" t="s">
        <v>45</v>
      </c>
      <c r="N406" s="24"/>
      <c r="P406" s="24"/>
    </row>
    <row r="407" spans="1:16" ht="15" customHeight="1">
      <c r="A407" s="23">
        <f>COUNTIFS($H$3:H407,H407)</f>
        <v>19</v>
      </c>
      <c r="B407" s="23" t="str">
        <f t="shared" si="44"/>
        <v>内⑧19</v>
      </c>
      <c r="C407" s="24">
        <f t="shared" si="45"/>
        <v>405</v>
      </c>
      <c r="D407" s="27" t="str">
        <v>07-05-001</v>
      </c>
      <c r="E407" s="31" t="str">
        <v>デンゾー巻 25A</v>
      </c>
      <c r="F407" s="31" t="s">
        <v>128</v>
      </c>
      <c r="G407" s="38">
        <v>1730</v>
      </c>
      <c r="H407" s="43" t="s">
        <v>45</v>
      </c>
      <c r="N407" s="24"/>
      <c r="P407" s="24"/>
    </row>
    <row r="408" spans="1:16" ht="15" customHeight="1">
      <c r="A408" s="23">
        <f>COUNTIFS($H$3:H408,H408)</f>
        <v>20</v>
      </c>
      <c r="B408" s="23" t="str">
        <f t="shared" si="44"/>
        <v>内⑧20</v>
      </c>
      <c r="C408" s="24">
        <f t="shared" si="45"/>
        <v>406</v>
      </c>
      <c r="D408" s="27" t="str">
        <v>07-05-002</v>
      </c>
      <c r="E408" s="31" t="str">
        <v>デンゾー巻 32A</v>
      </c>
      <c r="F408" s="31" t="s">
        <v>128</v>
      </c>
      <c r="G408" s="38">
        <v>2140</v>
      </c>
      <c r="H408" s="43" t="s">
        <v>45</v>
      </c>
      <c r="N408" s="24"/>
      <c r="P408" s="24"/>
    </row>
    <row r="409" spans="1:16" ht="15" customHeight="1">
      <c r="A409" s="23">
        <f>COUNTIFS($H$3:H409,H409)</f>
        <v>21</v>
      </c>
      <c r="B409" s="23" t="str">
        <f t="shared" si="44"/>
        <v>内⑧21</v>
      </c>
      <c r="C409" s="24">
        <f t="shared" si="45"/>
        <v>407</v>
      </c>
      <c r="D409" s="27" t="str">
        <v>07-05-003</v>
      </c>
      <c r="E409" s="31" t="str">
        <v>デンゾー巻 40A</v>
      </c>
      <c r="F409" s="31" t="s">
        <v>128</v>
      </c>
      <c r="G409" s="38">
        <v>2420</v>
      </c>
      <c r="H409" s="43" t="s">
        <v>45</v>
      </c>
      <c r="N409" s="24"/>
      <c r="P409" s="24"/>
    </row>
    <row r="410" spans="1:16" ht="15" customHeight="1">
      <c r="A410" s="23">
        <f>COUNTIFS($H$3:H410,H410)</f>
        <v>22</v>
      </c>
      <c r="B410" s="23" t="str">
        <f t="shared" si="44"/>
        <v>内⑧22</v>
      </c>
      <c r="C410" s="24">
        <f t="shared" si="45"/>
        <v>408</v>
      </c>
      <c r="D410" s="27" t="str">
        <v>07-05-004</v>
      </c>
      <c r="E410" s="31" t="str">
        <v>デンゾー巻 50A</v>
      </c>
      <c r="F410" s="31" t="s">
        <v>128</v>
      </c>
      <c r="G410" s="38">
        <v>2960</v>
      </c>
      <c r="H410" s="43" t="s">
        <v>45</v>
      </c>
      <c r="N410" s="24"/>
      <c r="P410" s="24"/>
    </row>
    <row r="411" spans="1:16" ht="15" customHeight="1">
      <c r="A411" s="23">
        <f>COUNTIFS($H$3:H411,H411)</f>
        <v>23</v>
      </c>
      <c r="B411" s="23" t="str">
        <f t="shared" si="44"/>
        <v>内⑧23</v>
      </c>
      <c r="C411" s="24">
        <f t="shared" si="45"/>
        <v>409</v>
      </c>
      <c r="D411" s="27" t="str">
        <v>07-05-005</v>
      </c>
      <c r="E411" s="31" t="str">
        <v>デンゾー巻 80A</v>
      </c>
      <c r="F411" s="31" t="s">
        <v>128</v>
      </c>
      <c r="G411" s="38">
        <v>7480</v>
      </c>
      <c r="H411" s="43" t="s">
        <v>45</v>
      </c>
      <c r="N411" s="24"/>
      <c r="P411" s="24"/>
    </row>
    <row r="412" spans="1:16" ht="15" customHeight="1">
      <c r="A412" s="23">
        <f>COUNTIFS($H$3:H412,H412)</f>
        <v>24</v>
      </c>
      <c r="B412" s="23" t="str">
        <f t="shared" si="44"/>
        <v>内⑧24</v>
      </c>
      <c r="C412" s="24">
        <f t="shared" si="45"/>
        <v>410</v>
      </c>
      <c r="D412" s="27" t="str">
        <v>07-05-006</v>
      </c>
      <c r="E412" s="31" t="str">
        <v>デンゾー巻 100A</v>
      </c>
      <c r="F412" s="31" t="s">
        <v>128</v>
      </c>
      <c r="G412" s="38">
        <v>9500</v>
      </c>
      <c r="H412" s="43" t="s">
        <v>45</v>
      </c>
      <c r="N412" s="24"/>
      <c r="P412" s="24"/>
    </row>
    <row r="413" spans="1:16" ht="15" customHeight="1">
      <c r="A413" s="23">
        <f>COUNTIFS($H$3:H413,H413)</f>
        <v>25</v>
      </c>
      <c r="B413" s="23" t="str">
        <f t="shared" si="44"/>
        <v>内⑧25</v>
      </c>
      <c r="C413" s="24">
        <f t="shared" si="45"/>
        <v>411</v>
      </c>
      <c r="D413" s="27" t="str">
        <v>07-06-001</v>
      </c>
      <c r="E413" s="31" t="str">
        <v>防食＋デンゾー巻 25A</v>
      </c>
      <c r="F413" s="31" t="s">
        <v>128</v>
      </c>
      <c r="G413" s="38">
        <v>2220</v>
      </c>
      <c r="H413" s="43" t="s">
        <v>45</v>
      </c>
      <c r="N413" s="24"/>
      <c r="P413" s="24"/>
    </row>
    <row r="414" spans="1:16" ht="15" customHeight="1">
      <c r="A414" s="23">
        <f>COUNTIFS($H$3:H414,H414)</f>
        <v>26</v>
      </c>
      <c r="B414" s="23" t="str">
        <f t="shared" si="44"/>
        <v>内⑧26</v>
      </c>
      <c r="C414" s="24">
        <f t="shared" si="45"/>
        <v>412</v>
      </c>
      <c r="D414" s="27" t="str">
        <v>07-06-002</v>
      </c>
      <c r="E414" s="31" t="str">
        <v>防食＋デンゾー巻 32A</v>
      </c>
      <c r="F414" s="31" t="s">
        <v>128</v>
      </c>
      <c r="G414" s="38">
        <v>2700</v>
      </c>
      <c r="H414" s="43" t="s">
        <v>45</v>
      </c>
      <c r="N414" s="24"/>
      <c r="P414" s="24"/>
    </row>
    <row r="415" spans="1:16" ht="15" customHeight="1">
      <c r="A415" s="23">
        <f>COUNTIFS($H$3:H415,H415)</f>
        <v>27</v>
      </c>
      <c r="B415" s="23" t="str">
        <f t="shared" si="44"/>
        <v>内⑧27</v>
      </c>
      <c r="C415" s="24">
        <f t="shared" si="45"/>
        <v>413</v>
      </c>
      <c r="D415" s="27" t="str">
        <v>07-06-003</v>
      </c>
      <c r="E415" s="31" t="str">
        <v>防食＋デンゾー巻 40A</v>
      </c>
      <c r="F415" s="31" t="s">
        <v>128</v>
      </c>
      <c r="G415" s="38">
        <v>3060</v>
      </c>
      <c r="H415" s="43" t="s">
        <v>45</v>
      </c>
      <c r="N415" s="24"/>
      <c r="P415" s="24"/>
    </row>
    <row r="416" spans="1:16" ht="15" customHeight="1">
      <c r="A416" s="23">
        <f>COUNTIFS($H$3:H416,H416)</f>
        <v>28</v>
      </c>
      <c r="B416" s="23" t="str">
        <f t="shared" si="44"/>
        <v>内⑧28</v>
      </c>
      <c r="C416" s="24">
        <f t="shared" si="45"/>
        <v>414</v>
      </c>
      <c r="D416" s="27" t="str">
        <v>07-06-004</v>
      </c>
      <c r="E416" s="31" t="str">
        <v>防食＋デンゾー巻 50A</v>
      </c>
      <c r="F416" s="31" t="s">
        <v>128</v>
      </c>
      <c r="G416" s="38">
        <v>3750</v>
      </c>
      <c r="H416" s="43" t="s">
        <v>45</v>
      </c>
      <c r="N416" s="24"/>
      <c r="P416" s="24"/>
    </row>
    <row r="417" spans="1:16" ht="15" customHeight="1">
      <c r="A417" s="23">
        <f>COUNTIFS($H$3:H417,H417)</f>
        <v>29</v>
      </c>
      <c r="B417" s="23" t="str">
        <f t="shared" si="44"/>
        <v>内⑧29</v>
      </c>
      <c r="C417" s="24">
        <f t="shared" si="45"/>
        <v>415</v>
      </c>
      <c r="D417" s="27" t="str">
        <v>07-06-005</v>
      </c>
      <c r="E417" s="31" t="str">
        <v>防食＋デンゾー巻 80A</v>
      </c>
      <c r="F417" s="31" t="s">
        <v>128</v>
      </c>
      <c r="G417" s="38">
        <v>8330</v>
      </c>
      <c r="H417" s="43" t="s">
        <v>45</v>
      </c>
      <c r="N417" s="24"/>
      <c r="P417" s="24"/>
    </row>
    <row r="418" spans="1:16" ht="15" customHeight="1">
      <c r="A418" s="23">
        <f>COUNTIFS($H$3:H418,H418)</f>
        <v>30</v>
      </c>
      <c r="B418" s="23" t="str">
        <f t="shared" si="44"/>
        <v>内⑧30</v>
      </c>
      <c r="C418" s="24">
        <f t="shared" si="45"/>
        <v>416</v>
      </c>
      <c r="D418" s="27" t="str">
        <v>07-06-006</v>
      </c>
      <c r="E418" s="31" t="str">
        <v>防食＋デンゾー巻 100A</v>
      </c>
      <c r="F418" s="31" t="s">
        <v>128</v>
      </c>
      <c r="G418" s="38">
        <v>10570</v>
      </c>
      <c r="H418" s="43" t="s">
        <v>45</v>
      </c>
      <c r="N418" s="24"/>
      <c r="P418" s="24"/>
    </row>
    <row r="419" spans="1:16" ht="15" customHeight="1">
      <c r="A419" s="23">
        <f>COUNTIFS($H$3:H419,H419)</f>
        <v>31</v>
      </c>
      <c r="B419" s="23" t="str">
        <f t="shared" si="44"/>
        <v>内⑧31</v>
      </c>
      <c r="C419" s="24">
        <f t="shared" si="45"/>
        <v>417</v>
      </c>
      <c r="D419" s="27" t="str">
        <v>07-07-001</v>
      </c>
      <c r="E419" s="31" t="str">
        <v>防食シート＋防食テープ巻 50Aまで</v>
      </c>
      <c r="F419" s="31" t="s">
        <v>128</v>
      </c>
      <c r="G419" s="38">
        <v>6300</v>
      </c>
      <c r="H419" s="43" t="s">
        <v>45</v>
      </c>
      <c r="N419" s="24"/>
      <c r="P419" s="24"/>
    </row>
    <row r="420" spans="1:16" ht="15" customHeight="1">
      <c r="A420" s="23">
        <f>COUNTIFS($H$3:H420,H420)</f>
        <v>32</v>
      </c>
      <c r="B420" s="23" t="str">
        <f t="shared" si="44"/>
        <v>内⑧32</v>
      </c>
      <c r="C420" s="24">
        <f t="shared" si="45"/>
        <v>418</v>
      </c>
      <c r="D420" s="27" t="str">
        <v>07-07-002</v>
      </c>
      <c r="E420" s="31" t="str">
        <v>防食シート＋防食テープ巻 100Aまで</v>
      </c>
      <c r="F420" s="31" t="s">
        <v>128</v>
      </c>
      <c r="G420" s="38">
        <v>11230</v>
      </c>
      <c r="H420" s="43" t="s">
        <v>45</v>
      </c>
      <c r="N420" s="24"/>
      <c r="P420" s="24"/>
    </row>
    <row r="421" spans="1:16" ht="15" customHeight="1">
      <c r="A421" s="23">
        <f>COUNTIFS($H$3:H421,H421)</f>
        <v>14</v>
      </c>
      <c r="B421" s="23" t="str">
        <f t="shared" si="44"/>
        <v>区分14</v>
      </c>
      <c r="C421" s="24">
        <f t="shared" si="45"/>
        <v>419</v>
      </c>
      <c r="D421" s="27" t="s">
        <v>163</v>
      </c>
      <c r="E421" s="31" t="s">
        <v>204</v>
      </c>
      <c r="F421" s="31" t="s">
        <v>184</v>
      </c>
      <c r="G421" s="38" t="s">
        <v>293</v>
      </c>
      <c r="H421" s="43" t="s">
        <v>188</v>
      </c>
      <c r="N421" s="24"/>
      <c r="P421" s="24"/>
    </row>
    <row r="422" spans="1:16" ht="15" customHeight="1">
      <c r="A422" s="23">
        <f>COUNTIFS($H$3:H422,H422)</f>
        <v>1</v>
      </c>
      <c r="B422" s="23" t="str">
        <f t="shared" si="44"/>
        <v>内⑨01</v>
      </c>
      <c r="C422" s="24">
        <f t="shared" si="45"/>
        <v>420</v>
      </c>
      <c r="D422" s="27" t="str">
        <v>08-01-006</v>
      </c>
      <c r="E422" s="31" t="str">
        <v xml:space="preserve">メーターユニット </v>
      </c>
      <c r="F422" s="31" t="s">
        <v>50</v>
      </c>
      <c r="G422" s="38">
        <v>20950</v>
      </c>
      <c r="H422" s="43" t="s">
        <v>281</v>
      </c>
      <c r="N422" s="24"/>
      <c r="P422" s="24"/>
    </row>
    <row r="423" spans="1:16" ht="15" customHeight="1">
      <c r="A423" s="23">
        <f>COUNTIFS($H$3:H423,H423)</f>
        <v>2</v>
      </c>
      <c r="B423" s="23" t="str">
        <f t="shared" si="44"/>
        <v>内⑨02</v>
      </c>
      <c r="C423" s="24">
        <f t="shared" si="45"/>
        <v>421</v>
      </c>
      <c r="D423" s="27" t="str">
        <v>08-01-007</v>
      </c>
      <c r="E423" s="31" t="str">
        <v>検圧プラグ 15A</v>
      </c>
      <c r="F423" s="31" t="s">
        <v>50</v>
      </c>
      <c r="G423" s="38">
        <v>2970</v>
      </c>
      <c r="H423" s="43" t="s">
        <v>281</v>
      </c>
      <c r="N423" s="24"/>
      <c r="P423" s="24"/>
    </row>
    <row r="424" spans="1:16" ht="15" customHeight="1">
      <c r="A424" s="23">
        <f>COUNTIFS($H$3:H424,H424)</f>
        <v>3</v>
      </c>
      <c r="B424" s="23" t="str">
        <f t="shared" si="44"/>
        <v>内⑨03</v>
      </c>
      <c r="C424" s="24">
        <f t="shared" si="45"/>
        <v>422</v>
      </c>
      <c r="D424" s="27" t="str">
        <v>08-01-001</v>
      </c>
      <c r="E424" s="31" t="str">
        <v>メーターガス栓 20A</v>
      </c>
      <c r="F424" s="31" t="s">
        <v>50</v>
      </c>
      <c r="G424" s="38">
        <v>6330</v>
      </c>
      <c r="H424" s="43" t="s">
        <v>281</v>
      </c>
      <c r="N424" s="24"/>
      <c r="P424" s="24"/>
    </row>
    <row r="425" spans="1:16" ht="15" customHeight="1">
      <c r="A425" s="23">
        <f>COUNTIFS($H$3:H425,H425)</f>
        <v>4</v>
      </c>
      <c r="B425" s="23" t="str">
        <f t="shared" si="44"/>
        <v>内⑨04</v>
      </c>
      <c r="C425" s="24">
        <f t="shared" si="45"/>
        <v>423</v>
      </c>
      <c r="D425" s="27" t="str">
        <v>08-01-002</v>
      </c>
      <c r="E425" s="31" t="str">
        <v>メーターガス栓 25A</v>
      </c>
      <c r="F425" s="31" t="s">
        <v>50</v>
      </c>
      <c r="G425" s="38">
        <v>7750</v>
      </c>
      <c r="H425" s="43" t="s">
        <v>281</v>
      </c>
      <c r="N425" s="24"/>
      <c r="P425" s="24"/>
    </row>
    <row r="426" spans="1:16" ht="15" customHeight="1">
      <c r="A426" s="23">
        <f>COUNTIFS($H$3:H426,H426)</f>
        <v>5</v>
      </c>
      <c r="B426" s="23" t="str">
        <f t="shared" si="44"/>
        <v>内⑨05</v>
      </c>
      <c r="C426" s="24">
        <f t="shared" si="45"/>
        <v>424</v>
      </c>
      <c r="D426" s="27" t="str">
        <v>08-01-003</v>
      </c>
      <c r="E426" s="31" t="str">
        <v>メーターガス栓 32A</v>
      </c>
      <c r="F426" s="31" t="s">
        <v>50</v>
      </c>
      <c r="G426" s="38">
        <v>11270</v>
      </c>
      <c r="H426" s="43" t="s">
        <v>281</v>
      </c>
      <c r="N426" s="24"/>
      <c r="P426" s="24"/>
    </row>
    <row r="427" spans="1:16" ht="15" customHeight="1">
      <c r="A427" s="23">
        <f>COUNTIFS($H$3:H427,H427)</f>
        <v>6</v>
      </c>
      <c r="B427" s="23" t="str">
        <f t="shared" si="44"/>
        <v>内⑨06</v>
      </c>
      <c r="C427" s="24">
        <f t="shared" si="45"/>
        <v>425</v>
      </c>
      <c r="D427" s="27" t="str">
        <v>08-01-004</v>
      </c>
      <c r="E427" s="31" t="str">
        <v>メーターガス栓 40A</v>
      </c>
      <c r="F427" s="31" t="s">
        <v>50</v>
      </c>
      <c r="G427" s="38">
        <v>15700</v>
      </c>
      <c r="H427" s="43" t="s">
        <v>281</v>
      </c>
      <c r="N427" s="24"/>
      <c r="P427" s="24"/>
    </row>
    <row r="428" spans="1:16" ht="15" customHeight="1">
      <c r="A428" s="23">
        <f>COUNTIFS($H$3:H428,H428)</f>
        <v>7</v>
      </c>
      <c r="B428" s="23" t="str">
        <f t="shared" si="44"/>
        <v>内⑨07</v>
      </c>
      <c r="C428" s="24">
        <f t="shared" si="45"/>
        <v>426</v>
      </c>
      <c r="D428" s="27" t="str">
        <v>08-01-005</v>
      </c>
      <c r="E428" s="31" t="str">
        <v>メーターガス栓 50A</v>
      </c>
      <c r="F428" s="31" t="s">
        <v>50</v>
      </c>
      <c r="G428" s="38">
        <v>21530</v>
      </c>
      <c r="H428" s="43" t="s">
        <v>281</v>
      </c>
      <c r="N428" s="24"/>
      <c r="P428" s="24"/>
    </row>
    <row r="429" spans="1:16" ht="15" customHeight="1">
      <c r="A429" s="23">
        <f>COUNTIFS($H$3:H429,H429)</f>
        <v>8</v>
      </c>
      <c r="B429" s="23" t="str">
        <f t="shared" si="44"/>
        <v>内⑨08</v>
      </c>
      <c r="C429" s="24">
        <f t="shared" si="45"/>
        <v>427</v>
      </c>
      <c r="D429" s="27" t="str">
        <v>08-02-001</v>
      </c>
      <c r="E429" s="31" t="str">
        <v>メーターユニオン 20A</v>
      </c>
      <c r="F429" s="31" t="s">
        <v>50</v>
      </c>
      <c r="G429" s="38">
        <v>4750</v>
      </c>
      <c r="H429" s="43" t="s">
        <v>281</v>
      </c>
      <c r="N429" s="24"/>
      <c r="P429" s="24"/>
    </row>
    <row r="430" spans="1:16" ht="15" customHeight="1">
      <c r="A430" s="23">
        <f>COUNTIFS($H$3:H430,H430)</f>
        <v>9</v>
      </c>
      <c r="B430" s="23" t="str">
        <f t="shared" si="44"/>
        <v>内⑨09</v>
      </c>
      <c r="C430" s="24">
        <f t="shared" si="45"/>
        <v>428</v>
      </c>
      <c r="D430" s="27" t="str">
        <v>08-02-002</v>
      </c>
      <c r="E430" s="31" t="str">
        <v>メーターユニオン 32A</v>
      </c>
      <c r="F430" s="31" t="s">
        <v>50</v>
      </c>
      <c r="G430" s="38">
        <v>12060</v>
      </c>
      <c r="H430" s="43" t="s">
        <v>281</v>
      </c>
      <c r="N430" s="24"/>
      <c r="P430" s="24"/>
    </row>
    <row r="431" spans="1:16" ht="15" customHeight="1">
      <c r="A431" s="23">
        <f>COUNTIFS($H$3:H431,H431)</f>
        <v>10</v>
      </c>
      <c r="B431" s="23" t="str">
        <f t="shared" si="44"/>
        <v>内⑨10</v>
      </c>
      <c r="C431" s="24">
        <f t="shared" si="45"/>
        <v>429</v>
      </c>
      <c r="D431" s="27" t="str">
        <v>08-02-003</v>
      </c>
      <c r="E431" s="31" t="str">
        <v>メーターユニオン 40A</v>
      </c>
      <c r="F431" s="31" t="s">
        <v>50</v>
      </c>
      <c r="G431" s="38">
        <v>15740</v>
      </c>
      <c r="H431" s="43" t="s">
        <v>281</v>
      </c>
      <c r="N431" s="24"/>
      <c r="P431" s="24"/>
    </row>
    <row r="432" spans="1:16" ht="15" customHeight="1">
      <c r="A432" s="23">
        <f>COUNTIFS($H$3:H432,H432)</f>
        <v>11</v>
      </c>
      <c r="B432" s="23" t="str">
        <f t="shared" si="44"/>
        <v>内⑨11</v>
      </c>
      <c r="C432" s="24">
        <f t="shared" si="45"/>
        <v>430</v>
      </c>
      <c r="D432" s="27" t="str">
        <v>08-02-004</v>
      </c>
      <c r="E432" s="31" t="str">
        <v>メーターユニオン 50A</v>
      </c>
      <c r="F432" s="31" t="s">
        <v>50</v>
      </c>
      <c r="G432" s="38">
        <v>29880</v>
      </c>
      <c r="H432" s="43" t="s">
        <v>281</v>
      </c>
      <c r="N432" s="24"/>
      <c r="P432" s="24"/>
    </row>
    <row r="433" spans="1:16" ht="15" customHeight="1">
      <c r="A433" s="23">
        <f>COUNTIFS($H$3:H433,H433)</f>
        <v>12</v>
      </c>
      <c r="B433" s="23" t="str">
        <f t="shared" si="44"/>
        <v>内⑨12</v>
      </c>
      <c r="C433" s="24">
        <f t="shared" si="45"/>
        <v>431</v>
      </c>
      <c r="D433" s="27" t="str">
        <v>08-02-005</v>
      </c>
      <c r="E433" s="31" t="str">
        <v>メーターユニオン 80A</v>
      </c>
      <c r="F433" s="31" t="s">
        <v>50</v>
      </c>
      <c r="G433" s="38">
        <v>57800</v>
      </c>
      <c r="H433" s="43" t="s">
        <v>281</v>
      </c>
      <c r="N433" s="24"/>
      <c r="P433" s="24"/>
    </row>
    <row r="434" spans="1:16" ht="15" customHeight="1">
      <c r="A434" s="23">
        <f>COUNTIFS($H$3:H434,H434)</f>
        <v>13</v>
      </c>
      <c r="B434" s="23" t="str">
        <f t="shared" si="44"/>
        <v>内⑨13</v>
      </c>
      <c r="C434" s="24">
        <f t="shared" si="45"/>
        <v>432</v>
      </c>
      <c r="D434" s="27" t="str">
        <v>08-03-001</v>
      </c>
      <c r="E434" s="31" t="str">
        <v>メーター撤去 6号まで</v>
      </c>
      <c r="F434" s="31" t="s">
        <v>50</v>
      </c>
      <c r="G434" s="38">
        <v>1930</v>
      </c>
      <c r="H434" s="43" t="s">
        <v>281</v>
      </c>
      <c r="N434" s="24"/>
      <c r="P434" s="24"/>
    </row>
    <row r="435" spans="1:16" ht="15" customHeight="1">
      <c r="A435" s="23">
        <f>COUNTIFS($H$3:H435,H435)</f>
        <v>14</v>
      </c>
      <c r="B435" s="23" t="str">
        <f t="shared" si="44"/>
        <v>内⑨14</v>
      </c>
      <c r="C435" s="24">
        <f t="shared" si="45"/>
        <v>433</v>
      </c>
      <c r="D435" s="27" t="str">
        <v>08-03-002</v>
      </c>
      <c r="E435" s="31" t="str">
        <v>メーター撤去 10号</v>
      </c>
      <c r="F435" s="31" t="s">
        <v>50</v>
      </c>
      <c r="G435" s="38">
        <v>2430</v>
      </c>
      <c r="H435" s="43" t="s">
        <v>281</v>
      </c>
      <c r="N435" s="24"/>
      <c r="P435" s="24"/>
    </row>
    <row r="436" spans="1:16" ht="15" customHeight="1">
      <c r="A436" s="23">
        <f>COUNTIFS($H$3:H436,H436)</f>
        <v>15</v>
      </c>
      <c r="B436" s="23" t="str">
        <f t="shared" si="44"/>
        <v>内⑨15</v>
      </c>
      <c r="C436" s="24">
        <f t="shared" si="45"/>
        <v>434</v>
      </c>
      <c r="D436" s="27" t="str">
        <v>08-03-003</v>
      </c>
      <c r="E436" s="31" t="str">
        <v>メーター撤去 16号</v>
      </c>
      <c r="F436" s="31" t="s">
        <v>50</v>
      </c>
      <c r="G436" s="38">
        <v>3040</v>
      </c>
      <c r="H436" s="43" t="s">
        <v>281</v>
      </c>
      <c r="N436" s="24"/>
      <c r="P436" s="24"/>
    </row>
    <row r="437" spans="1:16" ht="15" customHeight="1">
      <c r="A437" s="23">
        <f>COUNTIFS($H$3:H437,H437)</f>
        <v>16</v>
      </c>
      <c r="B437" s="23" t="str">
        <f t="shared" si="44"/>
        <v>内⑨16</v>
      </c>
      <c r="C437" s="24">
        <f t="shared" si="45"/>
        <v>435</v>
      </c>
      <c r="D437" s="27" t="str">
        <v>08-03-004</v>
      </c>
      <c r="E437" s="31" t="str">
        <v>メーター撤去 25号</v>
      </c>
      <c r="F437" s="31" t="s">
        <v>50</v>
      </c>
      <c r="G437" s="38">
        <v>3650</v>
      </c>
      <c r="H437" s="43" t="s">
        <v>281</v>
      </c>
      <c r="N437" s="24"/>
      <c r="P437" s="24"/>
    </row>
    <row r="438" spans="1:16" ht="15" customHeight="1">
      <c r="A438" s="23">
        <f>COUNTIFS($H$3:H438,H438)</f>
        <v>17</v>
      </c>
      <c r="B438" s="23" t="str">
        <f t="shared" si="44"/>
        <v>内⑨17</v>
      </c>
      <c r="C438" s="24">
        <f t="shared" si="45"/>
        <v>436</v>
      </c>
      <c r="D438" s="27" t="str">
        <v>08-03-005</v>
      </c>
      <c r="E438" s="31" t="str">
        <v>メーター撤去 40号</v>
      </c>
      <c r="F438" s="31" t="s">
        <v>50</v>
      </c>
      <c r="G438" s="38">
        <v>4870</v>
      </c>
      <c r="H438" s="43" t="s">
        <v>281</v>
      </c>
      <c r="N438" s="24"/>
      <c r="P438" s="24"/>
    </row>
    <row r="439" spans="1:16" ht="15" customHeight="1">
      <c r="A439" s="23">
        <f>COUNTIFS($H$3:H439,H439)</f>
        <v>18</v>
      </c>
      <c r="B439" s="23" t="str">
        <f t="shared" si="44"/>
        <v>内⑨18</v>
      </c>
      <c r="C439" s="24">
        <f t="shared" si="45"/>
        <v>437</v>
      </c>
      <c r="D439" s="27" t="s">
        <v>115</v>
      </c>
      <c r="E439" s="31" t="s">
        <v>152</v>
      </c>
      <c r="F439" s="31" t="s">
        <v>50</v>
      </c>
      <c r="G439" s="38">
        <v>6090</v>
      </c>
      <c r="H439" s="43" t="s">
        <v>281</v>
      </c>
      <c r="N439" s="24"/>
      <c r="P439" s="24"/>
    </row>
    <row r="440" spans="1:16" ht="15" customHeight="1">
      <c r="A440" s="23">
        <f>COUNTIFS($H$3:H440,H440)</f>
        <v>19</v>
      </c>
      <c r="B440" s="23" t="str">
        <f t="shared" si="44"/>
        <v>内⑨19</v>
      </c>
      <c r="C440" s="24">
        <f t="shared" si="45"/>
        <v>438</v>
      </c>
      <c r="D440" s="27" t="str">
        <v>08-04-001</v>
      </c>
      <c r="E440" s="31" t="str">
        <v>メーター移設 6号まで</v>
      </c>
      <c r="F440" s="31" t="s">
        <v>50</v>
      </c>
      <c r="G440" s="38">
        <v>2570</v>
      </c>
      <c r="H440" s="43" t="s">
        <v>281</v>
      </c>
      <c r="N440" s="24"/>
      <c r="P440" s="24"/>
    </row>
    <row r="441" spans="1:16" ht="15" customHeight="1">
      <c r="A441" s="23">
        <f>COUNTIFS($H$3:H441,H441)</f>
        <v>20</v>
      </c>
      <c r="B441" s="23" t="str">
        <f t="shared" si="44"/>
        <v>内⑨20</v>
      </c>
      <c r="C441" s="24">
        <f t="shared" si="45"/>
        <v>439</v>
      </c>
      <c r="D441" s="27" t="str">
        <v>08-04-002</v>
      </c>
      <c r="E441" s="31" t="str">
        <v>メーター移設 10号</v>
      </c>
      <c r="F441" s="31" t="s">
        <v>50</v>
      </c>
      <c r="G441" s="38">
        <v>3070</v>
      </c>
      <c r="H441" s="43" t="s">
        <v>281</v>
      </c>
      <c r="N441" s="24"/>
      <c r="P441" s="24"/>
    </row>
    <row r="442" spans="1:16" ht="15" customHeight="1">
      <c r="A442" s="23">
        <f>COUNTIFS($H$3:H442,H442)</f>
        <v>21</v>
      </c>
      <c r="B442" s="23" t="str">
        <f t="shared" si="44"/>
        <v>内⑨21</v>
      </c>
      <c r="C442" s="24">
        <f t="shared" si="45"/>
        <v>440</v>
      </c>
      <c r="D442" s="27" t="str">
        <v>08-04-003</v>
      </c>
      <c r="E442" s="31" t="str">
        <v>メーター移設 16号</v>
      </c>
      <c r="F442" s="31" t="s">
        <v>50</v>
      </c>
      <c r="G442" s="38">
        <v>3680</v>
      </c>
      <c r="H442" s="43" t="s">
        <v>281</v>
      </c>
      <c r="N442" s="24"/>
      <c r="P442" s="24"/>
    </row>
    <row r="443" spans="1:16" ht="15" customHeight="1">
      <c r="A443" s="23">
        <f>COUNTIFS($H$3:H443,H443)</f>
        <v>22</v>
      </c>
      <c r="B443" s="23" t="str">
        <f t="shared" si="44"/>
        <v>内⑨22</v>
      </c>
      <c r="C443" s="24">
        <f t="shared" si="45"/>
        <v>441</v>
      </c>
      <c r="D443" s="27" t="str">
        <v>08-04-004</v>
      </c>
      <c r="E443" s="31" t="str">
        <v>メーター移設 25号</v>
      </c>
      <c r="F443" s="31" t="s">
        <v>50</v>
      </c>
      <c r="G443" s="38">
        <v>4290</v>
      </c>
      <c r="H443" s="43" t="s">
        <v>281</v>
      </c>
      <c r="N443" s="24"/>
      <c r="P443" s="24"/>
    </row>
    <row r="444" spans="1:16" ht="15" customHeight="1">
      <c r="A444" s="23">
        <f>COUNTIFS($H$3:H444,H444)</f>
        <v>23</v>
      </c>
      <c r="B444" s="23" t="str">
        <f t="shared" si="44"/>
        <v>内⑨23</v>
      </c>
      <c r="C444" s="24">
        <f t="shared" si="45"/>
        <v>442</v>
      </c>
      <c r="D444" s="27" t="str">
        <v>08-04-005</v>
      </c>
      <c r="E444" s="31" t="str">
        <v>メーター移設 40号</v>
      </c>
      <c r="F444" s="31" t="s">
        <v>50</v>
      </c>
      <c r="G444" s="38">
        <v>5510</v>
      </c>
      <c r="H444" s="43" t="s">
        <v>281</v>
      </c>
      <c r="N444" s="24"/>
      <c r="P444" s="24"/>
    </row>
    <row r="445" spans="1:16" ht="15" customHeight="1">
      <c r="A445" s="23">
        <f>COUNTIFS($H$3:H445,H445)</f>
        <v>24</v>
      </c>
      <c r="B445" s="23" t="str">
        <f t="shared" si="44"/>
        <v>内⑨24</v>
      </c>
      <c r="C445" s="24">
        <f t="shared" si="45"/>
        <v>443</v>
      </c>
      <c r="D445" s="27" t="s">
        <v>452</v>
      </c>
      <c r="E445" s="31" t="s">
        <v>70</v>
      </c>
      <c r="F445" s="31" t="s">
        <v>50</v>
      </c>
      <c r="G445" s="38">
        <v>6730</v>
      </c>
      <c r="H445" s="43" t="s">
        <v>281</v>
      </c>
      <c r="N445" s="24"/>
      <c r="P445" s="24"/>
    </row>
    <row r="446" spans="1:16" ht="15" customHeight="1">
      <c r="A446" s="23">
        <f>COUNTIFS($H$3:H446,H446)</f>
        <v>15</v>
      </c>
      <c r="B446" s="23" t="str">
        <f t="shared" si="44"/>
        <v>区分15</v>
      </c>
      <c r="C446" s="24">
        <f t="shared" si="45"/>
        <v>444</v>
      </c>
      <c r="D446" s="27" t="s">
        <v>163</v>
      </c>
      <c r="E446" s="31" t="s">
        <v>77</v>
      </c>
      <c r="F446" s="31" t="s">
        <v>184</v>
      </c>
      <c r="G446" s="38" t="s">
        <v>293</v>
      </c>
      <c r="H446" s="43" t="s">
        <v>188</v>
      </c>
      <c r="N446" s="24"/>
      <c r="P446" s="24"/>
    </row>
    <row r="447" spans="1:16" ht="15" customHeight="1">
      <c r="A447" s="23">
        <f>COUNTIFS($H$3:H447,H447)</f>
        <v>1</v>
      </c>
      <c r="B447" s="23" t="str">
        <f t="shared" si="44"/>
        <v>内⑩01</v>
      </c>
      <c r="C447" s="24">
        <f t="shared" si="45"/>
        <v>445</v>
      </c>
      <c r="D447" s="27" t="s">
        <v>255</v>
      </c>
      <c r="E447" s="31" t="str">
        <v>立管支持金具 ステン 20A RC</v>
      </c>
      <c r="F447" s="31" t="s">
        <v>50</v>
      </c>
      <c r="G447" s="38">
        <v>2050</v>
      </c>
      <c r="H447" s="43" t="s">
        <v>122</v>
      </c>
      <c r="N447" s="24"/>
      <c r="P447" s="24"/>
    </row>
    <row r="448" spans="1:16" ht="15" customHeight="1">
      <c r="A448" s="23">
        <f>COUNTIFS($H$3:H448,H448)</f>
        <v>2</v>
      </c>
      <c r="B448" s="23" t="str">
        <f t="shared" si="44"/>
        <v>内⑩02</v>
      </c>
      <c r="C448" s="24">
        <f t="shared" si="45"/>
        <v>446</v>
      </c>
      <c r="D448" s="27" t="s">
        <v>275</v>
      </c>
      <c r="E448" s="31" t="str">
        <v>立管支持金具 ステン 25A RC</v>
      </c>
      <c r="F448" s="31" t="s">
        <v>50</v>
      </c>
      <c r="G448" s="38">
        <v>2020</v>
      </c>
      <c r="H448" s="43" t="s">
        <v>122</v>
      </c>
      <c r="N448" s="24"/>
      <c r="P448" s="24"/>
    </row>
    <row r="449" spans="1:16" ht="15" customHeight="1">
      <c r="A449" s="23">
        <f>COUNTIFS($H$3:H449,H449)</f>
        <v>3</v>
      </c>
      <c r="B449" s="23" t="str">
        <f t="shared" si="44"/>
        <v>内⑩03</v>
      </c>
      <c r="C449" s="24">
        <f t="shared" si="45"/>
        <v>447</v>
      </c>
      <c r="D449" s="27" t="s">
        <v>100</v>
      </c>
      <c r="E449" s="31" t="str">
        <v>立管支持金具 ステン 32A RC</v>
      </c>
      <c r="F449" s="31" t="s">
        <v>50</v>
      </c>
      <c r="G449" s="38">
        <v>2230</v>
      </c>
      <c r="H449" s="43" t="s">
        <v>122</v>
      </c>
      <c r="N449" s="24"/>
      <c r="P449" s="24"/>
    </row>
    <row r="450" spans="1:16" ht="15" customHeight="1">
      <c r="A450" s="23">
        <f>COUNTIFS($H$3:H450,H450)</f>
        <v>4</v>
      </c>
      <c r="B450" s="23" t="str">
        <f t="shared" si="44"/>
        <v>内⑩04</v>
      </c>
      <c r="C450" s="24">
        <f t="shared" si="45"/>
        <v>448</v>
      </c>
      <c r="D450" s="27" t="s">
        <v>323</v>
      </c>
      <c r="E450" s="31" t="str">
        <v>立管支持金具 ステン 40A RC</v>
      </c>
      <c r="F450" s="31" t="s">
        <v>50</v>
      </c>
      <c r="G450" s="38">
        <v>2260</v>
      </c>
      <c r="H450" s="43" t="s">
        <v>122</v>
      </c>
      <c r="N450" s="24"/>
      <c r="P450" s="24"/>
    </row>
    <row r="451" spans="1:16" ht="15" customHeight="1">
      <c r="A451" s="23">
        <f>COUNTIFS($H$3:H451,H451)</f>
        <v>5</v>
      </c>
      <c r="B451" s="23" t="str">
        <f t="shared" ref="B451:B514" si="46">H451&amp;TEXT(A451,"00")</f>
        <v>内⑩05</v>
      </c>
      <c r="C451" s="24">
        <f t="shared" si="45"/>
        <v>449</v>
      </c>
      <c r="D451" s="27" t="s">
        <v>103</v>
      </c>
      <c r="E451" s="31" t="str">
        <v>立管支持金具 ステン 50A RC</v>
      </c>
      <c r="F451" s="31" t="s">
        <v>50</v>
      </c>
      <c r="G451" s="38">
        <v>2240</v>
      </c>
      <c r="H451" s="43" t="s">
        <v>122</v>
      </c>
      <c r="N451" s="24"/>
      <c r="P451" s="24"/>
    </row>
    <row r="452" spans="1:16" ht="15" customHeight="1">
      <c r="A452" s="23">
        <f>COUNTIFS($H$3:H452,H452)</f>
        <v>6</v>
      </c>
      <c r="B452" s="23" t="str">
        <f t="shared" si="46"/>
        <v>内⑩06</v>
      </c>
      <c r="C452" s="24">
        <f t="shared" ref="C452:C515" si="47">C451+1</f>
        <v>450</v>
      </c>
      <c r="D452" s="27" t="s">
        <v>374</v>
      </c>
      <c r="E452" s="31" t="str">
        <v>立管支持金具 ステン 80A RC</v>
      </c>
      <c r="F452" s="31" t="s">
        <v>50</v>
      </c>
      <c r="G452" s="38">
        <v>2660</v>
      </c>
      <c r="H452" s="43" t="s">
        <v>122</v>
      </c>
      <c r="N452" s="24"/>
      <c r="P452" s="24"/>
    </row>
    <row r="453" spans="1:16" ht="15" customHeight="1">
      <c r="A453" s="23">
        <f>COUNTIFS($H$3:H453,H453)</f>
        <v>7</v>
      </c>
      <c r="B453" s="23" t="str">
        <f t="shared" si="46"/>
        <v>内⑩07</v>
      </c>
      <c r="C453" s="24">
        <f t="shared" si="47"/>
        <v>451</v>
      </c>
      <c r="D453" s="27" t="s">
        <v>17</v>
      </c>
      <c r="E453" s="31" t="str">
        <v>立管支持金具 ステン 20A 木質</v>
      </c>
      <c r="F453" s="31" t="s">
        <v>50</v>
      </c>
      <c r="G453" s="38">
        <v>1830</v>
      </c>
      <c r="H453" s="43" t="s">
        <v>122</v>
      </c>
      <c r="N453" s="24"/>
      <c r="P453" s="24"/>
    </row>
    <row r="454" spans="1:16" ht="15" customHeight="1">
      <c r="A454" s="23">
        <f>COUNTIFS($H$3:H454,H454)</f>
        <v>8</v>
      </c>
      <c r="B454" s="23" t="str">
        <f t="shared" si="46"/>
        <v>内⑩08</v>
      </c>
      <c r="C454" s="24">
        <f t="shared" si="47"/>
        <v>452</v>
      </c>
      <c r="D454" s="27" t="s">
        <v>32</v>
      </c>
      <c r="E454" s="31" t="str">
        <v>立管支持金具 ステン 25A 木質</v>
      </c>
      <c r="F454" s="31" t="s">
        <v>50</v>
      </c>
      <c r="G454" s="38">
        <v>1860</v>
      </c>
      <c r="H454" s="43" t="s">
        <v>122</v>
      </c>
      <c r="N454" s="24"/>
      <c r="P454" s="24"/>
    </row>
    <row r="455" spans="1:16" ht="15" customHeight="1">
      <c r="A455" s="23">
        <f>COUNTIFS($H$3:H455,H455)</f>
        <v>9</v>
      </c>
      <c r="B455" s="23" t="str">
        <f t="shared" si="46"/>
        <v>内⑩09</v>
      </c>
      <c r="C455" s="24">
        <f t="shared" si="47"/>
        <v>453</v>
      </c>
      <c r="D455" s="27" t="s">
        <v>226</v>
      </c>
      <c r="E455" s="31" t="str">
        <v>立管支持金具 ステン 32A 木質</v>
      </c>
      <c r="F455" s="31" t="s">
        <v>50</v>
      </c>
      <c r="G455" s="38">
        <v>2010</v>
      </c>
      <c r="H455" s="43" t="s">
        <v>122</v>
      </c>
      <c r="N455" s="24"/>
      <c r="P455" s="24"/>
    </row>
    <row r="456" spans="1:16" ht="15" customHeight="1">
      <c r="A456" s="23">
        <f>COUNTIFS($H$3:H456,H456)</f>
        <v>10</v>
      </c>
      <c r="B456" s="23" t="str">
        <f t="shared" si="46"/>
        <v>内⑩10</v>
      </c>
      <c r="C456" s="24">
        <f t="shared" si="47"/>
        <v>454</v>
      </c>
      <c r="D456" s="27" t="s">
        <v>271</v>
      </c>
      <c r="E456" s="31" t="str">
        <v>立管支持金具 ステン 40A 木質</v>
      </c>
      <c r="F456" s="31" t="s">
        <v>50</v>
      </c>
      <c r="G456" s="38">
        <v>2040</v>
      </c>
      <c r="H456" s="43" t="s">
        <v>122</v>
      </c>
      <c r="N456" s="24"/>
      <c r="P456" s="24"/>
    </row>
    <row r="457" spans="1:16" ht="15" customHeight="1">
      <c r="A457" s="23">
        <f>COUNTIFS($H$3:H457,H457)</f>
        <v>11</v>
      </c>
      <c r="B457" s="23" t="str">
        <f t="shared" si="46"/>
        <v>内⑩11</v>
      </c>
      <c r="C457" s="24">
        <f t="shared" si="47"/>
        <v>455</v>
      </c>
      <c r="D457" s="27" t="s">
        <v>13</v>
      </c>
      <c r="E457" s="31" t="str">
        <v>立管支持金具 ステン 50A 木質</v>
      </c>
      <c r="F457" s="31" t="s">
        <v>50</v>
      </c>
      <c r="G457" s="38">
        <v>2100</v>
      </c>
      <c r="H457" s="43" t="s">
        <v>122</v>
      </c>
      <c r="N457" s="24"/>
      <c r="P457" s="24"/>
    </row>
    <row r="458" spans="1:16" ht="15" customHeight="1">
      <c r="A458" s="23">
        <f>COUNTIFS($H$3:H458,H458)</f>
        <v>12</v>
      </c>
      <c r="B458" s="23" t="str">
        <f t="shared" si="46"/>
        <v>内⑩12</v>
      </c>
      <c r="C458" s="24">
        <f t="shared" si="47"/>
        <v>456</v>
      </c>
      <c r="D458" s="27" t="s">
        <v>454</v>
      </c>
      <c r="E458" s="31" t="str">
        <v>立管支持金具 ステン 80A 木質</v>
      </c>
      <c r="F458" s="31" t="s">
        <v>50</v>
      </c>
      <c r="G458" s="38">
        <v>2440</v>
      </c>
      <c r="H458" s="43" t="s">
        <v>122</v>
      </c>
      <c r="N458" s="24"/>
      <c r="P458" s="24"/>
    </row>
    <row r="459" spans="1:16" ht="15" customHeight="1">
      <c r="A459" s="23">
        <f>COUNTIFS($H$3:H459,H459)</f>
        <v>13</v>
      </c>
      <c r="B459" s="23" t="str">
        <f t="shared" si="46"/>
        <v>内⑩13</v>
      </c>
      <c r="C459" s="24">
        <f t="shared" si="47"/>
        <v>457</v>
      </c>
      <c r="D459" s="27" t="s">
        <v>118</v>
      </c>
      <c r="E459" s="31" t="str">
        <v>タン付支持金具 ステン 20A RC</v>
      </c>
      <c r="F459" s="31" t="s">
        <v>50</v>
      </c>
      <c r="G459" s="38">
        <v>1860</v>
      </c>
      <c r="H459" s="43" t="s">
        <v>122</v>
      </c>
      <c r="N459" s="24"/>
      <c r="P459" s="24"/>
    </row>
    <row r="460" spans="1:16" ht="15" customHeight="1">
      <c r="A460" s="23">
        <f>COUNTIFS($H$3:H460,H460)</f>
        <v>14</v>
      </c>
      <c r="B460" s="23" t="str">
        <f t="shared" si="46"/>
        <v>内⑩14</v>
      </c>
      <c r="C460" s="24">
        <f t="shared" si="47"/>
        <v>458</v>
      </c>
      <c r="D460" s="27" t="s">
        <v>145</v>
      </c>
      <c r="E460" s="31" t="str">
        <v>タン付支持金具 ステン 25A RC</v>
      </c>
      <c r="F460" s="31" t="s">
        <v>50</v>
      </c>
      <c r="G460" s="38">
        <v>1920</v>
      </c>
      <c r="H460" s="43" t="s">
        <v>122</v>
      </c>
      <c r="N460" s="24"/>
      <c r="P460" s="24"/>
    </row>
    <row r="461" spans="1:16" ht="15" customHeight="1">
      <c r="A461" s="23">
        <f>COUNTIFS($H$3:H461,H461)</f>
        <v>15</v>
      </c>
      <c r="B461" s="23" t="str">
        <f t="shared" si="46"/>
        <v>内⑩15</v>
      </c>
      <c r="C461" s="24">
        <f t="shared" si="47"/>
        <v>459</v>
      </c>
      <c r="D461" s="27" t="s">
        <v>207</v>
      </c>
      <c r="E461" s="31" t="str">
        <v>タン付支持金具 ステン 32A RC</v>
      </c>
      <c r="F461" s="31" t="s">
        <v>50</v>
      </c>
      <c r="G461" s="38">
        <v>2020</v>
      </c>
      <c r="H461" s="43" t="s">
        <v>122</v>
      </c>
      <c r="N461" s="24"/>
      <c r="P461" s="24"/>
    </row>
    <row r="462" spans="1:16" ht="15" customHeight="1">
      <c r="A462" s="23">
        <f>COUNTIFS($H$3:H462,H462)</f>
        <v>16</v>
      </c>
      <c r="B462" s="23" t="str">
        <f t="shared" si="46"/>
        <v>内⑩16</v>
      </c>
      <c r="C462" s="24">
        <f t="shared" si="47"/>
        <v>460</v>
      </c>
      <c r="D462" s="27" t="s">
        <v>4</v>
      </c>
      <c r="E462" s="31" t="str">
        <v>タン付支持金具 ステン 40A RC</v>
      </c>
      <c r="F462" s="31" t="s">
        <v>50</v>
      </c>
      <c r="G462" s="38">
        <v>2010</v>
      </c>
      <c r="H462" s="43" t="s">
        <v>122</v>
      </c>
      <c r="N462" s="24"/>
      <c r="P462" s="24"/>
    </row>
    <row r="463" spans="1:16" ht="15" customHeight="1">
      <c r="A463" s="23">
        <f>COUNTIFS($H$3:H463,H463)</f>
        <v>17</v>
      </c>
      <c r="B463" s="23" t="str">
        <f t="shared" si="46"/>
        <v>内⑩17</v>
      </c>
      <c r="C463" s="24">
        <f t="shared" si="47"/>
        <v>461</v>
      </c>
      <c r="D463" s="27" t="s">
        <v>177</v>
      </c>
      <c r="E463" s="31" t="str">
        <v>タン付支持金具 ステン 50A RC</v>
      </c>
      <c r="F463" s="31" t="s">
        <v>50</v>
      </c>
      <c r="G463" s="38">
        <v>2130</v>
      </c>
      <c r="H463" s="43" t="s">
        <v>122</v>
      </c>
      <c r="N463" s="24"/>
      <c r="P463" s="24"/>
    </row>
    <row r="464" spans="1:16" ht="15" customHeight="1">
      <c r="A464" s="23">
        <f>COUNTIFS($H$3:H464,H464)</f>
        <v>18</v>
      </c>
      <c r="B464" s="23" t="str">
        <f t="shared" si="46"/>
        <v>内⑩18</v>
      </c>
      <c r="C464" s="24">
        <f t="shared" si="47"/>
        <v>462</v>
      </c>
      <c r="D464" s="27" t="s">
        <v>267</v>
      </c>
      <c r="E464" s="31" t="str">
        <v>タン付支持金具 ステン 80A RC</v>
      </c>
      <c r="F464" s="31" t="s">
        <v>50</v>
      </c>
      <c r="G464" s="38">
        <v>2530</v>
      </c>
      <c r="H464" s="43" t="s">
        <v>122</v>
      </c>
      <c r="N464" s="24"/>
      <c r="P464" s="24"/>
    </row>
    <row r="465" spans="1:16" ht="15" customHeight="1">
      <c r="A465" s="23">
        <f>COUNTIFS($H$3:H465,H465)</f>
        <v>19</v>
      </c>
      <c r="B465" s="23" t="str">
        <f t="shared" si="46"/>
        <v>内⑩19</v>
      </c>
      <c r="C465" s="24">
        <f t="shared" si="47"/>
        <v>463</v>
      </c>
      <c r="D465" s="27" t="s">
        <v>316</v>
      </c>
      <c r="E465" s="31" t="str">
        <v>タン付支持金具 ステン 20A 木質</v>
      </c>
      <c r="F465" s="31" t="s">
        <v>50</v>
      </c>
      <c r="G465" s="38">
        <v>2330</v>
      </c>
      <c r="H465" s="43" t="s">
        <v>122</v>
      </c>
      <c r="N465" s="24"/>
      <c r="P465" s="24"/>
    </row>
    <row r="466" spans="1:16" ht="15" customHeight="1">
      <c r="A466" s="23">
        <f>COUNTIFS($H$3:H466,H466)</f>
        <v>20</v>
      </c>
      <c r="B466" s="23" t="str">
        <f t="shared" si="46"/>
        <v>内⑩20</v>
      </c>
      <c r="C466" s="24">
        <f t="shared" si="47"/>
        <v>464</v>
      </c>
      <c r="D466" s="27" t="s">
        <v>154</v>
      </c>
      <c r="E466" s="31" t="str">
        <v>タン付支持金具 ステン 25A 木質</v>
      </c>
      <c r="F466" s="31" t="s">
        <v>50</v>
      </c>
      <c r="G466" s="38">
        <v>2390</v>
      </c>
      <c r="H466" s="43" t="s">
        <v>122</v>
      </c>
      <c r="N466" s="24"/>
      <c r="P466" s="24"/>
    </row>
    <row r="467" spans="1:16" ht="15" customHeight="1">
      <c r="A467" s="23">
        <f>COUNTIFS($H$3:H467,H467)</f>
        <v>21</v>
      </c>
      <c r="B467" s="23" t="str">
        <f t="shared" si="46"/>
        <v>内⑩21</v>
      </c>
      <c r="C467" s="24">
        <f t="shared" si="47"/>
        <v>465</v>
      </c>
      <c r="D467" s="27" t="s">
        <v>109</v>
      </c>
      <c r="E467" s="31" t="str">
        <v>タン付支持金具 ステン 32A 木質</v>
      </c>
      <c r="F467" s="31" t="s">
        <v>50</v>
      </c>
      <c r="G467" s="38">
        <v>2500</v>
      </c>
      <c r="H467" s="43" t="s">
        <v>122</v>
      </c>
      <c r="N467" s="24"/>
      <c r="P467" s="24"/>
    </row>
    <row r="468" spans="1:16" ht="15" customHeight="1">
      <c r="A468" s="23">
        <f>COUNTIFS($H$3:H468,H468)</f>
        <v>22</v>
      </c>
      <c r="B468" s="23" t="str">
        <f t="shared" si="46"/>
        <v>内⑩22</v>
      </c>
      <c r="C468" s="24">
        <f t="shared" si="47"/>
        <v>466</v>
      </c>
      <c r="D468" s="27" t="s">
        <v>254</v>
      </c>
      <c r="E468" s="31" t="str">
        <v>タン付支持金具 ステン 40A 木質</v>
      </c>
      <c r="F468" s="31" t="s">
        <v>50</v>
      </c>
      <c r="G468" s="38">
        <v>2550</v>
      </c>
      <c r="H468" s="43" t="s">
        <v>122</v>
      </c>
      <c r="N468" s="24"/>
      <c r="P468" s="24"/>
    </row>
    <row r="469" spans="1:16" ht="15" customHeight="1">
      <c r="A469" s="23">
        <f>COUNTIFS($H$3:H469,H469)</f>
        <v>23</v>
      </c>
      <c r="B469" s="23" t="str">
        <f t="shared" si="46"/>
        <v>内⑩23</v>
      </c>
      <c r="C469" s="24">
        <f t="shared" si="47"/>
        <v>467</v>
      </c>
      <c r="D469" s="27" t="s">
        <v>345</v>
      </c>
      <c r="E469" s="31" t="str">
        <v>タン付支持金具 ステン 50A 木質</v>
      </c>
      <c r="F469" s="31" t="s">
        <v>50</v>
      </c>
      <c r="G469" s="38">
        <v>2640</v>
      </c>
      <c r="H469" s="43" t="s">
        <v>122</v>
      </c>
      <c r="N469" s="24"/>
      <c r="P469" s="24"/>
    </row>
    <row r="470" spans="1:16" ht="15" customHeight="1">
      <c r="A470" s="23">
        <f>COUNTIFS($H$3:H470,H470)</f>
        <v>24</v>
      </c>
      <c r="B470" s="23" t="str">
        <f t="shared" si="46"/>
        <v>内⑩24</v>
      </c>
      <c r="C470" s="24">
        <f t="shared" si="47"/>
        <v>468</v>
      </c>
      <c r="D470" s="27" t="s">
        <v>18</v>
      </c>
      <c r="E470" s="31" t="str">
        <v>タン付支持金具 ステン 80A 木質</v>
      </c>
      <c r="F470" s="31" t="s">
        <v>50</v>
      </c>
      <c r="G470" s="38">
        <v>3010</v>
      </c>
      <c r="H470" s="43" t="s">
        <v>122</v>
      </c>
      <c r="N470" s="24"/>
      <c r="P470" s="24"/>
    </row>
    <row r="471" spans="1:16" ht="15" customHeight="1">
      <c r="A471" s="23">
        <f>COUNTIFS($H$3:H471,H471)</f>
        <v>25</v>
      </c>
      <c r="B471" s="23" t="str">
        <f t="shared" si="46"/>
        <v>内⑩25</v>
      </c>
      <c r="C471" s="24">
        <f t="shared" si="47"/>
        <v>469</v>
      </c>
      <c r="D471" s="27" t="s">
        <v>310</v>
      </c>
      <c r="E471" s="31" t="str">
        <v>サドルバンド ステン 20A</v>
      </c>
      <c r="F471" s="31" t="s">
        <v>50</v>
      </c>
      <c r="G471" s="38">
        <v>320</v>
      </c>
      <c r="H471" s="43" t="s">
        <v>122</v>
      </c>
      <c r="N471" s="24"/>
      <c r="P471" s="24"/>
    </row>
    <row r="472" spans="1:16" ht="15" customHeight="1">
      <c r="A472" s="23">
        <f>COUNTIFS($H$3:H472,H472)</f>
        <v>26</v>
      </c>
      <c r="B472" s="23" t="str">
        <f t="shared" si="46"/>
        <v>内⑩26</v>
      </c>
      <c r="C472" s="24">
        <f t="shared" si="47"/>
        <v>470</v>
      </c>
      <c r="D472" s="27" t="s">
        <v>81</v>
      </c>
      <c r="E472" s="31" t="str">
        <v>サドルバンド ステン 25A</v>
      </c>
      <c r="F472" s="31" t="s">
        <v>50</v>
      </c>
      <c r="G472" s="38">
        <v>340</v>
      </c>
      <c r="H472" s="43" t="s">
        <v>122</v>
      </c>
      <c r="N472" s="24"/>
      <c r="P472" s="24"/>
    </row>
    <row r="473" spans="1:16" ht="15" customHeight="1">
      <c r="A473" s="23">
        <f>COUNTIFS($H$3:H473,H473)</f>
        <v>27</v>
      </c>
      <c r="B473" s="23" t="str">
        <f t="shared" si="46"/>
        <v>内⑩27</v>
      </c>
      <c r="C473" s="24">
        <f t="shared" si="47"/>
        <v>471</v>
      </c>
      <c r="D473" s="27" t="s">
        <v>479</v>
      </c>
      <c r="E473" s="31" t="s">
        <v>69</v>
      </c>
      <c r="F473" s="31" t="s">
        <v>50</v>
      </c>
      <c r="G473" s="38">
        <v>5220</v>
      </c>
      <c r="H473" s="43" t="s">
        <v>122</v>
      </c>
      <c r="N473" s="24"/>
      <c r="P473" s="24"/>
    </row>
    <row r="474" spans="1:16" ht="15" customHeight="1">
      <c r="A474" s="23">
        <f>COUNTIFS($H$3:H474,H474)</f>
        <v>28</v>
      </c>
      <c r="B474" s="23" t="str">
        <f t="shared" si="46"/>
        <v>内⑩28</v>
      </c>
      <c r="C474" s="24">
        <f t="shared" si="47"/>
        <v>472</v>
      </c>
      <c r="D474" s="27" t="s">
        <v>406</v>
      </c>
      <c r="E474" s="31" t="s">
        <v>182</v>
      </c>
      <c r="F474" s="31" t="s">
        <v>50</v>
      </c>
      <c r="G474" s="38">
        <v>8380</v>
      </c>
      <c r="H474" s="43" t="s">
        <v>122</v>
      </c>
      <c r="N474" s="24"/>
      <c r="P474" s="24"/>
    </row>
    <row r="475" spans="1:16" ht="15" customHeight="1">
      <c r="A475" s="23">
        <f>COUNTIFS($H$3:H475,H475)</f>
        <v>29</v>
      </c>
      <c r="B475" s="23" t="str">
        <f t="shared" si="46"/>
        <v>内⑩29</v>
      </c>
      <c r="C475" s="24">
        <f t="shared" si="47"/>
        <v>473</v>
      </c>
      <c r="D475" s="27" t="s">
        <v>161</v>
      </c>
      <c r="E475" s="31" t="s">
        <v>483</v>
      </c>
      <c r="F475" s="31" t="s">
        <v>50</v>
      </c>
      <c r="G475" s="38">
        <v>16620</v>
      </c>
      <c r="H475" s="43" t="s">
        <v>122</v>
      </c>
      <c r="N475" s="24"/>
      <c r="P475" s="24"/>
    </row>
    <row r="476" spans="1:16" ht="15" customHeight="1">
      <c r="A476" s="23">
        <f>COUNTIFS($H$3:H476,H476)</f>
        <v>30</v>
      </c>
      <c r="B476" s="23" t="str">
        <f t="shared" si="46"/>
        <v>内⑩30</v>
      </c>
      <c r="C476" s="24">
        <f t="shared" si="47"/>
        <v>474</v>
      </c>
      <c r="D476" s="27" t="s">
        <v>482</v>
      </c>
      <c r="E476" s="31" t="s">
        <v>485</v>
      </c>
      <c r="F476" s="31" t="s">
        <v>50</v>
      </c>
      <c r="G476" s="38">
        <v>34970</v>
      </c>
      <c r="H476" s="43" t="s">
        <v>122</v>
      </c>
      <c r="N476" s="24"/>
      <c r="P476" s="24"/>
    </row>
    <row r="477" spans="1:16" ht="15" customHeight="1">
      <c r="A477" s="23">
        <f>COUNTIFS($H$3:H477,H477)</f>
        <v>16</v>
      </c>
      <c r="B477" s="23" t="str">
        <f t="shared" si="46"/>
        <v>区分16</v>
      </c>
      <c r="C477" s="24">
        <f t="shared" si="47"/>
        <v>475</v>
      </c>
      <c r="D477" s="27" t="s">
        <v>163</v>
      </c>
      <c r="E477" s="31" t="s">
        <v>302</v>
      </c>
      <c r="F477" s="31" t="s">
        <v>184</v>
      </c>
      <c r="G477" s="38" t="s">
        <v>293</v>
      </c>
      <c r="H477" s="43" t="s">
        <v>188</v>
      </c>
      <c r="N477" s="24"/>
      <c r="P477" s="24"/>
    </row>
    <row r="478" spans="1:16" ht="15" customHeight="1">
      <c r="A478" s="23">
        <f>COUNTIFS($H$3:H478,H478)</f>
        <v>1</v>
      </c>
      <c r="B478" s="23" t="str">
        <f t="shared" si="46"/>
        <v>内⑪01</v>
      </c>
      <c r="C478" s="24">
        <f t="shared" si="47"/>
        <v>476</v>
      </c>
      <c r="D478" s="27" t="str">
        <v>10-17-001</v>
      </c>
      <c r="E478" s="31" t="str">
        <v>トランジションメカＳ 25A</v>
      </c>
      <c r="F478" s="31" t="s">
        <v>50</v>
      </c>
      <c r="G478" s="38">
        <v>16880</v>
      </c>
      <c r="H478" s="43" t="s">
        <v>193</v>
      </c>
      <c r="N478" s="24"/>
      <c r="P478" s="24"/>
    </row>
    <row r="479" spans="1:16" ht="15" customHeight="1">
      <c r="A479" s="23">
        <f>COUNTIFS($H$3:H479,H479)</f>
        <v>2</v>
      </c>
      <c r="B479" s="23" t="str">
        <f t="shared" si="46"/>
        <v>内⑪02</v>
      </c>
      <c r="C479" s="24">
        <f t="shared" si="47"/>
        <v>477</v>
      </c>
      <c r="D479" s="27" t="str">
        <v>10-17-002</v>
      </c>
      <c r="E479" s="31" t="str">
        <v>トランジションメカＳ 30A</v>
      </c>
      <c r="F479" s="31" t="s">
        <v>50</v>
      </c>
      <c r="G479" s="38">
        <v>19800</v>
      </c>
      <c r="H479" s="43" t="s">
        <v>193</v>
      </c>
      <c r="N479" s="24"/>
      <c r="P479" s="24"/>
    </row>
    <row r="480" spans="1:16" ht="15" customHeight="1">
      <c r="A480" s="23">
        <f>COUNTIFS($H$3:H480,H480)</f>
        <v>3</v>
      </c>
      <c r="B480" s="23" t="str">
        <f t="shared" si="46"/>
        <v>内⑪03</v>
      </c>
      <c r="C480" s="24">
        <f t="shared" si="47"/>
        <v>478</v>
      </c>
      <c r="D480" s="27" t="str">
        <v>10-17-003</v>
      </c>
      <c r="E480" s="31" t="str">
        <v>トランジションメカＳ 50A</v>
      </c>
      <c r="F480" s="31" t="s">
        <v>50</v>
      </c>
      <c r="G480" s="38">
        <v>31290</v>
      </c>
      <c r="H480" s="43" t="s">
        <v>193</v>
      </c>
      <c r="N480" s="24"/>
      <c r="P480" s="24"/>
    </row>
    <row r="481" spans="1:16" ht="15" customHeight="1">
      <c r="A481" s="23">
        <f>COUNTIFS($H$3:H481,H481)</f>
        <v>4</v>
      </c>
      <c r="B481" s="23" t="str">
        <f t="shared" si="46"/>
        <v>内⑪04</v>
      </c>
      <c r="C481" s="24">
        <f t="shared" si="47"/>
        <v>479</v>
      </c>
      <c r="D481" s="27" t="str">
        <v>10-17-004</v>
      </c>
      <c r="E481" s="31" t="str">
        <v>トランジションメカＳ 75A</v>
      </c>
      <c r="F481" s="31" t="s">
        <v>50</v>
      </c>
      <c r="G481" s="38">
        <v>51340</v>
      </c>
      <c r="H481" s="43" t="s">
        <v>193</v>
      </c>
      <c r="N481" s="24"/>
      <c r="P481" s="24"/>
    </row>
    <row r="482" spans="1:16" ht="15" customHeight="1">
      <c r="A482" s="23">
        <f>COUNTIFS($H$3:H482,H482)</f>
        <v>5</v>
      </c>
      <c r="B482" s="23" t="str">
        <f t="shared" si="46"/>
        <v>内⑪05</v>
      </c>
      <c r="C482" s="24">
        <f t="shared" si="47"/>
        <v>480</v>
      </c>
      <c r="D482" s="27" t="str">
        <v>10-18-001</v>
      </c>
      <c r="E482" s="31" t="str">
        <v>トランジションメカＬ 25A</v>
      </c>
      <c r="F482" s="31" t="s">
        <v>50</v>
      </c>
      <c r="G482" s="38">
        <v>17380</v>
      </c>
      <c r="H482" s="43" t="s">
        <v>193</v>
      </c>
      <c r="N482" s="24"/>
      <c r="P482" s="24"/>
    </row>
    <row r="483" spans="1:16" ht="15" customHeight="1">
      <c r="A483" s="23">
        <f>COUNTIFS($H$3:H483,H483)</f>
        <v>6</v>
      </c>
      <c r="B483" s="23" t="str">
        <f t="shared" si="46"/>
        <v>内⑪06</v>
      </c>
      <c r="C483" s="24">
        <f t="shared" si="47"/>
        <v>481</v>
      </c>
      <c r="D483" s="27" t="str">
        <v>10-18-002</v>
      </c>
      <c r="E483" s="31" t="str">
        <v>トランジションメカＬ 30A</v>
      </c>
      <c r="F483" s="31" t="s">
        <v>50</v>
      </c>
      <c r="G483" s="38">
        <v>20520</v>
      </c>
      <c r="H483" s="43" t="s">
        <v>193</v>
      </c>
      <c r="N483" s="24"/>
      <c r="P483" s="24"/>
    </row>
    <row r="484" spans="1:16" ht="15" customHeight="1">
      <c r="A484" s="23">
        <f>COUNTIFS($H$3:H484,H484)</f>
        <v>7</v>
      </c>
      <c r="B484" s="23" t="str">
        <f t="shared" si="46"/>
        <v>内⑪07</v>
      </c>
      <c r="C484" s="24">
        <f t="shared" si="47"/>
        <v>482</v>
      </c>
      <c r="D484" s="27" t="str">
        <v>10-18-003</v>
      </c>
      <c r="E484" s="31" t="str">
        <v>トランジションメカＬ 50A</v>
      </c>
      <c r="F484" s="31" t="s">
        <v>50</v>
      </c>
      <c r="G484" s="38">
        <v>32500</v>
      </c>
      <c r="H484" s="43" t="s">
        <v>193</v>
      </c>
      <c r="N484" s="24"/>
      <c r="P484" s="24"/>
    </row>
    <row r="485" spans="1:16" ht="15" customHeight="1">
      <c r="A485" s="23">
        <f>COUNTIFS($H$3:H485,H485)</f>
        <v>8</v>
      </c>
      <c r="B485" s="23" t="str">
        <f t="shared" si="46"/>
        <v>内⑪08</v>
      </c>
      <c r="C485" s="24">
        <f t="shared" si="47"/>
        <v>483</v>
      </c>
      <c r="D485" s="27" t="str">
        <v>10-18-004</v>
      </c>
      <c r="E485" s="31" t="str">
        <v>トランジションメカＬ 75A</v>
      </c>
      <c r="F485" s="31" t="s">
        <v>50</v>
      </c>
      <c r="G485" s="38">
        <v>53370</v>
      </c>
      <c r="H485" s="43" t="s">
        <v>193</v>
      </c>
      <c r="N485" s="24"/>
      <c r="P485" s="24"/>
    </row>
    <row r="486" spans="1:16" ht="15" customHeight="1">
      <c r="A486" s="23">
        <f>COUNTIFS($H$3:H486,H486)</f>
        <v>9</v>
      </c>
      <c r="B486" s="23" t="str">
        <f t="shared" si="46"/>
        <v>内⑪09</v>
      </c>
      <c r="C486" s="24">
        <f t="shared" si="47"/>
        <v>484</v>
      </c>
      <c r="D486" s="27" t="s">
        <v>169</v>
      </c>
      <c r="E486" s="31" t="s">
        <v>386</v>
      </c>
      <c r="F486" s="31" t="s">
        <v>50</v>
      </c>
      <c r="G486" s="38">
        <v>20100</v>
      </c>
      <c r="H486" s="43" t="s">
        <v>193</v>
      </c>
      <c r="N486" s="24"/>
      <c r="P486" s="24"/>
    </row>
    <row r="487" spans="1:16" ht="15" customHeight="1">
      <c r="A487" s="23">
        <f>COUNTIFS($H$3:H487,H487)</f>
        <v>10</v>
      </c>
      <c r="B487" s="23" t="str">
        <f t="shared" si="46"/>
        <v>内⑪10</v>
      </c>
      <c r="C487" s="24">
        <f t="shared" si="47"/>
        <v>485</v>
      </c>
      <c r="D487" s="27" t="s">
        <v>331</v>
      </c>
      <c r="E487" s="31" t="s">
        <v>131</v>
      </c>
      <c r="F487" s="31" t="s">
        <v>50</v>
      </c>
      <c r="G487" s="38">
        <v>19300</v>
      </c>
      <c r="H487" s="43" t="s">
        <v>193</v>
      </c>
      <c r="N487" s="24"/>
      <c r="P487" s="24"/>
    </row>
    <row r="488" spans="1:16" ht="15" customHeight="1">
      <c r="A488" s="23">
        <f>COUNTIFS($H$3:H488,H488)</f>
        <v>11</v>
      </c>
      <c r="B488" s="23" t="str">
        <f t="shared" si="46"/>
        <v>内⑪11</v>
      </c>
      <c r="C488" s="24">
        <f t="shared" si="47"/>
        <v>486</v>
      </c>
      <c r="D488" s="27" t="s">
        <v>288</v>
      </c>
      <c r="E488" s="31" t="s">
        <v>334</v>
      </c>
      <c r="F488" s="31" t="s">
        <v>50</v>
      </c>
      <c r="G488" s="38">
        <v>17640</v>
      </c>
      <c r="H488" s="43" t="s">
        <v>193</v>
      </c>
      <c r="N488" s="24"/>
      <c r="P488" s="24"/>
    </row>
    <row r="489" spans="1:16" ht="15" customHeight="1">
      <c r="A489" s="23">
        <f>COUNTIFS($H$3:H489,H489)</f>
        <v>12</v>
      </c>
      <c r="B489" s="23" t="str">
        <f t="shared" si="46"/>
        <v>内⑪12</v>
      </c>
      <c r="C489" s="24">
        <f t="shared" si="47"/>
        <v>487</v>
      </c>
      <c r="D489" s="27" t="s">
        <v>486</v>
      </c>
      <c r="E489" s="31" t="s">
        <v>149</v>
      </c>
      <c r="F489" s="31" t="s">
        <v>50</v>
      </c>
      <c r="G489" s="38">
        <v>11220</v>
      </c>
      <c r="H489" s="43" t="s">
        <v>193</v>
      </c>
      <c r="N489" s="24"/>
      <c r="P489" s="24"/>
    </row>
    <row r="490" spans="1:16" ht="15" customHeight="1">
      <c r="A490" s="23">
        <f>COUNTIFS($H$3:H490,H490)</f>
        <v>13</v>
      </c>
      <c r="B490" s="23" t="str">
        <f t="shared" si="46"/>
        <v>内⑪13</v>
      </c>
      <c r="C490" s="24">
        <f t="shared" si="47"/>
        <v>488</v>
      </c>
      <c r="D490" s="27" t="s">
        <v>114</v>
      </c>
      <c r="E490" s="31" t="str">
        <v>PLSM-S 20A</v>
      </c>
      <c r="F490" s="31" t="s">
        <v>50</v>
      </c>
      <c r="G490" s="38">
        <v>8370</v>
      </c>
      <c r="H490" s="43" t="s">
        <v>193</v>
      </c>
      <c r="N490" s="24"/>
      <c r="P490" s="24"/>
    </row>
    <row r="491" spans="1:16" ht="15" customHeight="1">
      <c r="A491" s="23">
        <f>COUNTIFS($H$3:H491,H491)</f>
        <v>14</v>
      </c>
      <c r="B491" s="23" t="str">
        <f t="shared" si="46"/>
        <v>内⑪14</v>
      </c>
      <c r="C491" s="24">
        <f t="shared" si="47"/>
        <v>489</v>
      </c>
      <c r="D491" s="27" t="s">
        <v>384</v>
      </c>
      <c r="E491" s="31" t="str">
        <v>PLSM-S 25A</v>
      </c>
      <c r="F491" s="31" t="s">
        <v>50</v>
      </c>
      <c r="G491" s="38">
        <v>9340</v>
      </c>
      <c r="H491" s="43" t="s">
        <v>193</v>
      </c>
      <c r="N491" s="24"/>
      <c r="P491" s="24"/>
    </row>
    <row r="492" spans="1:16" ht="15" customHeight="1">
      <c r="A492" s="23">
        <f>COUNTIFS($H$3:H492,H492)</f>
        <v>15</v>
      </c>
      <c r="B492" s="23" t="str">
        <f t="shared" si="46"/>
        <v>内⑪15</v>
      </c>
      <c r="C492" s="24">
        <f t="shared" si="47"/>
        <v>490</v>
      </c>
      <c r="D492" s="27" t="s">
        <v>488</v>
      </c>
      <c r="E492" s="31" t="str">
        <v>PLSM-S 32A</v>
      </c>
      <c r="F492" s="31" t="s">
        <v>50</v>
      </c>
      <c r="G492" s="38">
        <v>10590</v>
      </c>
      <c r="H492" s="43" t="s">
        <v>193</v>
      </c>
      <c r="N492" s="24"/>
      <c r="P492" s="24"/>
    </row>
    <row r="493" spans="1:16" ht="15" customHeight="1">
      <c r="A493" s="23">
        <f>COUNTIFS($H$3:H493,H493)</f>
        <v>16</v>
      </c>
      <c r="B493" s="23" t="str">
        <f t="shared" si="46"/>
        <v>内⑪16</v>
      </c>
      <c r="C493" s="24">
        <f t="shared" si="47"/>
        <v>491</v>
      </c>
      <c r="D493" s="27" t="s">
        <v>436</v>
      </c>
      <c r="E493" s="31" t="str">
        <v>PLSM-S 40A</v>
      </c>
      <c r="F493" s="31" t="s">
        <v>50</v>
      </c>
      <c r="G493" s="38">
        <v>12530</v>
      </c>
      <c r="H493" s="43" t="s">
        <v>193</v>
      </c>
      <c r="N493" s="24"/>
      <c r="P493" s="24"/>
    </row>
    <row r="494" spans="1:16" ht="15" customHeight="1">
      <c r="A494" s="23">
        <f>COUNTIFS($H$3:H494,H494)</f>
        <v>17</v>
      </c>
      <c r="B494" s="23" t="str">
        <f t="shared" si="46"/>
        <v>内⑪17</v>
      </c>
      <c r="C494" s="24">
        <f t="shared" si="47"/>
        <v>492</v>
      </c>
      <c r="D494" s="27" t="s">
        <v>86</v>
      </c>
      <c r="E494" s="31" t="str">
        <v>PLSM-S 50A</v>
      </c>
      <c r="F494" s="31" t="s">
        <v>50</v>
      </c>
      <c r="G494" s="38">
        <v>16730</v>
      </c>
      <c r="H494" s="43" t="s">
        <v>193</v>
      </c>
      <c r="N494" s="24"/>
      <c r="P494" s="24"/>
    </row>
    <row r="495" spans="1:16" ht="15" customHeight="1">
      <c r="A495" s="23">
        <f>COUNTIFS($H$3:H495,H495)</f>
        <v>18</v>
      </c>
      <c r="B495" s="23" t="str">
        <f t="shared" si="46"/>
        <v>内⑪18</v>
      </c>
      <c r="C495" s="24">
        <f t="shared" si="47"/>
        <v>493</v>
      </c>
      <c r="D495" s="27" t="s">
        <v>37</v>
      </c>
      <c r="E495" s="31" t="str">
        <v>PLSM-S 80A</v>
      </c>
      <c r="F495" s="31" t="s">
        <v>50</v>
      </c>
      <c r="G495" s="38">
        <v>28120</v>
      </c>
      <c r="H495" s="43" t="s">
        <v>193</v>
      </c>
      <c r="N495" s="24"/>
      <c r="P495" s="24"/>
    </row>
    <row r="496" spans="1:16" ht="15" customHeight="1">
      <c r="A496" s="23">
        <f>COUNTIFS($H$3:H496,H496)</f>
        <v>19</v>
      </c>
      <c r="B496" s="23" t="str">
        <f t="shared" si="46"/>
        <v>内⑪19</v>
      </c>
      <c r="C496" s="24">
        <f t="shared" si="47"/>
        <v>494</v>
      </c>
      <c r="D496" s="27" t="s">
        <v>39</v>
      </c>
      <c r="E496" s="31" t="str">
        <v>PLSM-L 20A</v>
      </c>
      <c r="F496" s="31" t="s">
        <v>50</v>
      </c>
      <c r="G496" s="38">
        <v>8800</v>
      </c>
      <c r="H496" s="43" t="s">
        <v>193</v>
      </c>
      <c r="N496" s="24"/>
      <c r="P496" s="24"/>
    </row>
    <row r="497" spans="1:16" ht="15" customHeight="1">
      <c r="A497" s="23">
        <f>COUNTIFS($H$3:H497,H497)</f>
        <v>20</v>
      </c>
      <c r="B497" s="23" t="str">
        <f t="shared" si="46"/>
        <v>内⑪20</v>
      </c>
      <c r="C497" s="24">
        <f t="shared" si="47"/>
        <v>495</v>
      </c>
      <c r="D497" s="27" t="s">
        <v>489</v>
      </c>
      <c r="E497" s="31" t="str">
        <v>PLSM-L 25A</v>
      </c>
      <c r="F497" s="31" t="s">
        <v>50</v>
      </c>
      <c r="G497" s="38">
        <v>9790</v>
      </c>
      <c r="H497" s="43" t="s">
        <v>193</v>
      </c>
      <c r="N497" s="24"/>
      <c r="P497" s="24"/>
    </row>
    <row r="498" spans="1:16" ht="15" customHeight="1">
      <c r="A498" s="23">
        <f>COUNTIFS($H$3:H498,H498)</f>
        <v>21</v>
      </c>
      <c r="B498" s="23" t="str">
        <f t="shared" si="46"/>
        <v>内⑪21</v>
      </c>
      <c r="C498" s="24">
        <f t="shared" si="47"/>
        <v>496</v>
      </c>
      <c r="D498" s="27" t="s">
        <v>390</v>
      </c>
      <c r="E498" s="31" t="str">
        <v>PLSM-L 32A</v>
      </c>
      <c r="F498" s="31" t="s">
        <v>50</v>
      </c>
      <c r="G498" s="38">
        <v>11560</v>
      </c>
      <c r="H498" s="43" t="s">
        <v>193</v>
      </c>
      <c r="N498" s="24"/>
      <c r="P498" s="24"/>
    </row>
    <row r="499" spans="1:16" ht="15" customHeight="1">
      <c r="A499" s="23">
        <f>COUNTIFS($H$3:H499,H499)</f>
        <v>22</v>
      </c>
      <c r="B499" s="23" t="str">
        <f t="shared" si="46"/>
        <v>内⑪22</v>
      </c>
      <c r="C499" s="24">
        <f t="shared" si="47"/>
        <v>497</v>
      </c>
      <c r="D499" s="27" t="s">
        <v>274</v>
      </c>
      <c r="E499" s="31" t="str">
        <v>PLSM-L 40A</v>
      </c>
      <c r="F499" s="31" t="s">
        <v>50</v>
      </c>
      <c r="G499" s="38">
        <v>13770</v>
      </c>
      <c r="H499" s="43" t="s">
        <v>193</v>
      </c>
      <c r="N499" s="24"/>
      <c r="P499" s="24"/>
    </row>
    <row r="500" spans="1:16" ht="15" customHeight="1">
      <c r="A500" s="23">
        <f>COUNTIFS($H$3:H500,H500)</f>
        <v>23</v>
      </c>
      <c r="B500" s="23" t="str">
        <f t="shared" si="46"/>
        <v>内⑪23</v>
      </c>
      <c r="C500" s="24">
        <f t="shared" si="47"/>
        <v>498</v>
      </c>
      <c r="D500" s="27" t="s">
        <v>491</v>
      </c>
      <c r="E500" s="31" t="str">
        <v>PLSM-L 50A</v>
      </c>
      <c r="F500" s="31" t="s">
        <v>50</v>
      </c>
      <c r="G500" s="38">
        <v>18270</v>
      </c>
      <c r="H500" s="43" t="s">
        <v>193</v>
      </c>
      <c r="N500" s="24"/>
      <c r="P500" s="24"/>
    </row>
    <row r="501" spans="1:16" ht="15" customHeight="1">
      <c r="A501" s="23">
        <f>COUNTIFS($H$3:H501,H501)</f>
        <v>24</v>
      </c>
      <c r="B501" s="23" t="str">
        <f t="shared" si="46"/>
        <v>内⑪24</v>
      </c>
      <c r="C501" s="24">
        <f t="shared" si="47"/>
        <v>499</v>
      </c>
      <c r="D501" s="27" t="s">
        <v>494</v>
      </c>
      <c r="E501" s="31" t="str">
        <v>PLSM-L 80A</v>
      </c>
      <c r="F501" s="31" t="s">
        <v>50</v>
      </c>
      <c r="G501" s="38">
        <v>33540</v>
      </c>
      <c r="H501" s="43" t="s">
        <v>193</v>
      </c>
      <c r="N501" s="24"/>
      <c r="P501" s="24"/>
    </row>
    <row r="502" spans="1:16" ht="15" customHeight="1">
      <c r="A502" s="23">
        <f>COUNTIFS($H$3:H502,H502)</f>
        <v>25</v>
      </c>
      <c r="B502" s="23" t="str">
        <f t="shared" si="46"/>
        <v>内⑪25</v>
      </c>
      <c r="C502" s="24">
        <f t="shared" si="47"/>
        <v>500</v>
      </c>
      <c r="D502" s="27" t="s">
        <v>58</v>
      </c>
      <c r="E502" s="31" t="str">
        <v>PLSM-T 20A</v>
      </c>
      <c r="F502" s="31" t="s">
        <v>50</v>
      </c>
      <c r="G502" s="38">
        <v>13210</v>
      </c>
      <c r="H502" s="43" t="s">
        <v>193</v>
      </c>
      <c r="N502" s="24"/>
      <c r="P502" s="24"/>
    </row>
    <row r="503" spans="1:16" ht="15" customHeight="1">
      <c r="A503" s="23">
        <f>COUNTIFS($H$3:H503,H503)</f>
        <v>26</v>
      </c>
      <c r="B503" s="23" t="str">
        <f t="shared" si="46"/>
        <v>内⑪26</v>
      </c>
      <c r="C503" s="24">
        <f t="shared" si="47"/>
        <v>501</v>
      </c>
      <c r="D503" s="27" t="s">
        <v>243</v>
      </c>
      <c r="E503" s="31" t="str">
        <v>PLSM-T 25A</v>
      </c>
      <c r="F503" s="31" t="s">
        <v>50</v>
      </c>
      <c r="G503" s="38">
        <v>14730</v>
      </c>
      <c r="H503" s="43" t="s">
        <v>193</v>
      </c>
      <c r="N503" s="24"/>
      <c r="P503" s="24"/>
    </row>
    <row r="504" spans="1:16" ht="15" customHeight="1">
      <c r="A504" s="23">
        <f>COUNTIFS($H$3:H504,H504)</f>
        <v>27</v>
      </c>
      <c r="B504" s="23" t="str">
        <f t="shared" si="46"/>
        <v>内⑪27</v>
      </c>
      <c r="C504" s="24">
        <f t="shared" si="47"/>
        <v>502</v>
      </c>
      <c r="D504" s="27" t="s">
        <v>33</v>
      </c>
      <c r="E504" s="31" t="str">
        <v>PLSM-T 32A</v>
      </c>
      <c r="F504" s="31" t="s">
        <v>50</v>
      </c>
      <c r="G504" s="38">
        <v>18430</v>
      </c>
      <c r="H504" s="43" t="s">
        <v>193</v>
      </c>
      <c r="N504" s="24"/>
      <c r="P504" s="24"/>
    </row>
    <row r="505" spans="1:16" ht="15" customHeight="1">
      <c r="A505" s="23">
        <f>COUNTIFS($H$3:H505,H505)</f>
        <v>28</v>
      </c>
      <c r="B505" s="23" t="str">
        <f t="shared" si="46"/>
        <v>内⑪28</v>
      </c>
      <c r="C505" s="24">
        <f t="shared" si="47"/>
        <v>503</v>
      </c>
      <c r="D505" s="27" t="s">
        <v>496</v>
      </c>
      <c r="E505" s="31" t="str">
        <v>PLSM-T 40A</v>
      </c>
      <c r="F505" s="31" t="s">
        <v>50</v>
      </c>
      <c r="G505" s="38">
        <v>19730</v>
      </c>
      <c r="H505" s="43" t="s">
        <v>193</v>
      </c>
      <c r="N505" s="24"/>
      <c r="P505" s="24"/>
    </row>
    <row r="506" spans="1:16" ht="15" customHeight="1">
      <c r="A506" s="23">
        <f>COUNTIFS($H$3:H506,H506)</f>
        <v>29</v>
      </c>
      <c r="B506" s="23" t="str">
        <f t="shared" si="46"/>
        <v>内⑪29</v>
      </c>
      <c r="C506" s="24">
        <f t="shared" si="47"/>
        <v>504</v>
      </c>
      <c r="D506" s="27" t="s">
        <v>387</v>
      </c>
      <c r="E506" s="31" t="str">
        <v>PLSM-T 50A</v>
      </c>
      <c r="F506" s="31" t="s">
        <v>50</v>
      </c>
      <c r="G506" s="38">
        <v>30370</v>
      </c>
      <c r="H506" s="43" t="s">
        <v>193</v>
      </c>
      <c r="N506" s="24"/>
      <c r="P506" s="24"/>
    </row>
    <row r="507" spans="1:16" ht="15" customHeight="1">
      <c r="A507" s="23">
        <f>COUNTIFS($H$3:H507,H507)</f>
        <v>30</v>
      </c>
      <c r="B507" s="23" t="str">
        <f t="shared" si="46"/>
        <v>内⑪30</v>
      </c>
      <c r="C507" s="24">
        <f t="shared" si="47"/>
        <v>505</v>
      </c>
      <c r="D507" s="27" t="s">
        <v>498</v>
      </c>
      <c r="E507" s="31" t="str">
        <v>PLSM-T 80A</v>
      </c>
      <c r="F507" s="31" t="s">
        <v>50</v>
      </c>
      <c r="G507" s="38">
        <v>55840</v>
      </c>
      <c r="H507" s="43" t="s">
        <v>193</v>
      </c>
      <c r="N507" s="24"/>
      <c r="P507" s="24"/>
    </row>
    <row r="508" spans="1:16" ht="15" customHeight="1">
      <c r="A508" s="23">
        <f>COUNTIFS($H$3:H508,H508)</f>
        <v>31</v>
      </c>
      <c r="B508" s="23" t="str">
        <f t="shared" si="46"/>
        <v>内⑪31</v>
      </c>
      <c r="C508" s="24">
        <f t="shared" si="47"/>
        <v>506</v>
      </c>
      <c r="D508" s="27" t="s">
        <v>410</v>
      </c>
      <c r="E508" s="31" t="s">
        <v>31</v>
      </c>
      <c r="F508" s="31" t="s">
        <v>50</v>
      </c>
      <c r="G508" s="38">
        <v>5280</v>
      </c>
      <c r="H508" s="43" t="s">
        <v>193</v>
      </c>
      <c r="N508" s="24"/>
      <c r="P508" s="24"/>
    </row>
    <row r="509" spans="1:16" ht="15" customHeight="1">
      <c r="A509" s="23">
        <f>COUNTIFS($H$3:H509,H509)</f>
        <v>32</v>
      </c>
      <c r="B509" s="23" t="str">
        <f t="shared" si="46"/>
        <v>内⑪32</v>
      </c>
      <c r="C509" s="24">
        <f t="shared" si="47"/>
        <v>507</v>
      </c>
      <c r="D509" s="27" t="s">
        <v>129</v>
      </c>
      <c r="E509" s="31" t="s">
        <v>157</v>
      </c>
      <c r="F509" s="31" t="s">
        <v>50</v>
      </c>
      <c r="G509" s="38">
        <v>9980</v>
      </c>
      <c r="H509" s="43" t="s">
        <v>193</v>
      </c>
      <c r="N509" s="24"/>
      <c r="P509" s="24"/>
    </row>
    <row r="510" spans="1:16" ht="15" customHeight="1">
      <c r="A510" s="23">
        <f>COUNTIFS($H$3:H510,H510)</f>
        <v>33</v>
      </c>
      <c r="B510" s="23" t="str">
        <f t="shared" si="46"/>
        <v>内⑪33</v>
      </c>
      <c r="C510" s="24">
        <f t="shared" si="47"/>
        <v>508</v>
      </c>
      <c r="D510" s="27" t="s">
        <v>499</v>
      </c>
      <c r="E510" s="31" t="str">
        <v>PE管分岐 EF-T 25A</v>
      </c>
      <c r="F510" s="31" t="s">
        <v>50</v>
      </c>
      <c r="G510" s="38">
        <v>10230</v>
      </c>
      <c r="H510" s="43" t="s">
        <v>193</v>
      </c>
      <c r="N510" s="24"/>
      <c r="P510" s="24"/>
    </row>
    <row r="511" spans="1:16" ht="15" customHeight="1">
      <c r="A511" s="23">
        <f>COUNTIFS($H$3:H511,H511)</f>
        <v>34</v>
      </c>
      <c r="B511" s="23" t="str">
        <f t="shared" si="46"/>
        <v>内⑪34</v>
      </c>
      <c r="C511" s="24">
        <f t="shared" si="47"/>
        <v>509</v>
      </c>
      <c r="D511" s="27" t="s">
        <v>289</v>
      </c>
      <c r="E511" s="31" t="str">
        <v>PE管分岐 EF-T 30A</v>
      </c>
      <c r="F511" s="31" t="s">
        <v>50</v>
      </c>
      <c r="G511" s="38">
        <v>12430</v>
      </c>
      <c r="H511" s="43" t="s">
        <v>193</v>
      </c>
      <c r="N511" s="24"/>
      <c r="P511" s="24"/>
    </row>
    <row r="512" spans="1:16" ht="15" customHeight="1">
      <c r="A512" s="23">
        <f>COUNTIFS($H$3:H512,H512)</f>
        <v>35</v>
      </c>
      <c r="B512" s="23" t="str">
        <f t="shared" si="46"/>
        <v>内⑪35</v>
      </c>
      <c r="C512" s="24">
        <f t="shared" si="47"/>
        <v>510</v>
      </c>
      <c r="D512" s="27" t="s">
        <v>413</v>
      </c>
      <c r="E512" s="31" t="str">
        <v>PE管分岐 EF-T 50A</v>
      </c>
      <c r="F512" s="31" t="s">
        <v>50</v>
      </c>
      <c r="G512" s="38">
        <v>19010</v>
      </c>
      <c r="H512" s="43" t="s">
        <v>193</v>
      </c>
      <c r="N512" s="24"/>
      <c r="P512" s="24"/>
    </row>
    <row r="513" spans="1:16" ht="15" customHeight="1">
      <c r="A513" s="23">
        <f>COUNTIFS($H$3:H513,H513)</f>
        <v>36</v>
      </c>
      <c r="B513" s="23" t="str">
        <f t="shared" si="46"/>
        <v>内⑪36</v>
      </c>
      <c r="C513" s="24">
        <f t="shared" si="47"/>
        <v>511</v>
      </c>
      <c r="D513" s="27" t="s">
        <v>414</v>
      </c>
      <c r="E513" s="31" t="str">
        <v>PE管分岐 EF-T 75A</v>
      </c>
      <c r="F513" s="31" t="s">
        <v>50</v>
      </c>
      <c r="G513" s="38">
        <v>39040</v>
      </c>
      <c r="H513" s="43" t="s">
        <v>193</v>
      </c>
      <c r="N513" s="24"/>
      <c r="P513" s="24"/>
    </row>
    <row r="514" spans="1:16" ht="15" customHeight="1">
      <c r="A514" s="23">
        <f>COUNTIFS($H$3:H514,H514)</f>
        <v>37</v>
      </c>
      <c r="B514" s="23" t="str">
        <f t="shared" si="46"/>
        <v>内⑪37</v>
      </c>
      <c r="C514" s="24">
        <f t="shared" si="47"/>
        <v>512</v>
      </c>
      <c r="D514" s="27" t="s">
        <v>248</v>
      </c>
      <c r="E514" s="31" t="s">
        <v>192</v>
      </c>
      <c r="F514" s="31" t="s">
        <v>50</v>
      </c>
      <c r="G514" s="38">
        <v>10960</v>
      </c>
      <c r="H514" s="43" t="s">
        <v>193</v>
      </c>
      <c r="N514" s="24"/>
      <c r="P514" s="24"/>
    </row>
    <row r="515" spans="1:16" ht="15" customHeight="1">
      <c r="A515" s="23">
        <f>COUNTIFS($H$3:H515,H515)</f>
        <v>38</v>
      </c>
      <c r="B515" s="23" t="str">
        <f t="shared" ref="B515:B578" si="48">H515&amp;TEXT(A515,"00")</f>
        <v>内⑪38</v>
      </c>
      <c r="C515" s="24">
        <f t="shared" si="47"/>
        <v>513</v>
      </c>
      <c r="D515" s="27" t="s">
        <v>244</v>
      </c>
      <c r="E515" s="31" t="s">
        <v>357</v>
      </c>
      <c r="F515" s="31" t="s">
        <v>50</v>
      </c>
      <c r="G515" s="38">
        <v>12670</v>
      </c>
      <c r="H515" s="43" t="s">
        <v>193</v>
      </c>
      <c r="N515" s="24"/>
      <c r="P515" s="24"/>
    </row>
    <row r="516" spans="1:16" ht="15" customHeight="1">
      <c r="A516" s="23">
        <f>COUNTIFS($H$3:H516,H516)</f>
        <v>39</v>
      </c>
      <c r="B516" s="23" t="str">
        <f t="shared" si="48"/>
        <v>内⑪39</v>
      </c>
      <c r="C516" s="24">
        <f t="shared" ref="C516:C579" si="49">C515+1</f>
        <v>514</v>
      </c>
      <c r="D516" s="27" t="s">
        <v>246</v>
      </c>
      <c r="E516" s="31" t="s">
        <v>429</v>
      </c>
      <c r="F516" s="31" t="s">
        <v>50</v>
      </c>
      <c r="G516" s="38">
        <v>14370</v>
      </c>
      <c r="H516" s="43" t="s">
        <v>193</v>
      </c>
      <c r="N516" s="24"/>
      <c r="P516" s="24"/>
    </row>
    <row r="517" spans="1:16" ht="15" customHeight="1">
      <c r="A517" s="23">
        <f>COUNTIFS($H$3:H517,H517)</f>
        <v>40</v>
      </c>
      <c r="B517" s="23" t="str">
        <f t="shared" si="48"/>
        <v>内⑪40</v>
      </c>
      <c r="C517" s="24">
        <f t="shared" si="49"/>
        <v>515</v>
      </c>
      <c r="D517" s="27" t="s">
        <v>236</v>
      </c>
      <c r="E517" s="31" t="s">
        <v>225</v>
      </c>
      <c r="F517" s="31" t="s">
        <v>50</v>
      </c>
      <c r="G517" s="38">
        <v>14020</v>
      </c>
      <c r="H517" s="43" t="s">
        <v>193</v>
      </c>
      <c r="N517" s="24"/>
      <c r="P517" s="24"/>
    </row>
    <row r="518" spans="1:16" ht="15" customHeight="1">
      <c r="A518" s="23">
        <f>COUNTIFS($H$3:H518,H518)</f>
        <v>41</v>
      </c>
      <c r="B518" s="23" t="str">
        <f t="shared" si="48"/>
        <v>内⑪41</v>
      </c>
      <c r="C518" s="24">
        <f t="shared" si="49"/>
        <v>516</v>
      </c>
      <c r="D518" s="27" t="s">
        <v>501</v>
      </c>
      <c r="E518" s="31" t="s">
        <v>181</v>
      </c>
      <c r="F518" s="31" t="s">
        <v>50</v>
      </c>
      <c r="G518" s="38">
        <v>17580</v>
      </c>
      <c r="H518" s="43" t="s">
        <v>193</v>
      </c>
      <c r="N518" s="24"/>
      <c r="P518" s="24"/>
    </row>
    <row r="519" spans="1:16" ht="15" customHeight="1">
      <c r="A519" s="23">
        <f>COUNTIFS($H$3:H519,H519)</f>
        <v>42</v>
      </c>
      <c r="B519" s="23" t="str">
        <f t="shared" si="48"/>
        <v>内⑪42</v>
      </c>
      <c r="C519" s="24">
        <f t="shared" si="49"/>
        <v>517</v>
      </c>
      <c r="D519" s="27" t="s">
        <v>276</v>
      </c>
      <c r="E519" s="31" t="s">
        <v>303</v>
      </c>
      <c r="F519" s="31" t="s">
        <v>50</v>
      </c>
      <c r="G519" s="38">
        <v>22250</v>
      </c>
      <c r="H519" s="43" t="s">
        <v>193</v>
      </c>
      <c r="N519" s="24"/>
      <c r="P519" s="24"/>
    </row>
    <row r="520" spans="1:16" ht="15" customHeight="1">
      <c r="A520" s="23">
        <f>COUNTIFS($H$3:H520,H520)</f>
        <v>43</v>
      </c>
      <c r="B520" s="23" t="str">
        <f t="shared" si="48"/>
        <v>内⑪43</v>
      </c>
      <c r="C520" s="24">
        <f t="shared" si="49"/>
        <v>518</v>
      </c>
      <c r="D520" s="27" t="s">
        <v>492</v>
      </c>
      <c r="E520" s="31" t="s">
        <v>431</v>
      </c>
      <c r="F520" s="31" t="s">
        <v>50</v>
      </c>
      <c r="G520" s="38">
        <v>21140</v>
      </c>
      <c r="H520" s="43" t="s">
        <v>193</v>
      </c>
      <c r="N520" s="24"/>
      <c r="P520" s="24"/>
    </row>
    <row r="521" spans="1:16" ht="15" customHeight="1">
      <c r="A521" s="23">
        <f>COUNTIFS($H$3:H521,H521)</f>
        <v>44</v>
      </c>
      <c r="B521" s="23" t="str">
        <f t="shared" si="48"/>
        <v>内⑪44</v>
      </c>
      <c r="C521" s="24">
        <f t="shared" si="49"/>
        <v>519</v>
      </c>
      <c r="D521" s="27" t="s">
        <v>147</v>
      </c>
      <c r="E521" s="31" t="s">
        <v>159</v>
      </c>
      <c r="F521" s="31" t="s">
        <v>50</v>
      </c>
      <c r="G521" s="38">
        <v>22150</v>
      </c>
      <c r="H521" s="43" t="s">
        <v>193</v>
      </c>
      <c r="N521" s="24"/>
      <c r="P521" s="24"/>
    </row>
    <row r="522" spans="1:16" ht="15" customHeight="1">
      <c r="A522" s="23">
        <f>COUNTIFS($H$3:H522,H522)</f>
        <v>45</v>
      </c>
      <c r="B522" s="23" t="str">
        <f t="shared" si="48"/>
        <v>内⑪45</v>
      </c>
      <c r="C522" s="24">
        <f t="shared" si="49"/>
        <v>520</v>
      </c>
      <c r="D522" s="27" t="s">
        <v>502</v>
      </c>
      <c r="E522" s="31" t="s">
        <v>432</v>
      </c>
      <c r="F522" s="31" t="s">
        <v>50</v>
      </c>
      <c r="G522" s="38">
        <v>28810</v>
      </c>
      <c r="H522" s="43" t="s">
        <v>193</v>
      </c>
      <c r="N522" s="24"/>
      <c r="P522" s="24"/>
    </row>
    <row r="523" spans="1:16" ht="15" customHeight="1">
      <c r="A523" s="23">
        <f>COUNTIFS($H$3:H523,H523)</f>
        <v>46</v>
      </c>
      <c r="B523" s="23" t="str">
        <f t="shared" si="48"/>
        <v>内⑪46</v>
      </c>
      <c r="C523" s="24">
        <f t="shared" si="49"/>
        <v>521</v>
      </c>
      <c r="D523" s="27" t="s">
        <v>277</v>
      </c>
      <c r="E523" s="31" t="s">
        <v>283</v>
      </c>
      <c r="F523" s="31" t="s">
        <v>50</v>
      </c>
      <c r="G523" s="38">
        <v>26390</v>
      </c>
      <c r="H523" s="43" t="s">
        <v>193</v>
      </c>
      <c r="N523" s="24"/>
      <c r="P523" s="24"/>
    </row>
    <row r="524" spans="1:16" ht="15" customHeight="1">
      <c r="A524" s="23">
        <f>COUNTIFS($H$3:H524,H524)</f>
        <v>47</v>
      </c>
      <c r="B524" s="23" t="str">
        <f t="shared" si="48"/>
        <v>内⑪47</v>
      </c>
      <c r="C524" s="24">
        <f t="shared" si="49"/>
        <v>522</v>
      </c>
      <c r="D524" s="27" t="s">
        <v>170</v>
      </c>
      <c r="E524" s="31" t="s">
        <v>433</v>
      </c>
      <c r="F524" s="31" t="s">
        <v>50</v>
      </c>
      <c r="G524" s="38">
        <v>28530</v>
      </c>
      <c r="H524" s="43" t="s">
        <v>193</v>
      </c>
      <c r="N524" s="24"/>
      <c r="P524" s="24"/>
    </row>
    <row r="525" spans="1:16" ht="15" customHeight="1">
      <c r="A525" s="23">
        <f>COUNTIFS($H$3:H525,H525)</f>
        <v>48</v>
      </c>
      <c r="B525" s="23" t="str">
        <f t="shared" si="48"/>
        <v>内⑪48</v>
      </c>
      <c r="C525" s="24">
        <f t="shared" si="49"/>
        <v>523</v>
      </c>
      <c r="D525" s="27" t="s">
        <v>355</v>
      </c>
      <c r="E525" s="31" t="s">
        <v>153</v>
      </c>
      <c r="F525" s="31" t="s">
        <v>50</v>
      </c>
      <c r="G525" s="38">
        <v>35180</v>
      </c>
      <c r="H525" s="43" t="s">
        <v>193</v>
      </c>
      <c r="N525" s="24"/>
      <c r="P525" s="24"/>
    </row>
    <row r="526" spans="1:16" ht="15" customHeight="1">
      <c r="A526" s="23">
        <f>COUNTIFS($H$3:H526,H526)</f>
        <v>49</v>
      </c>
      <c r="B526" s="23" t="str">
        <f t="shared" si="48"/>
        <v>内⑪49</v>
      </c>
      <c r="C526" s="24">
        <f t="shared" si="49"/>
        <v>524</v>
      </c>
      <c r="D526" s="27" t="s">
        <v>66</v>
      </c>
      <c r="E526" s="31" t="s">
        <v>11</v>
      </c>
      <c r="F526" s="31" t="s">
        <v>50</v>
      </c>
      <c r="G526" s="38">
        <v>43770</v>
      </c>
      <c r="H526" s="43" t="s">
        <v>193</v>
      </c>
      <c r="N526" s="24"/>
      <c r="P526" s="24"/>
    </row>
    <row r="527" spans="1:16" ht="15" customHeight="1">
      <c r="A527" s="23">
        <f>COUNTIFS($H$3:H527,H527)</f>
        <v>50</v>
      </c>
      <c r="B527" s="23" t="str">
        <f t="shared" si="48"/>
        <v>内⑪50</v>
      </c>
      <c r="C527" s="24">
        <f t="shared" si="49"/>
        <v>525</v>
      </c>
      <c r="D527" s="27" t="s">
        <v>505</v>
      </c>
      <c r="E527" s="31" t="s">
        <v>242</v>
      </c>
      <c r="F527" s="31" t="s">
        <v>50</v>
      </c>
      <c r="G527" s="38">
        <v>49740</v>
      </c>
      <c r="H527" s="43" t="s">
        <v>193</v>
      </c>
      <c r="N527" s="24"/>
      <c r="P527" s="24"/>
    </row>
    <row r="528" spans="1:16" ht="15" customHeight="1">
      <c r="A528" s="23">
        <f>COUNTIFS($H$3:H528,H528)</f>
        <v>51</v>
      </c>
      <c r="B528" s="23" t="str">
        <f t="shared" si="48"/>
        <v>内⑪51</v>
      </c>
      <c r="C528" s="24">
        <f t="shared" si="49"/>
        <v>526</v>
      </c>
      <c r="D528" s="27" t="s">
        <v>523</v>
      </c>
      <c r="E528" s="31" t="s">
        <v>367</v>
      </c>
      <c r="F528" s="31" t="s">
        <v>50</v>
      </c>
      <c r="G528" s="38">
        <v>57670</v>
      </c>
      <c r="H528" s="43" t="s">
        <v>193</v>
      </c>
      <c r="N528" s="24"/>
      <c r="P528" s="24"/>
    </row>
    <row r="529" spans="1:16" ht="15" customHeight="1">
      <c r="A529" s="23">
        <f>COUNTIFS($H$3:H529,H529)</f>
        <v>52</v>
      </c>
      <c r="B529" s="23" t="str">
        <f t="shared" si="48"/>
        <v>内⑪52</v>
      </c>
      <c r="C529" s="24">
        <f t="shared" si="49"/>
        <v>527</v>
      </c>
      <c r="D529" s="27" t="s">
        <v>506</v>
      </c>
      <c r="E529" s="31" t="str">
        <v>継手 EF-CA 25A</v>
      </c>
      <c r="F529" s="31" t="s">
        <v>50</v>
      </c>
      <c r="G529" s="38">
        <v>3730</v>
      </c>
      <c r="H529" s="43" t="s">
        <v>193</v>
      </c>
      <c r="N529" s="24"/>
      <c r="P529" s="24"/>
    </row>
    <row r="530" spans="1:16" ht="15" customHeight="1">
      <c r="A530" s="23">
        <f>COUNTIFS($H$3:H530,H530)</f>
        <v>53</v>
      </c>
      <c r="B530" s="23" t="str">
        <f t="shared" si="48"/>
        <v>内⑪53</v>
      </c>
      <c r="C530" s="24">
        <f t="shared" si="49"/>
        <v>528</v>
      </c>
      <c r="D530" s="27" t="s">
        <v>15</v>
      </c>
      <c r="E530" s="31" t="str">
        <v>継手 EF-CA 30A</v>
      </c>
      <c r="F530" s="31" t="s">
        <v>50</v>
      </c>
      <c r="G530" s="38">
        <v>4310</v>
      </c>
      <c r="H530" s="43" t="s">
        <v>193</v>
      </c>
      <c r="N530" s="24"/>
      <c r="P530" s="24"/>
    </row>
    <row r="531" spans="1:16" ht="15" customHeight="1">
      <c r="A531" s="23">
        <f>COUNTIFS($H$3:H531,H531)</f>
        <v>54</v>
      </c>
      <c r="B531" s="23" t="str">
        <f t="shared" si="48"/>
        <v>内⑪54</v>
      </c>
      <c r="C531" s="24">
        <f t="shared" si="49"/>
        <v>529</v>
      </c>
      <c r="D531" s="27" t="s">
        <v>507</v>
      </c>
      <c r="E531" s="31" t="str">
        <v>継手 EF-CA 50A</v>
      </c>
      <c r="F531" s="31" t="s">
        <v>50</v>
      </c>
      <c r="G531" s="38">
        <v>7040</v>
      </c>
      <c r="H531" s="43" t="s">
        <v>193</v>
      </c>
      <c r="N531" s="24"/>
      <c r="P531" s="24"/>
    </row>
    <row r="532" spans="1:16" ht="15" customHeight="1">
      <c r="A532" s="23">
        <f>COUNTIFS($H$3:H532,H532)</f>
        <v>55</v>
      </c>
      <c r="B532" s="23" t="str">
        <f t="shared" si="48"/>
        <v>内⑪55</v>
      </c>
      <c r="C532" s="24">
        <f t="shared" si="49"/>
        <v>530</v>
      </c>
      <c r="D532" s="27" t="s">
        <v>508</v>
      </c>
      <c r="E532" s="31" t="str">
        <v>継手 PLA-S 20A</v>
      </c>
      <c r="F532" s="31" t="s">
        <v>50</v>
      </c>
      <c r="G532" s="38">
        <v>3420</v>
      </c>
      <c r="H532" s="43" t="s">
        <v>193</v>
      </c>
      <c r="N532" s="24"/>
      <c r="P532" s="24"/>
    </row>
    <row r="533" spans="1:16" ht="15" customHeight="1">
      <c r="A533" s="23">
        <f>COUNTIFS($H$3:H533,H533)</f>
        <v>56</v>
      </c>
      <c r="B533" s="23" t="str">
        <f t="shared" si="48"/>
        <v>内⑪56</v>
      </c>
      <c r="C533" s="24">
        <f t="shared" si="49"/>
        <v>531</v>
      </c>
      <c r="D533" s="27" t="s">
        <v>259</v>
      </c>
      <c r="E533" s="31" t="str">
        <v>継手 PLA-S 25A</v>
      </c>
      <c r="F533" s="31" t="s">
        <v>50</v>
      </c>
      <c r="G533" s="38">
        <v>4500</v>
      </c>
      <c r="H533" s="43" t="s">
        <v>193</v>
      </c>
      <c r="N533" s="24"/>
      <c r="P533" s="24"/>
    </row>
    <row r="534" spans="1:16" ht="15" customHeight="1">
      <c r="A534" s="23">
        <f>COUNTIFS($H$3:H534,H534)</f>
        <v>57</v>
      </c>
      <c r="B534" s="23" t="str">
        <f t="shared" si="48"/>
        <v>内⑪57</v>
      </c>
      <c r="C534" s="24">
        <f t="shared" si="49"/>
        <v>532</v>
      </c>
      <c r="D534" s="27" t="s">
        <v>509</v>
      </c>
      <c r="E534" s="31" t="str">
        <v>継手 PLA-S 32A</v>
      </c>
      <c r="F534" s="31" t="s">
        <v>50</v>
      </c>
      <c r="G534" s="38">
        <v>5710</v>
      </c>
      <c r="H534" s="43" t="s">
        <v>193</v>
      </c>
      <c r="N534" s="24"/>
      <c r="P534" s="24"/>
    </row>
    <row r="535" spans="1:16" ht="15" customHeight="1">
      <c r="A535" s="23">
        <f>COUNTIFS($H$3:H535,H535)</f>
        <v>58</v>
      </c>
      <c r="B535" s="23" t="str">
        <f t="shared" si="48"/>
        <v>内⑪58</v>
      </c>
      <c r="C535" s="24">
        <f t="shared" si="49"/>
        <v>533</v>
      </c>
      <c r="D535" s="27" t="s">
        <v>175</v>
      </c>
      <c r="E535" s="31" t="str">
        <v>継手 PLA-S 40A</v>
      </c>
      <c r="F535" s="31" t="s">
        <v>50</v>
      </c>
      <c r="G535" s="38">
        <v>6380</v>
      </c>
      <c r="H535" s="43" t="s">
        <v>193</v>
      </c>
      <c r="N535" s="24"/>
      <c r="P535" s="24"/>
    </row>
    <row r="536" spans="1:16" ht="15" customHeight="1">
      <c r="A536" s="23">
        <f>COUNTIFS($H$3:H536,H536)</f>
        <v>59</v>
      </c>
      <c r="B536" s="23" t="str">
        <f t="shared" si="48"/>
        <v>内⑪59</v>
      </c>
      <c r="C536" s="24">
        <f t="shared" si="49"/>
        <v>534</v>
      </c>
      <c r="D536" s="27" t="s">
        <v>14</v>
      </c>
      <c r="E536" s="31" t="s">
        <v>442</v>
      </c>
      <c r="F536" s="31" t="s">
        <v>50</v>
      </c>
      <c r="G536" s="38">
        <v>21120</v>
      </c>
      <c r="H536" s="43" t="s">
        <v>193</v>
      </c>
      <c r="N536" s="24"/>
      <c r="P536" s="24"/>
    </row>
    <row r="537" spans="1:16" ht="15" customHeight="1">
      <c r="A537" s="23">
        <f>COUNTIFS($H$3:H537,H537)</f>
        <v>60</v>
      </c>
      <c r="B537" s="23" t="str">
        <f t="shared" si="48"/>
        <v>内⑪60</v>
      </c>
      <c r="C537" s="24">
        <f t="shared" si="49"/>
        <v>535</v>
      </c>
      <c r="D537" s="27" t="s">
        <v>411</v>
      </c>
      <c r="E537" s="31" t="s">
        <v>443</v>
      </c>
      <c r="F537" s="31" t="s">
        <v>50</v>
      </c>
      <c r="G537" s="38">
        <v>31230</v>
      </c>
      <c r="H537" s="43" t="s">
        <v>193</v>
      </c>
      <c r="N537" s="24"/>
      <c r="P537" s="24"/>
    </row>
    <row r="538" spans="1:16" ht="15" customHeight="1">
      <c r="A538" s="23">
        <f>COUNTIFS($H$3:H538,H538)</f>
        <v>61</v>
      </c>
      <c r="B538" s="23" t="str">
        <f t="shared" si="48"/>
        <v>内⑪61</v>
      </c>
      <c r="C538" s="24">
        <f t="shared" si="49"/>
        <v>536</v>
      </c>
      <c r="D538" s="27" t="s">
        <v>397</v>
      </c>
      <c r="E538" s="31" t="str">
        <v>遮断 溶接穿孔 50A</v>
      </c>
      <c r="F538" s="31" t="s">
        <v>50</v>
      </c>
      <c r="G538" s="38">
        <v>22380</v>
      </c>
      <c r="H538" s="43" t="s">
        <v>193</v>
      </c>
      <c r="N538" s="24"/>
      <c r="P538" s="24"/>
    </row>
    <row r="539" spans="1:16" ht="15" customHeight="1">
      <c r="A539" s="23">
        <f>COUNTIFS($H$3:H539,H539)</f>
        <v>62</v>
      </c>
      <c r="B539" s="23" t="str">
        <f t="shared" si="48"/>
        <v>内⑪62</v>
      </c>
      <c r="C539" s="24">
        <f t="shared" si="49"/>
        <v>537</v>
      </c>
      <c r="D539" s="27" t="s">
        <v>438</v>
      </c>
      <c r="E539" s="31" t="str">
        <v>遮断 溶接穿孔 80A</v>
      </c>
      <c r="F539" s="31" t="s">
        <v>50</v>
      </c>
      <c r="G539" s="38">
        <v>33890</v>
      </c>
      <c r="H539" s="43" t="s">
        <v>193</v>
      </c>
      <c r="N539" s="24"/>
      <c r="P539" s="24"/>
    </row>
    <row r="540" spans="1:16" ht="15" customHeight="1">
      <c r="A540" s="23">
        <f>COUNTIFS($H$3:H540,H540)</f>
        <v>63</v>
      </c>
      <c r="B540" s="23" t="str">
        <f t="shared" si="48"/>
        <v>内⑪63</v>
      </c>
      <c r="C540" s="24">
        <f t="shared" si="49"/>
        <v>538</v>
      </c>
      <c r="D540" s="27" t="str">
        <v>10-03-001</v>
      </c>
      <c r="E540" s="31" t="s">
        <v>171</v>
      </c>
      <c r="F540" s="31" t="s">
        <v>50</v>
      </c>
      <c r="G540" s="38">
        <v>30180</v>
      </c>
      <c r="H540" s="43" t="s">
        <v>193</v>
      </c>
      <c r="N540" s="24"/>
      <c r="P540" s="24"/>
    </row>
    <row r="541" spans="1:16" ht="15" customHeight="1">
      <c r="A541" s="23">
        <f>COUNTIFS($H$3:H541,H541)</f>
        <v>64</v>
      </c>
      <c r="B541" s="23" t="str">
        <f t="shared" si="48"/>
        <v>内⑪64</v>
      </c>
      <c r="C541" s="24">
        <f t="shared" si="49"/>
        <v>539</v>
      </c>
      <c r="D541" s="27" t="str">
        <v>10-03-002</v>
      </c>
      <c r="E541" s="31" t="s">
        <v>352</v>
      </c>
      <c r="F541" s="31" t="s">
        <v>50</v>
      </c>
      <c r="G541" s="38">
        <v>38510</v>
      </c>
      <c r="H541" s="43" t="s">
        <v>193</v>
      </c>
      <c r="N541" s="24"/>
      <c r="P541" s="24"/>
    </row>
    <row r="542" spans="1:16" ht="15" customHeight="1">
      <c r="A542" s="23">
        <f>COUNTIFS($H$3:H542,H542)</f>
        <v>65</v>
      </c>
      <c r="B542" s="23" t="str">
        <f t="shared" si="48"/>
        <v>内⑪65</v>
      </c>
      <c r="C542" s="24">
        <f t="shared" si="49"/>
        <v>540</v>
      </c>
      <c r="D542" s="27" t="str">
        <v>10-03-003</v>
      </c>
      <c r="E542" s="31" t="s">
        <v>424</v>
      </c>
      <c r="F542" s="31" t="s">
        <v>50</v>
      </c>
      <c r="G542" s="38">
        <v>41200</v>
      </c>
      <c r="H542" s="43" t="s">
        <v>193</v>
      </c>
      <c r="N542" s="24"/>
      <c r="P542" s="24"/>
    </row>
    <row r="543" spans="1:16" ht="15" customHeight="1">
      <c r="A543" s="23">
        <f>COUNTIFS($H$3:H543,H543)</f>
        <v>66</v>
      </c>
      <c r="B543" s="23" t="str">
        <f t="shared" si="48"/>
        <v>内⑪66</v>
      </c>
      <c r="C543" s="24">
        <f t="shared" si="49"/>
        <v>541</v>
      </c>
      <c r="D543" s="27" t="s">
        <v>510</v>
      </c>
      <c r="E543" s="31" t="str">
        <v>鋼管分岐 PLSM-T/S 20A</v>
      </c>
      <c r="F543" s="31" t="s">
        <v>50</v>
      </c>
      <c r="G543" s="38">
        <v>21590</v>
      </c>
      <c r="H543" s="43" t="s">
        <v>193</v>
      </c>
      <c r="N543" s="24"/>
      <c r="P543" s="24"/>
    </row>
    <row r="544" spans="1:16" ht="15" customHeight="1">
      <c r="A544" s="23">
        <f>COUNTIFS($H$3:H544,H544)</f>
        <v>67</v>
      </c>
      <c r="B544" s="23" t="str">
        <f t="shared" si="48"/>
        <v>内⑪67</v>
      </c>
      <c r="C544" s="24">
        <f t="shared" si="49"/>
        <v>542</v>
      </c>
      <c r="D544" s="27" t="s">
        <v>168</v>
      </c>
      <c r="E544" s="31" t="str">
        <v>鋼管分岐 PLSM-T/S 25A</v>
      </c>
      <c r="F544" s="31" t="s">
        <v>50</v>
      </c>
      <c r="G544" s="38">
        <v>24080</v>
      </c>
      <c r="H544" s="43" t="s">
        <v>193</v>
      </c>
      <c r="N544" s="24"/>
      <c r="P544" s="24"/>
    </row>
    <row r="545" spans="1:16" ht="15" customHeight="1">
      <c r="A545" s="23">
        <f>COUNTIFS($H$3:H545,H545)</f>
        <v>68</v>
      </c>
      <c r="B545" s="23" t="str">
        <f t="shared" si="48"/>
        <v>内⑪68</v>
      </c>
      <c r="C545" s="24">
        <f t="shared" si="49"/>
        <v>543</v>
      </c>
      <c r="D545" s="27" t="s">
        <v>470</v>
      </c>
      <c r="E545" s="31" t="str">
        <v>鋼管分岐 PLSM-T/S 32A</v>
      </c>
      <c r="F545" s="31" t="s">
        <v>50</v>
      </c>
      <c r="G545" s="38">
        <v>29020</v>
      </c>
      <c r="H545" s="43" t="s">
        <v>193</v>
      </c>
      <c r="N545" s="24"/>
      <c r="P545" s="24"/>
    </row>
    <row r="546" spans="1:16" ht="15" customHeight="1">
      <c r="A546" s="23">
        <f>COUNTIFS($H$3:H546,H546)</f>
        <v>69</v>
      </c>
      <c r="B546" s="23" t="str">
        <f t="shared" si="48"/>
        <v>内⑪69</v>
      </c>
      <c r="C546" s="24">
        <f t="shared" si="49"/>
        <v>544</v>
      </c>
      <c r="D546" s="27" t="s">
        <v>228</v>
      </c>
      <c r="E546" s="31" t="str">
        <v>鋼管分岐 PLSM-T/S 40A</v>
      </c>
      <c r="F546" s="31" t="s">
        <v>50</v>
      </c>
      <c r="G546" s="38">
        <v>32260</v>
      </c>
      <c r="H546" s="43" t="s">
        <v>193</v>
      </c>
      <c r="N546" s="24"/>
      <c r="P546" s="24"/>
    </row>
    <row r="547" spans="1:16" ht="15" customHeight="1">
      <c r="A547" s="23">
        <f>COUNTIFS($H$3:H547,H547)</f>
        <v>70</v>
      </c>
      <c r="B547" s="23" t="str">
        <f t="shared" si="48"/>
        <v>内⑪70</v>
      </c>
      <c r="C547" s="24">
        <f t="shared" si="49"/>
        <v>545</v>
      </c>
      <c r="D547" s="27" t="s">
        <v>322</v>
      </c>
      <c r="E547" s="31" t="str">
        <v>鋼管分岐 PLSM-T/S 50A</v>
      </c>
      <c r="F547" s="31" t="s">
        <v>50</v>
      </c>
      <c r="G547" s="38">
        <v>47100</v>
      </c>
      <c r="H547" s="43" t="s">
        <v>193</v>
      </c>
      <c r="N547" s="24"/>
      <c r="P547" s="24"/>
    </row>
    <row r="548" spans="1:16" ht="15" customHeight="1">
      <c r="A548" s="23">
        <f>COUNTIFS($H$3:H548,H548)</f>
        <v>71</v>
      </c>
      <c r="B548" s="23" t="str">
        <f t="shared" si="48"/>
        <v>内⑪71</v>
      </c>
      <c r="C548" s="24">
        <f t="shared" si="49"/>
        <v>546</v>
      </c>
      <c r="D548" s="27" t="s">
        <v>511</v>
      </c>
      <c r="E548" s="31" t="str">
        <v>鋼管分岐 PLSM-T/S 80A</v>
      </c>
      <c r="F548" s="31" t="s">
        <v>50</v>
      </c>
      <c r="G548" s="38">
        <v>83960</v>
      </c>
      <c r="H548" s="43" t="s">
        <v>193</v>
      </c>
      <c r="N548" s="24"/>
      <c r="P548" s="24"/>
    </row>
    <row r="549" spans="1:16" ht="15" customHeight="1">
      <c r="A549" s="23">
        <f>COUNTIFS($H$3:H549,H549)</f>
        <v>72</v>
      </c>
      <c r="B549" s="23" t="str">
        <f t="shared" si="48"/>
        <v>内⑪72</v>
      </c>
      <c r="C549" s="24">
        <f t="shared" si="49"/>
        <v>547</v>
      </c>
      <c r="D549" s="27" t="s">
        <v>512</v>
      </c>
      <c r="E549" s="31" t="s">
        <v>203</v>
      </c>
      <c r="F549" s="31" t="s">
        <v>50</v>
      </c>
      <c r="G549" s="38">
        <v>40960</v>
      </c>
      <c r="H549" s="43" t="s">
        <v>193</v>
      </c>
      <c r="N549" s="24"/>
      <c r="P549" s="24"/>
    </row>
    <row r="550" spans="1:16" ht="15" customHeight="1">
      <c r="A550" s="23">
        <f>COUNTIFS($H$3:H550,H550)</f>
        <v>73</v>
      </c>
      <c r="B550" s="23" t="str">
        <f t="shared" si="48"/>
        <v>内⑪73</v>
      </c>
      <c r="C550" s="24">
        <f t="shared" si="49"/>
        <v>548</v>
      </c>
      <c r="D550" s="27" t="s">
        <v>435</v>
      </c>
      <c r="E550" s="31" t="s">
        <v>315</v>
      </c>
      <c r="F550" s="31" t="s">
        <v>50</v>
      </c>
      <c r="G550" s="38">
        <v>48830</v>
      </c>
      <c r="H550" s="43" t="s">
        <v>193</v>
      </c>
      <c r="N550" s="24"/>
      <c r="P550" s="24"/>
    </row>
    <row r="551" spans="1:16" ht="15" customHeight="1">
      <c r="A551" s="23">
        <f>COUNTIFS($H$3:H551,H551)</f>
        <v>74</v>
      </c>
      <c r="B551" s="23" t="str">
        <f t="shared" si="48"/>
        <v>内⑪74</v>
      </c>
      <c r="C551" s="24">
        <f t="shared" si="49"/>
        <v>549</v>
      </c>
      <c r="D551" s="27" t="s">
        <v>513</v>
      </c>
      <c r="E551" s="31" t="str">
        <v>鋼管分岐 PLSM-T/S+T-MS 50A</v>
      </c>
      <c r="F551" s="31" t="s">
        <v>50</v>
      </c>
      <c r="G551" s="38">
        <v>78390</v>
      </c>
      <c r="H551" s="43" t="s">
        <v>193</v>
      </c>
      <c r="N551" s="24"/>
      <c r="P551" s="24"/>
    </row>
    <row r="552" spans="1:16" ht="15" customHeight="1">
      <c r="A552" s="23">
        <f>COUNTIFS($H$3:H552,H552)</f>
        <v>75</v>
      </c>
      <c r="B552" s="23" t="str">
        <f t="shared" si="48"/>
        <v>内⑪75</v>
      </c>
      <c r="C552" s="24">
        <f t="shared" si="49"/>
        <v>550</v>
      </c>
      <c r="D552" s="27" t="s">
        <v>327</v>
      </c>
      <c r="E552" s="31" t="s">
        <v>324</v>
      </c>
      <c r="F552" s="31" t="s">
        <v>50</v>
      </c>
      <c r="G552" s="38">
        <v>135300</v>
      </c>
      <c r="H552" s="43" t="s">
        <v>193</v>
      </c>
      <c r="N552" s="24"/>
      <c r="P552" s="24"/>
    </row>
    <row r="553" spans="1:16" ht="15" customHeight="1">
      <c r="A553" s="23">
        <f>COUNTIFS($H$3:H553,H553)</f>
        <v>17</v>
      </c>
      <c r="B553" s="23" t="str">
        <f t="shared" si="48"/>
        <v>区分17</v>
      </c>
      <c r="C553" s="24">
        <f t="shared" si="49"/>
        <v>551</v>
      </c>
      <c r="D553" s="27" t="s">
        <v>163</v>
      </c>
      <c r="E553" s="31" t="s">
        <v>688</v>
      </c>
      <c r="F553" s="31" t="s">
        <v>184</v>
      </c>
      <c r="G553" s="38" t="s">
        <v>293</v>
      </c>
      <c r="H553" s="43" t="s">
        <v>188</v>
      </c>
      <c r="N553" s="24"/>
      <c r="P553" s="24"/>
    </row>
    <row r="554" spans="1:16" ht="15" customHeight="1">
      <c r="A554" s="23">
        <f>COUNTIFS($H$3:H554,H554)</f>
        <v>1</v>
      </c>
      <c r="B554" s="23" t="str">
        <f t="shared" si="48"/>
        <v>内⑫01</v>
      </c>
      <c r="C554" s="24">
        <f t="shared" si="49"/>
        <v>552</v>
      </c>
      <c r="D554" s="27" t="str">
        <v>00-02-001</v>
      </c>
      <c r="E554" s="31" t="str">
        <v>労務費等 配管工</v>
      </c>
      <c r="F554" s="31" t="s">
        <v>162</v>
      </c>
      <c r="G554" s="38">
        <v>4270</v>
      </c>
      <c r="H554" s="43" t="s">
        <v>300</v>
      </c>
      <c r="N554" s="24"/>
      <c r="P554" s="24"/>
    </row>
    <row r="555" spans="1:16" ht="15" customHeight="1">
      <c r="A555" s="23">
        <f>COUNTIFS($H$3:H555,H555)</f>
        <v>2</v>
      </c>
      <c r="B555" s="23" t="str">
        <f t="shared" si="48"/>
        <v>内⑫02</v>
      </c>
      <c r="C555" s="24">
        <f t="shared" si="49"/>
        <v>553</v>
      </c>
      <c r="D555" s="27" t="str">
        <v>00-02-002</v>
      </c>
      <c r="E555" s="31" t="str">
        <v>労務費等 普通作業員</v>
      </c>
      <c r="F555" s="31" t="s">
        <v>162</v>
      </c>
      <c r="G555" s="38">
        <v>3790</v>
      </c>
      <c r="H555" s="43" t="s">
        <v>300</v>
      </c>
      <c r="N555" s="24"/>
      <c r="P555" s="24"/>
    </row>
    <row r="556" spans="1:16" ht="15" customHeight="1">
      <c r="A556" s="23">
        <f>COUNTIFS($H$3:H556,H556)</f>
        <v>18</v>
      </c>
      <c r="B556" s="23" t="str">
        <f t="shared" si="48"/>
        <v>区分18</v>
      </c>
      <c r="C556" s="24">
        <f t="shared" si="49"/>
        <v>554</v>
      </c>
      <c r="D556" s="27" t="s">
        <v>163</v>
      </c>
      <c r="E556" s="31" t="s">
        <v>689</v>
      </c>
      <c r="F556" s="31" t="s">
        <v>184</v>
      </c>
      <c r="G556" s="38" t="s">
        <v>293</v>
      </c>
      <c r="H556" s="43" t="s">
        <v>188</v>
      </c>
      <c r="N556" s="24"/>
      <c r="P556" s="24"/>
    </row>
    <row r="557" spans="1:16" ht="15" customHeight="1">
      <c r="A557" s="23">
        <f>COUNTIFS($H$3:H557,H557)</f>
        <v>1</v>
      </c>
      <c r="B557" s="23" t="str">
        <f t="shared" si="48"/>
        <v>内⑬01</v>
      </c>
      <c r="C557" s="24">
        <f t="shared" si="49"/>
        <v>555</v>
      </c>
      <c r="D557" s="27" t="s">
        <v>663</v>
      </c>
      <c r="E557" s="31" t="s">
        <v>269</v>
      </c>
      <c r="F557" s="31" t="s">
        <v>111</v>
      </c>
      <c r="G557" s="38">
        <v>7.0000000000000007e-002</v>
      </c>
      <c r="H557" s="43" t="s">
        <v>690</v>
      </c>
      <c r="N557" s="24"/>
      <c r="P557" s="24"/>
    </row>
    <row r="558" spans="1:16" ht="15" customHeight="1">
      <c r="A558" s="23">
        <f>COUNTIFS($H$3:H558,H558)</f>
        <v>2</v>
      </c>
      <c r="B558" s="23" t="str">
        <f t="shared" si="48"/>
        <v>内⑬02</v>
      </c>
      <c r="C558" s="24">
        <f t="shared" si="49"/>
        <v>556</v>
      </c>
      <c r="D558" s="27" t="s">
        <v>664</v>
      </c>
      <c r="E558" s="31" t="s">
        <v>326</v>
      </c>
      <c r="F558" s="31" t="s">
        <v>111</v>
      </c>
      <c r="G558" s="38">
        <v>5.e-002</v>
      </c>
      <c r="H558" s="43" t="s">
        <v>690</v>
      </c>
      <c r="N558" s="24"/>
      <c r="P558" s="24"/>
    </row>
    <row r="559" spans="1:16" ht="15" customHeight="1">
      <c r="A559" s="23">
        <f>COUNTIFS($H$3:H559,H559)</f>
        <v>19</v>
      </c>
      <c r="B559" s="23" t="str">
        <f t="shared" si="48"/>
        <v>区分19</v>
      </c>
      <c r="C559" s="24">
        <f t="shared" si="49"/>
        <v>557</v>
      </c>
      <c r="D559" s="28" t="s">
        <v>163</v>
      </c>
      <c r="E559" s="32" t="s">
        <v>578</v>
      </c>
      <c r="F559" s="32" t="s">
        <v>184</v>
      </c>
      <c r="G559" s="39" t="s">
        <v>34</v>
      </c>
      <c r="H559" s="44" t="s">
        <v>188</v>
      </c>
      <c r="N559" s="24"/>
      <c r="P559" s="24"/>
    </row>
    <row r="560" spans="1:16" ht="15" customHeight="1">
      <c r="A560" s="23">
        <f>COUNTIFS($H$3:H560,H560)</f>
        <v>0</v>
      </c>
      <c r="B560" s="23" t="str">
        <f t="shared" si="48"/>
        <v>00</v>
      </c>
      <c r="C560" s="24">
        <f t="shared" si="49"/>
        <v>558</v>
      </c>
      <c r="D560" s="28"/>
      <c r="E560" s="32"/>
      <c r="F560" s="32"/>
      <c r="G560" s="39"/>
      <c r="H560" s="44"/>
      <c r="N560" s="24"/>
      <c r="P560" s="24"/>
    </row>
    <row r="561" spans="1:16" ht="15" customHeight="1">
      <c r="A561" s="23">
        <f>COUNTIFS($H$3:H561,H561)</f>
        <v>0</v>
      </c>
      <c r="B561" s="23" t="str">
        <f t="shared" si="48"/>
        <v>00</v>
      </c>
      <c r="C561" s="24">
        <f t="shared" si="49"/>
        <v>559</v>
      </c>
      <c r="D561" s="28"/>
      <c r="E561" s="32"/>
      <c r="F561" s="32"/>
      <c r="G561" s="39"/>
      <c r="H561" s="44"/>
      <c r="N561" s="24"/>
      <c r="P561" s="24"/>
    </row>
    <row r="562" spans="1:16" ht="15" customHeight="1">
      <c r="A562" s="23">
        <f>COUNTIFS($H$3:H562,H562)</f>
        <v>0</v>
      </c>
      <c r="B562" s="23" t="str">
        <f t="shared" si="48"/>
        <v>00</v>
      </c>
      <c r="C562" s="24">
        <f t="shared" si="49"/>
        <v>560</v>
      </c>
      <c r="D562" s="28"/>
      <c r="E562" s="32"/>
      <c r="F562" s="32"/>
      <c r="G562" s="39"/>
      <c r="H562" s="44"/>
      <c r="N562" s="24"/>
      <c r="P562" s="24"/>
    </row>
    <row r="563" spans="1:16" ht="15" customHeight="1">
      <c r="A563" s="23">
        <f>COUNTIFS($H$3:H563,H563)</f>
        <v>0</v>
      </c>
      <c r="B563" s="23" t="str">
        <f t="shared" si="48"/>
        <v>00</v>
      </c>
      <c r="C563" s="24">
        <f t="shared" si="49"/>
        <v>561</v>
      </c>
      <c r="D563" s="28"/>
      <c r="E563" s="32"/>
      <c r="F563" s="32"/>
      <c r="G563" s="39"/>
      <c r="H563" s="44"/>
      <c r="N563" s="24"/>
      <c r="P563" s="24"/>
    </row>
    <row r="564" spans="1:16" ht="15" customHeight="1">
      <c r="A564" s="23">
        <f>COUNTIFS($H$3:H564,H564)</f>
        <v>0</v>
      </c>
      <c r="B564" s="23" t="str">
        <f t="shared" si="48"/>
        <v>00</v>
      </c>
      <c r="C564" s="24">
        <f t="shared" si="49"/>
        <v>562</v>
      </c>
      <c r="D564" s="28"/>
      <c r="E564" s="32"/>
      <c r="F564" s="32"/>
      <c r="G564" s="39"/>
      <c r="H564" s="44"/>
      <c r="N564" s="24"/>
      <c r="P564" s="24"/>
    </row>
    <row r="565" spans="1:16" ht="15" customHeight="1">
      <c r="A565" s="23">
        <f>COUNTIFS($H$3:H565,H565)</f>
        <v>0</v>
      </c>
      <c r="B565" s="23" t="str">
        <f t="shared" si="48"/>
        <v>00</v>
      </c>
      <c r="C565" s="24">
        <f t="shared" si="49"/>
        <v>563</v>
      </c>
      <c r="D565" s="28"/>
      <c r="E565" s="32"/>
      <c r="F565" s="32"/>
      <c r="G565" s="39"/>
      <c r="H565" s="44"/>
      <c r="N565" s="24"/>
      <c r="P565" s="24"/>
    </row>
    <row r="566" spans="1:16" ht="15" customHeight="1">
      <c r="A566" s="23">
        <f>COUNTIFS($H$3:H566,H566)</f>
        <v>0</v>
      </c>
      <c r="B566" s="23" t="str">
        <f t="shared" si="48"/>
        <v>00</v>
      </c>
      <c r="C566" s="24">
        <f t="shared" si="49"/>
        <v>564</v>
      </c>
      <c r="D566" s="28"/>
      <c r="E566" s="32"/>
      <c r="F566" s="32"/>
      <c r="G566" s="39"/>
      <c r="H566" s="44"/>
      <c r="N566" s="24"/>
      <c r="P566" s="24"/>
    </row>
    <row r="567" spans="1:16" ht="15" customHeight="1">
      <c r="A567" s="23">
        <f>COUNTIFS($H$3:H567,H567)</f>
        <v>0</v>
      </c>
      <c r="B567" s="23" t="str">
        <f t="shared" si="48"/>
        <v>00</v>
      </c>
      <c r="C567" s="24">
        <f t="shared" si="49"/>
        <v>565</v>
      </c>
      <c r="D567" s="28"/>
      <c r="E567" s="32"/>
      <c r="F567" s="32"/>
      <c r="G567" s="39"/>
      <c r="H567" s="44"/>
      <c r="N567" s="24"/>
      <c r="P567" s="24"/>
    </row>
    <row r="568" spans="1:16" ht="15" customHeight="1">
      <c r="A568" s="23">
        <f>COUNTIFS($H$3:H568,H568)</f>
        <v>0</v>
      </c>
      <c r="B568" s="23" t="str">
        <f t="shared" si="48"/>
        <v>00</v>
      </c>
      <c r="C568" s="24">
        <f t="shared" si="49"/>
        <v>566</v>
      </c>
      <c r="D568" s="28"/>
      <c r="E568" s="32"/>
      <c r="F568" s="32"/>
      <c r="G568" s="39"/>
      <c r="H568" s="44"/>
      <c r="N568" s="24"/>
      <c r="P568" s="24"/>
    </row>
    <row r="569" spans="1:16" ht="15" customHeight="1">
      <c r="A569" s="23">
        <f>COUNTIFS($H$3:H569,H569)</f>
        <v>0</v>
      </c>
      <c r="B569" s="23" t="str">
        <f t="shared" si="48"/>
        <v>00</v>
      </c>
      <c r="C569" s="24">
        <f t="shared" si="49"/>
        <v>567</v>
      </c>
      <c r="D569" s="28"/>
      <c r="E569" s="32"/>
      <c r="F569" s="32"/>
      <c r="G569" s="39"/>
      <c r="H569" s="44"/>
      <c r="N569" s="24"/>
      <c r="P569" s="24"/>
    </row>
    <row r="570" spans="1:16" ht="15" customHeight="1">
      <c r="A570" s="23">
        <f>COUNTIFS($H$3:H570,H570)</f>
        <v>0</v>
      </c>
      <c r="B570" s="23" t="str">
        <f t="shared" si="48"/>
        <v>00</v>
      </c>
      <c r="C570" s="24">
        <f t="shared" si="49"/>
        <v>568</v>
      </c>
      <c r="D570" s="28"/>
      <c r="E570" s="32"/>
      <c r="F570" s="32"/>
      <c r="G570" s="39"/>
      <c r="H570" s="44"/>
      <c r="N570" s="24"/>
      <c r="P570" s="24"/>
    </row>
    <row r="571" spans="1:16" ht="15" customHeight="1">
      <c r="A571" s="23">
        <f>COUNTIFS($H$3:H571,H571)</f>
        <v>0</v>
      </c>
      <c r="B571" s="23" t="str">
        <f t="shared" si="48"/>
        <v>00</v>
      </c>
      <c r="C571" s="24">
        <f t="shared" si="49"/>
        <v>569</v>
      </c>
      <c r="D571" s="28"/>
      <c r="E571" s="32"/>
      <c r="F571" s="32"/>
      <c r="G571" s="39"/>
      <c r="H571" s="44"/>
      <c r="N571" s="24"/>
      <c r="P571" s="24"/>
    </row>
    <row r="572" spans="1:16" ht="15" customHeight="1">
      <c r="A572" s="23">
        <f>COUNTIFS($H$3:H572,H572)</f>
        <v>0</v>
      </c>
      <c r="B572" s="23" t="str">
        <f t="shared" si="48"/>
        <v>00</v>
      </c>
      <c r="C572" s="24">
        <f t="shared" si="49"/>
        <v>570</v>
      </c>
      <c r="D572" s="28"/>
      <c r="E572" s="32"/>
      <c r="F572" s="32"/>
      <c r="G572" s="39"/>
      <c r="H572" s="44"/>
      <c r="N572" s="24"/>
      <c r="P572" s="24"/>
    </row>
    <row r="573" spans="1:16" ht="15" customHeight="1">
      <c r="A573" s="23">
        <f>COUNTIFS($H$3:H573,H573)</f>
        <v>0</v>
      </c>
      <c r="B573" s="23" t="str">
        <f t="shared" si="48"/>
        <v>00</v>
      </c>
      <c r="C573" s="24">
        <f t="shared" si="49"/>
        <v>571</v>
      </c>
      <c r="D573" s="28"/>
      <c r="E573" s="32"/>
      <c r="F573" s="32"/>
      <c r="G573" s="39"/>
      <c r="H573" s="44"/>
      <c r="N573" s="24"/>
      <c r="P573" s="24"/>
    </row>
    <row r="574" spans="1:16" ht="15" customHeight="1">
      <c r="A574" s="23">
        <f>COUNTIFS($H$3:H574,H574)</f>
        <v>0</v>
      </c>
      <c r="B574" s="23" t="str">
        <f t="shared" si="48"/>
        <v>00</v>
      </c>
      <c r="C574" s="24">
        <f t="shared" si="49"/>
        <v>572</v>
      </c>
      <c r="D574" s="28"/>
      <c r="E574" s="32"/>
      <c r="F574" s="32"/>
      <c r="G574" s="39"/>
      <c r="H574" s="44"/>
      <c r="N574" s="24"/>
      <c r="P574" s="24"/>
    </row>
    <row r="575" spans="1:16" ht="15" customHeight="1">
      <c r="A575" s="23">
        <f>COUNTIFS($H$3:H575,H575)</f>
        <v>0</v>
      </c>
      <c r="B575" s="23" t="str">
        <f t="shared" si="48"/>
        <v>00</v>
      </c>
      <c r="C575" s="24">
        <f t="shared" si="49"/>
        <v>573</v>
      </c>
      <c r="D575" s="28"/>
      <c r="E575" s="32"/>
      <c r="F575" s="32"/>
      <c r="G575" s="39"/>
      <c r="H575" s="44"/>
      <c r="N575" s="24"/>
      <c r="P575" s="24"/>
    </row>
    <row r="576" spans="1:16" ht="15" customHeight="1">
      <c r="A576" s="23">
        <f>COUNTIFS($H$3:H576,H576)</f>
        <v>0</v>
      </c>
      <c r="B576" s="23" t="str">
        <f t="shared" si="48"/>
        <v>00</v>
      </c>
      <c r="C576" s="24">
        <f t="shared" si="49"/>
        <v>574</v>
      </c>
      <c r="D576" s="28"/>
      <c r="E576" s="32"/>
      <c r="F576" s="32"/>
      <c r="G576" s="39"/>
      <c r="H576" s="44"/>
      <c r="N576" s="24"/>
      <c r="P576" s="24"/>
    </row>
    <row r="577" spans="1:16" ht="15" customHeight="1">
      <c r="A577" s="23">
        <f>COUNTIFS($H$3:H577,H577)</f>
        <v>0</v>
      </c>
      <c r="B577" s="23" t="str">
        <f t="shared" si="48"/>
        <v>00</v>
      </c>
      <c r="C577" s="24">
        <f t="shared" si="49"/>
        <v>575</v>
      </c>
      <c r="D577" s="28"/>
      <c r="E577" s="32"/>
      <c r="F577" s="32"/>
      <c r="G577" s="39"/>
      <c r="H577" s="44"/>
      <c r="N577" s="24"/>
      <c r="P577" s="24"/>
    </row>
    <row r="578" spans="1:16" ht="15" customHeight="1">
      <c r="A578" s="23">
        <f>COUNTIFS($H$3:H578,H578)</f>
        <v>0</v>
      </c>
      <c r="B578" s="23" t="str">
        <f t="shared" si="48"/>
        <v>00</v>
      </c>
      <c r="C578" s="24">
        <f t="shared" si="49"/>
        <v>576</v>
      </c>
      <c r="D578" s="28"/>
      <c r="E578" s="32"/>
      <c r="F578" s="32"/>
      <c r="G578" s="39"/>
      <c r="H578" s="44"/>
      <c r="N578" s="24"/>
      <c r="P578" s="24"/>
    </row>
    <row r="579" spans="1:16" ht="15" customHeight="1">
      <c r="A579" s="23">
        <f>COUNTIFS($H$3:H579,H579)</f>
        <v>0</v>
      </c>
      <c r="B579" s="23" t="str">
        <f t="shared" ref="B579:B600" si="50">H579&amp;TEXT(A579,"00")</f>
        <v>00</v>
      </c>
      <c r="C579" s="24">
        <f t="shared" si="49"/>
        <v>577</v>
      </c>
      <c r="D579" s="28"/>
      <c r="E579" s="32"/>
      <c r="F579" s="32"/>
      <c r="G579" s="39"/>
      <c r="H579" s="44"/>
      <c r="N579" s="24"/>
      <c r="P579" s="24"/>
    </row>
    <row r="580" spans="1:16" ht="15" customHeight="1">
      <c r="A580" s="23">
        <f>COUNTIFS($H$3:H580,H580)</f>
        <v>0</v>
      </c>
      <c r="B580" s="23" t="str">
        <f t="shared" si="50"/>
        <v>00</v>
      </c>
      <c r="C580" s="24">
        <f t="shared" ref="C580:C600" si="51">C579+1</f>
        <v>578</v>
      </c>
      <c r="D580" s="28"/>
      <c r="E580" s="32"/>
      <c r="F580" s="32"/>
      <c r="G580" s="39"/>
      <c r="H580" s="44"/>
      <c r="N580" s="24"/>
      <c r="P580" s="24"/>
    </row>
    <row r="581" spans="1:16" ht="15" customHeight="1">
      <c r="A581" s="23">
        <f>COUNTIFS($H$3:H581,H581)</f>
        <v>0</v>
      </c>
      <c r="B581" s="23" t="str">
        <f t="shared" si="50"/>
        <v>00</v>
      </c>
      <c r="C581" s="24">
        <f t="shared" si="51"/>
        <v>579</v>
      </c>
      <c r="D581" s="28"/>
      <c r="E581" s="32"/>
      <c r="F581" s="32"/>
      <c r="G581" s="39"/>
      <c r="H581" s="44"/>
      <c r="N581" s="24"/>
      <c r="P581" s="24"/>
    </row>
    <row r="582" spans="1:16" ht="15" customHeight="1">
      <c r="A582" s="23">
        <f>COUNTIFS($H$3:H582,H582)</f>
        <v>0</v>
      </c>
      <c r="B582" s="23" t="str">
        <f t="shared" si="50"/>
        <v>00</v>
      </c>
      <c r="C582" s="24">
        <f t="shared" si="51"/>
        <v>580</v>
      </c>
      <c r="D582" s="28"/>
      <c r="E582" s="32"/>
      <c r="F582" s="32"/>
      <c r="G582" s="39"/>
      <c r="H582" s="44"/>
      <c r="N582" s="24"/>
      <c r="P582" s="24"/>
    </row>
    <row r="583" spans="1:16" ht="15" customHeight="1">
      <c r="A583" s="23">
        <f>COUNTIFS($H$3:H583,H583)</f>
        <v>0</v>
      </c>
      <c r="B583" s="23" t="str">
        <f t="shared" si="50"/>
        <v>00</v>
      </c>
      <c r="C583" s="24">
        <f t="shared" si="51"/>
        <v>581</v>
      </c>
      <c r="D583" s="28"/>
      <c r="E583" s="32"/>
      <c r="F583" s="32"/>
      <c r="G583" s="39"/>
      <c r="H583" s="44"/>
      <c r="N583" s="24"/>
      <c r="P583" s="24"/>
    </row>
    <row r="584" spans="1:16" ht="15" customHeight="1">
      <c r="A584" s="23">
        <f>COUNTIFS($H$3:H584,H584)</f>
        <v>0</v>
      </c>
      <c r="B584" s="23" t="str">
        <f t="shared" si="50"/>
        <v>00</v>
      </c>
      <c r="C584" s="24">
        <f t="shared" si="51"/>
        <v>582</v>
      </c>
      <c r="D584" s="28"/>
      <c r="E584" s="32"/>
      <c r="F584" s="32"/>
      <c r="G584" s="39"/>
      <c r="H584" s="44"/>
      <c r="N584" s="24"/>
      <c r="P584" s="24"/>
    </row>
    <row r="585" spans="1:16" ht="15" customHeight="1">
      <c r="A585" s="23">
        <f>COUNTIFS($H$3:H585,H585)</f>
        <v>0</v>
      </c>
      <c r="B585" s="23" t="str">
        <f t="shared" si="50"/>
        <v>00</v>
      </c>
      <c r="C585" s="24">
        <f t="shared" si="51"/>
        <v>583</v>
      </c>
      <c r="D585" s="28"/>
      <c r="E585" s="32"/>
      <c r="F585" s="32"/>
      <c r="G585" s="39"/>
      <c r="H585" s="44"/>
      <c r="N585" s="24"/>
      <c r="P585" s="24"/>
    </row>
    <row r="586" spans="1:16" ht="15" customHeight="1">
      <c r="A586" s="23">
        <f>COUNTIFS($H$3:H586,H586)</f>
        <v>0</v>
      </c>
      <c r="B586" s="23" t="str">
        <f t="shared" si="50"/>
        <v>00</v>
      </c>
      <c r="C586" s="24">
        <f t="shared" si="51"/>
        <v>584</v>
      </c>
      <c r="D586" s="28"/>
      <c r="E586" s="32"/>
      <c r="F586" s="32"/>
      <c r="G586" s="39"/>
      <c r="H586" s="44"/>
      <c r="N586" s="24"/>
      <c r="P586" s="24"/>
    </row>
    <row r="587" spans="1:16" ht="15" customHeight="1">
      <c r="A587" s="23">
        <f>COUNTIFS($H$3:H587,H587)</f>
        <v>0</v>
      </c>
      <c r="B587" s="23" t="str">
        <f t="shared" si="50"/>
        <v>00</v>
      </c>
      <c r="C587" s="24">
        <f t="shared" si="51"/>
        <v>585</v>
      </c>
      <c r="D587" s="28"/>
      <c r="E587" s="32"/>
      <c r="F587" s="32"/>
      <c r="G587" s="39"/>
      <c r="H587" s="44"/>
      <c r="N587" s="24"/>
      <c r="P587" s="24"/>
    </row>
    <row r="588" spans="1:16" ht="15" customHeight="1">
      <c r="A588" s="23">
        <f>COUNTIFS($H$3:H588,H588)</f>
        <v>0</v>
      </c>
      <c r="B588" s="23" t="str">
        <f t="shared" si="50"/>
        <v>00</v>
      </c>
      <c r="C588" s="24">
        <f t="shared" si="51"/>
        <v>586</v>
      </c>
      <c r="D588" s="28"/>
      <c r="E588" s="32"/>
      <c r="F588" s="32"/>
      <c r="G588" s="39"/>
      <c r="H588" s="44"/>
      <c r="N588" s="24"/>
      <c r="P588" s="24"/>
    </row>
    <row r="589" spans="1:16" ht="15" customHeight="1">
      <c r="A589" s="23">
        <f>COUNTIFS($H$3:H589,H589)</f>
        <v>0</v>
      </c>
      <c r="B589" s="23" t="str">
        <f t="shared" si="50"/>
        <v>00</v>
      </c>
      <c r="C589" s="24">
        <f t="shared" si="51"/>
        <v>587</v>
      </c>
      <c r="D589" s="28"/>
      <c r="E589" s="32"/>
      <c r="F589" s="32"/>
      <c r="G589" s="39"/>
      <c r="H589" s="44"/>
      <c r="N589" s="24"/>
      <c r="P589" s="24"/>
    </row>
    <row r="590" spans="1:16" ht="15" customHeight="1">
      <c r="A590" s="23">
        <f>COUNTIFS($H$3:H590,H590)</f>
        <v>0</v>
      </c>
      <c r="B590" s="23" t="str">
        <f t="shared" si="50"/>
        <v>00</v>
      </c>
      <c r="C590" s="24">
        <f t="shared" si="51"/>
        <v>588</v>
      </c>
      <c r="D590" s="28"/>
      <c r="E590" s="32"/>
      <c r="F590" s="32"/>
      <c r="G590" s="39"/>
      <c r="H590" s="44"/>
      <c r="N590" s="24"/>
      <c r="P590" s="24"/>
    </row>
    <row r="591" spans="1:16" ht="15" customHeight="1">
      <c r="A591" s="23">
        <f>COUNTIFS($H$3:H591,H591)</f>
        <v>0</v>
      </c>
      <c r="B591" s="23" t="str">
        <f t="shared" si="50"/>
        <v>00</v>
      </c>
      <c r="C591" s="24">
        <f t="shared" si="51"/>
        <v>589</v>
      </c>
      <c r="D591" s="28"/>
      <c r="E591" s="32"/>
      <c r="F591" s="32"/>
      <c r="G591" s="39"/>
      <c r="H591" s="44"/>
      <c r="N591" s="24"/>
      <c r="P591" s="24"/>
    </row>
    <row r="592" spans="1:16" ht="15" customHeight="1">
      <c r="A592" s="23">
        <f>COUNTIFS($H$3:H592,H592)</f>
        <v>0</v>
      </c>
      <c r="B592" s="23" t="str">
        <f t="shared" si="50"/>
        <v>00</v>
      </c>
      <c r="C592" s="24">
        <f t="shared" si="51"/>
        <v>590</v>
      </c>
      <c r="D592" s="28"/>
      <c r="E592" s="32"/>
      <c r="F592" s="32"/>
      <c r="G592" s="39"/>
      <c r="H592" s="44"/>
      <c r="N592" s="24"/>
      <c r="P592" s="24"/>
    </row>
    <row r="593" spans="1:16" ht="15" customHeight="1">
      <c r="A593" s="23">
        <f>COUNTIFS($H$3:H593,H593)</f>
        <v>0</v>
      </c>
      <c r="B593" s="23" t="str">
        <f t="shared" si="50"/>
        <v>00</v>
      </c>
      <c r="C593" s="24">
        <f t="shared" si="51"/>
        <v>591</v>
      </c>
      <c r="D593" s="28"/>
      <c r="E593" s="32"/>
      <c r="F593" s="32"/>
      <c r="G593" s="39"/>
      <c r="H593" s="44"/>
      <c r="N593" s="24"/>
      <c r="P593" s="24"/>
    </row>
    <row r="594" spans="1:16" ht="15" customHeight="1">
      <c r="A594" s="23">
        <f>COUNTIFS($H$3:H594,H594)</f>
        <v>0</v>
      </c>
      <c r="B594" s="23" t="str">
        <f t="shared" si="50"/>
        <v>00</v>
      </c>
      <c r="C594" s="24">
        <f t="shared" si="51"/>
        <v>592</v>
      </c>
      <c r="D594" s="28"/>
      <c r="E594" s="32"/>
      <c r="F594" s="32"/>
      <c r="G594" s="39"/>
      <c r="H594" s="44"/>
      <c r="N594" s="24"/>
      <c r="P594" s="24"/>
    </row>
    <row r="595" spans="1:16" ht="15" customHeight="1">
      <c r="A595" s="23">
        <f>COUNTIFS($H$3:H595,H595)</f>
        <v>0</v>
      </c>
      <c r="B595" s="23" t="str">
        <f t="shared" si="50"/>
        <v>00</v>
      </c>
      <c r="C595" s="24">
        <f t="shared" si="51"/>
        <v>593</v>
      </c>
      <c r="D595" s="28"/>
      <c r="E595" s="32"/>
      <c r="F595" s="32"/>
      <c r="G595" s="39"/>
      <c r="H595" s="44"/>
      <c r="N595" s="24"/>
      <c r="P595" s="24"/>
    </row>
    <row r="596" spans="1:16" ht="15" customHeight="1">
      <c r="A596" s="23">
        <f>COUNTIFS($H$3:H596,H596)</f>
        <v>0</v>
      </c>
      <c r="B596" s="23" t="str">
        <f t="shared" si="50"/>
        <v>00</v>
      </c>
      <c r="C596" s="24">
        <f t="shared" si="51"/>
        <v>594</v>
      </c>
      <c r="D596" s="28"/>
      <c r="E596" s="32"/>
      <c r="F596" s="32"/>
      <c r="G596" s="39"/>
      <c r="H596" s="44"/>
      <c r="N596" s="24"/>
      <c r="P596" s="24"/>
    </row>
    <row r="597" spans="1:16" ht="15" customHeight="1">
      <c r="A597" s="23">
        <f>COUNTIFS($H$3:H597,H597)</f>
        <v>0</v>
      </c>
      <c r="B597" s="23" t="str">
        <f t="shared" si="50"/>
        <v>00</v>
      </c>
      <c r="C597" s="24">
        <f t="shared" si="51"/>
        <v>595</v>
      </c>
      <c r="D597" s="28"/>
      <c r="E597" s="32"/>
      <c r="F597" s="32"/>
      <c r="G597" s="39"/>
      <c r="H597" s="44"/>
      <c r="N597" s="24"/>
      <c r="P597" s="24"/>
    </row>
    <row r="598" spans="1:16" ht="15" customHeight="1">
      <c r="A598" s="23">
        <f>COUNTIFS($H$3:H598,H598)</f>
        <v>0</v>
      </c>
      <c r="B598" s="23" t="str">
        <f t="shared" si="50"/>
        <v>00</v>
      </c>
      <c r="C598" s="24">
        <f t="shared" si="51"/>
        <v>596</v>
      </c>
      <c r="D598" s="28"/>
      <c r="E598" s="32"/>
      <c r="F598" s="32"/>
      <c r="G598" s="39"/>
      <c r="H598" s="44"/>
      <c r="N598" s="24"/>
      <c r="P598" s="24"/>
    </row>
    <row r="599" spans="1:16" ht="15" customHeight="1">
      <c r="A599" s="23">
        <f>COUNTIFS($H$3:H599,H599)</f>
        <v>0</v>
      </c>
      <c r="B599" s="23" t="str">
        <f t="shared" si="50"/>
        <v>00</v>
      </c>
      <c r="C599" s="24">
        <f t="shared" si="51"/>
        <v>597</v>
      </c>
      <c r="D599" s="28"/>
      <c r="E599" s="32"/>
      <c r="F599" s="32"/>
      <c r="G599" s="39"/>
      <c r="H599" s="44"/>
      <c r="N599" s="24"/>
      <c r="P599" s="24"/>
    </row>
    <row r="600" spans="1:16" ht="15" customHeight="1">
      <c r="A600" s="23">
        <f>COUNTIFS($H$3:H600,H600)</f>
        <v>0</v>
      </c>
      <c r="B600" s="23" t="str">
        <f t="shared" si="50"/>
        <v>00</v>
      </c>
      <c r="C600" s="24">
        <f t="shared" si="51"/>
        <v>598</v>
      </c>
      <c r="D600" s="29"/>
      <c r="E600" s="33"/>
      <c r="F600" s="33"/>
      <c r="G600" s="40"/>
      <c r="H600" s="45"/>
      <c r="N600" s="24"/>
      <c r="P600" s="24"/>
    </row>
  </sheetData>
  <sheetProtection sheet="1" objects="1" scenarios="1"/>
  <autoFilter ref="C2:G600"/>
  <mergeCells count="3">
    <mergeCell ref="J1:L1"/>
    <mergeCell ref="O19:O20"/>
    <mergeCell ref="J22:L23"/>
  </mergeCells>
  <phoneticPr fontId="6"/>
  <conditionalFormatting sqref="O10">
    <cfRule type="expression" dxfId="35" priority="1">
      <formula>_xlfn.ISFORMULA(O10)</formula>
    </cfRule>
  </conditionalFormatting>
  <conditionalFormatting sqref="J21:L21">
    <cfRule type="expression" dxfId="34" priority="3">
      <formula>_xlfn.ISFORMULA(J21)</formula>
    </cfRule>
  </conditionalFormatting>
  <conditionalFormatting sqref="J1 AF3:AH3">
    <cfRule type="expression" dxfId="33" priority="4">
      <formula>_xlfn.ISFORMULA(J1)</formula>
    </cfRule>
  </conditionalFormatting>
  <conditionalFormatting sqref="D3:H600">
    <cfRule type="expression" dxfId="32" priority="7">
      <formula>$D3="管理番号"</formula>
    </cfRule>
    <cfRule type="expression" dxfId="31" priority="8">
      <formula>MOD($C3,2)=1</formula>
    </cfRule>
  </conditionalFormatting>
  <conditionalFormatting sqref="M1:M20 J2:L20 N1:O9 N11:N1048576 O19 O21:O24 O27:O1048576 P1:AE1048576 A1:I1048576 J28:L1048576 M23:M1048576 J22:L25 O11:O14">
    <cfRule type="expression" dxfId="30" priority="6">
      <formula>_xlfn.ISFORMULA(A1)</formula>
    </cfRule>
  </conditionalFormatting>
  <conditionalFormatting sqref="G3:G600">
    <cfRule type="cellIs" dxfId="29" priority="5" operator="lessThanOrEqual">
      <formula>1</formula>
    </cfRule>
  </conditionalFormatting>
  <conditionalFormatting sqref="O15:O18">
    <cfRule type="expression" dxfId="28" priority="2">
      <formula>_xlfn.ISFORMULA(O15)</formula>
    </cfRule>
  </conditionalFormatting>
  <dataValidations count="2">
    <dataValidation type="list" allowBlank="1" showDropDown="0" showInputMessage="1" showErrorMessage="0" sqref="H3:H600">
      <formula1>データ区分</formula1>
    </dataValidation>
    <dataValidation type="list" imeMode="on" allowBlank="1" showDropDown="0" showInputMessage="1" showErrorMessage="0" sqref="F559:F600">
      <formula1>単位</formula1>
    </dataValidation>
  </dataValidations>
  <hyperlinks>
    <hyperlink ref="J22" location="単価!E560"/>
    <hyperlink ref="J1" location="単価!E560"/>
  </hyperlinks>
  <pageMargins left="0.78740157480314954" right="0.78740157480314954" top="0.39370078740157477" bottom="0.39370078740157477" header="0.3" footer="0.19685039370078738"/>
  <pageSetup paperSize="9" scale="83" fitToWidth="1" fitToHeight="0" orientation="portrait" usePrinterDefaults="1" r:id="rId1"/>
  <headerFooter>
    <oddFooter>&amp;L&amp;"ＭＳ ゴシック,regular"&amp;10&amp;F&amp;A&amp;R&amp;"ＭＳ ゴシック,regular"&amp;10&amp;D-P&amp;P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84"/>
  <sheetViews>
    <sheetView workbookViewId="0">
      <pane ySplit="4" topLeftCell="A5" activePane="bottomLeft" state="frozen"/>
      <selection pane="bottomLeft" activeCell="F6" sqref="F6"/>
    </sheetView>
  </sheetViews>
  <sheetFormatPr defaultRowHeight="12"/>
  <cols>
    <col min="1" max="3" width="6.69921875" style="63" hidden="1" customWidth="1"/>
    <col min="4" max="4" width="2.69921875" style="64" customWidth="1"/>
    <col min="5" max="5" width="12.625" style="65" customWidth="1"/>
    <col min="6" max="6" width="40.75" style="66" customWidth="1"/>
    <col min="7" max="7" width="6.69921875" style="67" customWidth="1"/>
    <col min="8" max="8" width="6.69921875" style="68" customWidth="1"/>
    <col min="9" max="9" width="10.69921875" style="69" customWidth="1"/>
    <col min="10" max="10" width="12.69921875" style="70" customWidth="1"/>
    <col min="11" max="11" width="9" style="71" hidden="1" customWidth="1"/>
    <col min="12" max="12" width="9" style="64" hidden="1" customWidth="1"/>
    <col min="13" max="256" width="9" style="64" customWidth="1"/>
    <col min="257" max="257" width="10.5" style="64" customWidth="1"/>
    <col min="258" max="258" width="35.375" style="64" customWidth="1"/>
    <col min="259" max="259" width="7.125" style="64" customWidth="1"/>
    <col min="260" max="260" width="8" style="64" customWidth="1"/>
    <col min="261" max="261" width="15.875" style="64" customWidth="1"/>
    <col min="262" max="262" width="5.25" style="64" customWidth="1"/>
    <col min="263" max="263" width="10.75" style="64" customWidth="1"/>
    <col min="264" max="264" width="24.5" style="64" customWidth="1"/>
    <col min="265" max="265" width="6.75" style="64" customWidth="1"/>
    <col min="266" max="266" width="7.125" style="64" customWidth="1"/>
    <col min="267" max="267" width="9" style="64" customWidth="1"/>
    <col min="268" max="268" width="9.875" style="64" customWidth="1"/>
    <col min="269" max="512" width="9" style="64" customWidth="1"/>
    <col min="513" max="513" width="10.5" style="64" customWidth="1"/>
    <col min="514" max="514" width="35.375" style="64" customWidth="1"/>
    <col min="515" max="515" width="7.125" style="64" customWidth="1"/>
    <col min="516" max="516" width="8" style="64" customWidth="1"/>
    <col min="517" max="517" width="15.875" style="64" customWidth="1"/>
    <col min="518" max="518" width="5.25" style="64" customWidth="1"/>
    <col min="519" max="519" width="10.75" style="64" customWidth="1"/>
    <col min="520" max="520" width="24.5" style="64" customWidth="1"/>
    <col min="521" max="521" width="6.75" style="64" customWidth="1"/>
    <col min="522" max="522" width="7.125" style="64" customWidth="1"/>
    <col min="523" max="523" width="9" style="64" customWidth="1"/>
    <col min="524" max="524" width="9.875" style="64" customWidth="1"/>
    <col min="525" max="768" width="9" style="64" customWidth="1"/>
    <col min="769" max="769" width="10.5" style="64" customWidth="1"/>
    <col min="770" max="770" width="35.375" style="64" customWidth="1"/>
    <col min="771" max="771" width="7.125" style="64" customWidth="1"/>
    <col min="772" max="772" width="8" style="64" customWidth="1"/>
    <col min="773" max="773" width="15.875" style="64" customWidth="1"/>
    <col min="774" max="774" width="5.25" style="64" customWidth="1"/>
    <col min="775" max="775" width="10.75" style="64" customWidth="1"/>
    <col min="776" max="776" width="24.5" style="64" customWidth="1"/>
    <col min="777" max="777" width="6.75" style="64" customWidth="1"/>
    <col min="778" max="778" width="7.125" style="64" customWidth="1"/>
    <col min="779" max="779" width="9" style="64" customWidth="1"/>
    <col min="780" max="780" width="9.875" style="64" customWidth="1"/>
    <col min="781" max="1024" width="9" style="64" customWidth="1"/>
    <col min="1025" max="1025" width="10.5" style="64" customWidth="1"/>
    <col min="1026" max="1026" width="35.375" style="64" customWidth="1"/>
    <col min="1027" max="1027" width="7.125" style="64" customWidth="1"/>
    <col min="1028" max="1028" width="8" style="64" customWidth="1"/>
    <col min="1029" max="1029" width="15.875" style="64" customWidth="1"/>
    <col min="1030" max="1030" width="5.25" style="64" customWidth="1"/>
    <col min="1031" max="1031" width="10.75" style="64" customWidth="1"/>
    <col min="1032" max="1032" width="24.5" style="64" customWidth="1"/>
    <col min="1033" max="1033" width="6.75" style="64" customWidth="1"/>
    <col min="1034" max="1034" width="7.125" style="64" customWidth="1"/>
    <col min="1035" max="1035" width="9" style="64" customWidth="1"/>
    <col min="1036" max="1036" width="9.875" style="64" customWidth="1"/>
    <col min="1037" max="1280" width="9" style="64" customWidth="1"/>
    <col min="1281" max="1281" width="10.5" style="64" customWidth="1"/>
    <col min="1282" max="1282" width="35.375" style="64" customWidth="1"/>
    <col min="1283" max="1283" width="7.125" style="64" customWidth="1"/>
    <col min="1284" max="1284" width="8" style="64" customWidth="1"/>
    <col min="1285" max="1285" width="15.875" style="64" customWidth="1"/>
    <col min="1286" max="1286" width="5.25" style="64" customWidth="1"/>
    <col min="1287" max="1287" width="10.75" style="64" customWidth="1"/>
    <col min="1288" max="1288" width="24.5" style="64" customWidth="1"/>
    <col min="1289" max="1289" width="6.75" style="64" customWidth="1"/>
    <col min="1290" max="1290" width="7.125" style="64" customWidth="1"/>
    <col min="1291" max="1291" width="9" style="64" customWidth="1"/>
    <col min="1292" max="1292" width="9.875" style="64" customWidth="1"/>
    <col min="1293" max="1536" width="9" style="64" customWidth="1"/>
    <col min="1537" max="1537" width="10.5" style="64" customWidth="1"/>
    <col min="1538" max="1538" width="35.375" style="64" customWidth="1"/>
    <col min="1539" max="1539" width="7.125" style="64" customWidth="1"/>
    <col min="1540" max="1540" width="8" style="64" customWidth="1"/>
    <col min="1541" max="1541" width="15.875" style="64" customWidth="1"/>
    <col min="1542" max="1542" width="5.25" style="64" customWidth="1"/>
    <col min="1543" max="1543" width="10.75" style="64" customWidth="1"/>
    <col min="1544" max="1544" width="24.5" style="64" customWidth="1"/>
    <col min="1545" max="1545" width="6.75" style="64" customWidth="1"/>
    <col min="1546" max="1546" width="7.125" style="64" customWidth="1"/>
    <col min="1547" max="1547" width="9" style="64" customWidth="1"/>
    <col min="1548" max="1548" width="9.875" style="64" customWidth="1"/>
    <col min="1549" max="1792" width="9" style="64" customWidth="1"/>
    <col min="1793" max="1793" width="10.5" style="64" customWidth="1"/>
    <col min="1794" max="1794" width="35.375" style="64" customWidth="1"/>
    <col min="1795" max="1795" width="7.125" style="64" customWidth="1"/>
    <col min="1796" max="1796" width="8" style="64" customWidth="1"/>
    <col min="1797" max="1797" width="15.875" style="64" customWidth="1"/>
    <col min="1798" max="1798" width="5.25" style="64" customWidth="1"/>
    <col min="1799" max="1799" width="10.75" style="64" customWidth="1"/>
    <col min="1800" max="1800" width="24.5" style="64" customWidth="1"/>
    <col min="1801" max="1801" width="6.75" style="64" customWidth="1"/>
    <col min="1802" max="1802" width="7.125" style="64" customWidth="1"/>
    <col min="1803" max="1803" width="9" style="64" customWidth="1"/>
    <col min="1804" max="1804" width="9.875" style="64" customWidth="1"/>
    <col min="1805" max="2048" width="9" style="64" customWidth="1"/>
    <col min="2049" max="2049" width="10.5" style="64" customWidth="1"/>
    <col min="2050" max="2050" width="35.375" style="64" customWidth="1"/>
    <col min="2051" max="2051" width="7.125" style="64" customWidth="1"/>
    <col min="2052" max="2052" width="8" style="64" customWidth="1"/>
    <col min="2053" max="2053" width="15.875" style="64" customWidth="1"/>
    <col min="2054" max="2054" width="5.25" style="64" customWidth="1"/>
    <col min="2055" max="2055" width="10.75" style="64" customWidth="1"/>
    <col min="2056" max="2056" width="24.5" style="64" customWidth="1"/>
    <col min="2057" max="2057" width="6.75" style="64" customWidth="1"/>
    <col min="2058" max="2058" width="7.125" style="64" customWidth="1"/>
    <col min="2059" max="2059" width="9" style="64" customWidth="1"/>
    <col min="2060" max="2060" width="9.875" style="64" customWidth="1"/>
    <col min="2061" max="2304" width="9" style="64" customWidth="1"/>
    <col min="2305" max="2305" width="10.5" style="64" customWidth="1"/>
    <col min="2306" max="2306" width="35.375" style="64" customWidth="1"/>
    <col min="2307" max="2307" width="7.125" style="64" customWidth="1"/>
    <col min="2308" max="2308" width="8" style="64" customWidth="1"/>
    <col min="2309" max="2309" width="15.875" style="64" customWidth="1"/>
    <col min="2310" max="2310" width="5.25" style="64" customWidth="1"/>
    <col min="2311" max="2311" width="10.75" style="64" customWidth="1"/>
    <col min="2312" max="2312" width="24.5" style="64" customWidth="1"/>
    <col min="2313" max="2313" width="6.75" style="64" customWidth="1"/>
    <col min="2314" max="2314" width="7.125" style="64" customWidth="1"/>
    <col min="2315" max="2315" width="9" style="64" customWidth="1"/>
    <col min="2316" max="2316" width="9.875" style="64" customWidth="1"/>
    <col min="2317" max="2560" width="9" style="64" customWidth="1"/>
    <col min="2561" max="2561" width="10.5" style="64" customWidth="1"/>
    <col min="2562" max="2562" width="35.375" style="64" customWidth="1"/>
    <col min="2563" max="2563" width="7.125" style="64" customWidth="1"/>
    <col min="2564" max="2564" width="8" style="64" customWidth="1"/>
    <col min="2565" max="2565" width="15.875" style="64" customWidth="1"/>
    <col min="2566" max="2566" width="5.25" style="64" customWidth="1"/>
    <col min="2567" max="2567" width="10.75" style="64" customWidth="1"/>
    <col min="2568" max="2568" width="24.5" style="64" customWidth="1"/>
    <col min="2569" max="2569" width="6.75" style="64" customWidth="1"/>
    <col min="2570" max="2570" width="7.125" style="64" customWidth="1"/>
    <col min="2571" max="2571" width="9" style="64" customWidth="1"/>
    <col min="2572" max="2572" width="9.875" style="64" customWidth="1"/>
    <col min="2573" max="2816" width="9" style="64" customWidth="1"/>
    <col min="2817" max="2817" width="10.5" style="64" customWidth="1"/>
    <col min="2818" max="2818" width="35.375" style="64" customWidth="1"/>
    <col min="2819" max="2819" width="7.125" style="64" customWidth="1"/>
    <col min="2820" max="2820" width="8" style="64" customWidth="1"/>
    <col min="2821" max="2821" width="15.875" style="64" customWidth="1"/>
    <col min="2822" max="2822" width="5.25" style="64" customWidth="1"/>
    <col min="2823" max="2823" width="10.75" style="64" customWidth="1"/>
    <col min="2824" max="2824" width="24.5" style="64" customWidth="1"/>
    <col min="2825" max="2825" width="6.75" style="64" customWidth="1"/>
    <col min="2826" max="2826" width="7.125" style="64" customWidth="1"/>
    <col min="2827" max="2827" width="9" style="64" customWidth="1"/>
    <col min="2828" max="2828" width="9.875" style="64" customWidth="1"/>
    <col min="2829" max="3072" width="9" style="64" customWidth="1"/>
    <col min="3073" max="3073" width="10.5" style="64" customWidth="1"/>
    <col min="3074" max="3074" width="35.375" style="64" customWidth="1"/>
    <col min="3075" max="3075" width="7.125" style="64" customWidth="1"/>
    <col min="3076" max="3076" width="8" style="64" customWidth="1"/>
    <col min="3077" max="3077" width="15.875" style="64" customWidth="1"/>
    <col min="3078" max="3078" width="5.25" style="64" customWidth="1"/>
    <col min="3079" max="3079" width="10.75" style="64" customWidth="1"/>
    <col min="3080" max="3080" width="24.5" style="64" customWidth="1"/>
    <col min="3081" max="3081" width="6.75" style="64" customWidth="1"/>
    <col min="3082" max="3082" width="7.125" style="64" customWidth="1"/>
    <col min="3083" max="3083" width="9" style="64" customWidth="1"/>
    <col min="3084" max="3084" width="9.875" style="64" customWidth="1"/>
    <col min="3085" max="3328" width="9" style="64" customWidth="1"/>
    <col min="3329" max="3329" width="10.5" style="64" customWidth="1"/>
    <col min="3330" max="3330" width="35.375" style="64" customWidth="1"/>
    <col min="3331" max="3331" width="7.125" style="64" customWidth="1"/>
    <col min="3332" max="3332" width="8" style="64" customWidth="1"/>
    <col min="3333" max="3333" width="15.875" style="64" customWidth="1"/>
    <col min="3334" max="3334" width="5.25" style="64" customWidth="1"/>
    <col min="3335" max="3335" width="10.75" style="64" customWidth="1"/>
    <col min="3336" max="3336" width="24.5" style="64" customWidth="1"/>
    <col min="3337" max="3337" width="6.75" style="64" customWidth="1"/>
    <col min="3338" max="3338" width="7.125" style="64" customWidth="1"/>
    <col min="3339" max="3339" width="9" style="64" customWidth="1"/>
    <col min="3340" max="3340" width="9.875" style="64" customWidth="1"/>
    <col min="3341" max="3584" width="9" style="64" customWidth="1"/>
    <col min="3585" max="3585" width="10.5" style="64" customWidth="1"/>
    <col min="3586" max="3586" width="35.375" style="64" customWidth="1"/>
    <col min="3587" max="3587" width="7.125" style="64" customWidth="1"/>
    <col min="3588" max="3588" width="8" style="64" customWidth="1"/>
    <col min="3589" max="3589" width="15.875" style="64" customWidth="1"/>
    <col min="3590" max="3590" width="5.25" style="64" customWidth="1"/>
    <col min="3591" max="3591" width="10.75" style="64" customWidth="1"/>
    <col min="3592" max="3592" width="24.5" style="64" customWidth="1"/>
    <col min="3593" max="3593" width="6.75" style="64" customWidth="1"/>
    <col min="3594" max="3594" width="7.125" style="64" customWidth="1"/>
    <col min="3595" max="3595" width="9" style="64" customWidth="1"/>
    <col min="3596" max="3596" width="9.875" style="64" customWidth="1"/>
    <col min="3597" max="3840" width="9" style="64" customWidth="1"/>
    <col min="3841" max="3841" width="10.5" style="64" customWidth="1"/>
    <col min="3842" max="3842" width="35.375" style="64" customWidth="1"/>
    <col min="3843" max="3843" width="7.125" style="64" customWidth="1"/>
    <col min="3844" max="3844" width="8" style="64" customWidth="1"/>
    <col min="3845" max="3845" width="15.875" style="64" customWidth="1"/>
    <col min="3846" max="3846" width="5.25" style="64" customWidth="1"/>
    <col min="3847" max="3847" width="10.75" style="64" customWidth="1"/>
    <col min="3848" max="3848" width="24.5" style="64" customWidth="1"/>
    <col min="3849" max="3849" width="6.75" style="64" customWidth="1"/>
    <col min="3850" max="3850" width="7.125" style="64" customWidth="1"/>
    <col min="3851" max="3851" width="9" style="64" customWidth="1"/>
    <col min="3852" max="3852" width="9.875" style="64" customWidth="1"/>
    <col min="3853" max="4096" width="9" style="64" customWidth="1"/>
    <col min="4097" max="4097" width="10.5" style="64" customWidth="1"/>
    <col min="4098" max="4098" width="35.375" style="64" customWidth="1"/>
    <col min="4099" max="4099" width="7.125" style="64" customWidth="1"/>
    <col min="4100" max="4100" width="8" style="64" customWidth="1"/>
    <col min="4101" max="4101" width="15.875" style="64" customWidth="1"/>
    <col min="4102" max="4102" width="5.25" style="64" customWidth="1"/>
    <col min="4103" max="4103" width="10.75" style="64" customWidth="1"/>
    <col min="4104" max="4104" width="24.5" style="64" customWidth="1"/>
    <col min="4105" max="4105" width="6.75" style="64" customWidth="1"/>
    <col min="4106" max="4106" width="7.125" style="64" customWidth="1"/>
    <col min="4107" max="4107" width="9" style="64" customWidth="1"/>
    <col min="4108" max="4108" width="9.875" style="64" customWidth="1"/>
    <col min="4109" max="4352" width="9" style="64" customWidth="1"/>
    <col min="4353" max="4353" width="10.5" style="64" customWidth="1"/>
    <col min="4354" max="4354" width="35.375" style="64" customWidth="1"/>
    <col min="4355" max="4355" width="7.125" style="64" customWidth="1"/>
    <col min="4356" max="4356" width="8" style="64" customWidth="1"/>
    <col min="4357" max="4357" width="15.875" style="64" customWidth="1"/>
    <col min="4358" max="4358" width="5.25" style="64" customWidth="1"/>
    <col min="4359" max="4359" width="10.75" style="64" customWidth="1"/>
    <col min="4360" max="4360" width="24.5" style="64" customWidth="1"/>
    <col min="4361" max="4361" width="6.75" style="64" customWidth="1"/>
    <col min="4362" max="4362" width="7.125" style="64" customWidth="1"/>
    <col min="4363" max="4363" width="9" style="64" customWidth="1"/>
    <col min="4364" max="4364" width="9.875" style="64" customWidth="1"/>
    <col min="4365" max="4608" width="9" style="64" customWidth="1"/>
    <col min="4609" max="4609" width="10.5" style="64" customWidth="1"/>
    <col min="4610" max="4610" width="35.375" style="64" customWidth="1"/>
    <col min="4611" max="4611" width="7.125" style="64" customWidth="1"/>
    <col min="4612" max="4612" width="8" style="64" customWidth="1"/>
    <col min="4613" max="4613" width="15.875" style="64" customWidth="1"/>
    <col min="4614" max="4614" width="5.25" style="64" customWidth="1"/>
    <col min="4615" max="4615" width="10.75" style="64" customWidth="1"/>
    <col min="4616" max="4616" width="24.5" style="64" customWidth="1"/>
    <col min="4617" max="4617" width="6.75" style="64" customWidth="1"/>
    <col min="4618" max="4618" width="7.125" style="64" customWidth="1"/>
    <col min="4619" max="4619" width="9" style="64" customWidth="1"/>
    <col min="4620" max="4620" width="9.875" style="64" customWidth="1"/>
    <col min="4621" max="4864" width="9" style="64" customWidth="1"/>
    <col min="4865" max="4865" width="10.5" style="64" customWidth="1"/>
    <col min="4866" max="4866" width="35.375" style="64" customWidth="1"/>
    <col min="4867" max="4867" width="7.125" style="64" customWidth="1"/>
    <col min="4868" max="4868" width="8" style="64" customWidth="1"/>
    <col min="4869" max="4869" width="15.875" style="64" customWidth="1"/>
    <col min="4870" max="4870" width="5.25" style="64" customWidth="1"/>
    <col min="4871" max="4871" width="10.75" style="64" customWidth="1"/>
    <col min="4872" max="4872" width="24.5" style="64" customWidth="1"/>
    <col min="4873" max="4873" width="6.75" style="64" customWidth="1"/>
    <col min="4874" max="4874" width="7.125" style="64" customWidth="1"/>
    <col min="4875" max="4875" width="9" style="64" customWidth="1"/>
    <col min="4876" max="4876" width="9.875" style="64" customWidth="1"/>
    <col min="4877" max="5120" width="9" style="64" customWidth="1"/>
    <col min="5121" max="5121" width="10.5" style="64" customWidth="1"/>
    <col min="5122" max="5122" width="35.375" style="64" customWidth="1"/>
    <col min="5123" max="5123" width="7.125" style="64" customWidth="1"/>
    <col min="5124" max="5124" width="8" style="64" customWidth="1"/>
    <col min="5125" max="5125" width="15.875" style="64" customWidth="1"/>
    <col min="5126" max="5126" width="5.25" style="64" customWidth="1"/>
    <col min="5127" max="5127" width="10.75" style="64" customWidth="1"/>
    <col min="5128" max="5128" width="24.5" style="64" customWidth="1"/>
    <col min="5129" max="5129" width="6.75" style="64" customWidth="1"/>
    <col min="5130" max="5130" width="7.125" style="64" customWidth="1"/>
    <col min="5131" max="5131" width="9" style="64" customWidth="1"/>
    <col min="5132" max="5132" width="9.875" style="64" customWidth="1"/>
    <col min="5133" max="5376" width="9" style="64" customWidth="1"/>
    <col min="5377" max="5377" width="10.5" style="64" customWidth="1"/>
    <col min="5378" max="5378" width="35.375" style="64" customWidth="1"/>
    <col min="5379" max="5379" width="7.125" style="64" customWidth="1"/>
    <col min="5380" max="5380" width="8" style="64" customWidth="1"/>
    <col min="5381" max="5381" width="15.875" style="64" customWidth="1"/>
    <col min="5382" max="5382" width="5.25" style="64" customWidth="1"/>
    <col min="5383" max="5383" width="10.75" style="64" customWidth="1"/>
    <col min="5384" max="5384" width="24.5" style="64" customWidth="1"/>
    <col min="5385" max="5385" width="6.75" style="64" customWidth="1"/>
    <col min="5386" max="5386" width="7.125" style="64" customWidth="1"/>
    <col min="5387" max="5387" width="9" style="64" customWidth="1"/>
    <col min="5388" max="5388" width="9.875" style="64" customWidth="1"/>
    <col min="5389" max="5632" width="9" style="64" customWidth="1"/>
    <col min="5633" max="5633" width="10.5" style="64" customWidth="1"/>
    <col min="5634" max="5634" width="35.375" style="64" customWidth="1"/>
    <col min="5635" max="5635" width="7.125" style="64" customWidth="1"/>
    <col min="5636" max="5636" width="8" style="64" customWidth="1"/>
    <col min="5637" max="5637" width="15.875" style="64" customWidth="1"/>
    <col min="5638" max="5638" width="5.25" style="64" customWidth="1"/>
    <col min="5639" max="5639" width="10.75" style="64" customWidth="1"/>
    <col min="5640" max="5640" width="24.5" style="64" customWidth="1"/>
    <col min="5641" max="5641" width="6.75" style="64" customWidth="1"/>
    <col min="5642" max="5642" width="7.125" style="64" customWidth="1"/>
    <col min="5643" max="5643" width="9" style="64" customWidth="1"/>
    <col min="5644" max="5644" width="9.875" style="64" customWidth="1"/>
    <col min="5645" max="5888" width="9" style="64" customWidth="1"/>
    <col min="5889" max="5889" width="10.5" style="64" customWidth="1"/>
    <col min="5890" max="5890" width="35.375" style="64" customWidth="1"/>
    <col min="5891" max="5891" width="7.125" style="64" customWidth="1"/>
    <col min="5892" max="5892" width="8" style="64" customWidth="1"/>
    <col min="5893" max="5893" width="15.875" style="64" customWidth="1"/>
    <col min="5894" max="5894" width="5.25" style="64" customWidth="1"/>
    <col min="5895" max="5895" width="10.75" style="64" customWidth="1"/>
    <col min="5896" max="5896" width="24.5" style="64" customWidth="1"/>
    <col min="5897" max="5897" width="6.75" style="64" customWidth="1"/>
    <col min="5898" max="5898" width="7.125" style="64" customWidth="1"/>
    <col min="5899" max="5899" width="9" style="64" customWidth="1"/>
    <col min="5900" max="5900" width="9.875" style="64" customWidth="1"/>
    <col min="5901" max="6144" width="9" style="64" customWidth="1"/>
    <col min="6145" max="6145" width="10.5" style="64" customWidth="1"/>
    <col min="6146" max="6146" width="35.375" style="64" customWidth="1"/>
    <col min="6147" max="6147" width="7.125" style="64" customWidth="1"/>
    <col min="6148" max="6148" width="8" style="64" customWidth="1"/>
    <col min="6149" max="6149" width="15.875" style="64" customWidth="1"/>
    <col min="6150" max="6150" width="5.25" style="64" customWidth="1"/>
    <col min="6151" max="6151" width="10.75" style="64" customWidth="1"/>
    <col min="6152" max="6152" width="24.5" style="64" customWidth="1"/>
    <col min="6153" max="6153" width="6.75" style="64" customWidth="1"/>
    <col min="6154" max="6154" width="7.125" style="64" customWidth="1"/>
    <col min="6155" max="6155" width="9" style="64" customWidth="1"/>
    <col min="6156" max="6156" width="9.875" style="64" customWidth="1"/>
    <col min="6157" max="6400" width="9" style="64" customWidth="1"/>
    <col min="6401" max="6401" width="10.5" style="64" customWidth="1"/>
    <col min="6402" max="6402" width="35.375" style="64" customWidth="1"/>
    <col min="6403" max="6403" width="7.125" style="64" customWidth="1"/>
    <col min="6404" max="6404" width="8" style="64" customWidth="1"/>
    <col min="6405" max="6405" width="15.875" style="64" customWidth="1"/>
    <col min="6406" max="6406" width="5.25" style="64" customWidth="1"/>
    <col min="6407" max="6407" width="10.75" style="64" customWidth="1"/>
    <col min="6408" max="6408" width="24.5" style="64" customWidth="1"/>
    <col min="6409" max="6409" width="6.75" style="64" customWidth="1"/>
    <col min="6410" max="6410" width="7.125" style="64" customWidth="1"/>
    <col min="6411" max="6411" width="9" style="64" customWidth="1"/>
    <col min="6412" max="6412" width="9.875" style="64" customWidth="1"/>
    <col min="6413" max="6656" width="9" style="64" customWidth="1"/>
    <col min="6657" max="6657" width="10.5" style="64" customWidth="1"/>
    <col min="6658" max="6658" width="35.375" style="64" customWidth="1"/>
    <col min="6659" max="6659" width="7.125" style="64" customWidth="1"/>
    <col min="6660" max="6660" width="8" style="64" customWidth="1"/>
    <col min="6661" max="6661" width="15.875" style="64" customWidth="1"/>
    <col min="6662" max="6662" width="5.25" style="64" customWidth="1"/>
    <col min="6663" max="6663" width="10.75" style="64" customWidth="1"/>
    <col min="6664" max="6664" width="24.5" style="64" customWidth="1"/>
    <col min="6665" max="6665" width="6.75" style="64" customWidth="1"/>
    <col min="6666" max="6666" width="7.125" style="64" customWidth="1"/>
    <col min="6667" max="6667" width="9" style="64" customWidth="1"/>
    <col min="6668" max="6668" width="9.875" style="64" customWidth="1"/>
    <col min="6669" max="6912" width="9" style="64" customWidth="1"/>
    <col min="6913" max="6913" width="10.5" style="64" customWidth="1"/>
    <col min="6914" max="6914" width="35.375" style="64" customWidth="1"/>
    <col min="6915" max="6915" width="7.125" style="64" customWidth="1"/>
    <col min="6916" max="6916" width="8" style="64" customWidth="1"/>
    <col min="6917" max="6917" width="15.875" style="64" customWidth="1"/>
    <col min="6918" max="6918" width="5.25" style="64" customWidth="1"/>
    <col min="6919" max="6919" width="10.75" style="64" customWidth="1"/>
    <col min="6920" max="6920" width="24.5" style="64" customWidth="1"/>
    <col min="6921" max="6921" width="6.75" style="64" customWidth="1"/>
    <col min="6922" max="6922" width="7.125" style="64" customWidth="1"/>
    <col min="6923" max="6923" width="9" style="64" customWidth="1"/>
    <col min="6924" max="6924" width="9.875" style="64" customWidth="1"/>
    <col min="6925" max="7168" width="9" style="64" customWidth="1"/>
    <col min="7169" max="7169" width="10.5" style="64" customWidth="1"/>
    <col min="7170" max="7170" width="35.375" style="64" customWidth="1"/>
    <col min="7171" max="7171" width="7.125" style="64" customWidth="1"/>
    <col min="7172" max="7172" width="8" style="64" customWidth="1"/>
    <col min="7173" max="7173" width="15.875" style="64" customWidth="1"/>
    <col min="7174" max="7174" width="5.25" style="64" customWidth="1"/>
    <col min="7175" max="7175" width="10.75" style="64" customWidth="1"/>
    <col min="7176" max="7176" width="24.5" style="64" customWidth="1"/>
    <col min="7177" max="7177" width="6.75" style="64" customWidth="1"/>
    <col min="7178" max="7178" width="7.125" style="64" customWidth="1"/>
    <col min="7179" max="7179" width="9" style="64" customWidth="1"/>
    <col min="7180" max="7180" width="9.875" style="64" customWidth="1"/>
    <col min="7181" max="7424" width="9" style="64" customWidth="1"/>
    <col min="7425" max="7425" width="10.5" style="64" customWidth="1"/>
    <col min="7426" max="7426" width="35.375" style="64" customWidth="1"/>
    <col min="7427" max="7427" width="7.125" style="64" customWidth="1"/>
    <col min="7428" max="7428" width="8" style="64" customWidth="1"/>
    <col min="7429" max="7429" width="15.875" style="64" customWidth="1"/>
    <col min="7430" max="7430" width="5.25" style="64" customWidth="1"/>
    <col min="7431" max="7431" width="10.75" style="64" customWidth="1"/>
    <col min="7432" max="7432" width="24.5" style="64" customWidth="1"/>
    <col min="7433" max="7433" width="6.75" style="64" customWidth="1"/>
    <col min="7434" max="7434" width="7.125" style="64" customWidth="1"/>
    <col min="7435" max="7435" width="9" style="64" customWidth="1"/>
    <col min="7436" max="7436" width="9.875" style="64" customWidth="1"/>
    <col min="7437" max="7680" width="9" style="64" customWidth="1"/>
    <col min="7681" max="7681" width="10.5" style="64" customWidth="1"/>
    <col min="7682" max="7682" width="35.375" style="64" customWidth="1"/>
    <col min="7683" max="7683" width="7.125" style="64" customWidth="1"/>
    <col min="7684" max="7684" width="8" style="64" customWidth="1"/>
    <col min="7685" max="7685" width="15.875" style="64" customWidth="1"/>
    <col min="7686" max="7686" width="5.25" style="64" customWidth="1"/>
    <col min="7687" max="7687" width="10.75" style="64" customWidth="1"/>
    <col min="7688" max="7688" width="24.5" style="64" customWidth="1"/>
    <col min="7689" max="7689" width="6.75" style="64" customWidth="1"/>
    <col min="7690" max="7690" width="7.125" style="64" customWidth="1"/>
    <col min="7691" max="7691" width="9" style="64" customWidth="1"/>
    <col min="7692" max="7692" width="9.875" style="64" customWidth="1"/>
    <col min="7693" max="7936" width="9" style="64" customWidth="1"/>
    <col min="7937" max="7937" width="10.5" style="64" customWidth="1"/>
    <col min="7938" max="7938" width="35.375" style="64" customWidth="1"/>
    <col min="7939" max="7939" width="7.125" style="64" customWidth="1"/>
    <col min="7940" max="7940" width="8" style="64" customWidth="1"/>
    <col min="7941" max="7941" width="15.875" style="64" customWidth="1"/>
    <col min="7942" max="7942" width="5.25" style="64" customWidth="1"/>
    <col min="7943" max="7943" width="10.75" style="64" customWidth="1"/>
    <col min="7944" max="7944" width="24.5" style="64" customWidth="1"/>
    <col min="7945" max="7945" width="6.75" style="64" customWidth="1"/>
    <col min="7946" max="7946" width="7.125" style="64" customWidth="1"/>
    <col min="7947" max="7947" width="9" style="64" customWidth="1"/>
    <col min="7948" max="7948" width="9.875" style="64" customWidth="1"/>
    <col min="7949" max="8192" width="9" style="64" customWidth="1"/>
    <col min="8193" max="8193" width="10.5" style="64" customWidth="1"/>
    <col min="8194" max="8194" width="35.375" style="64" customWidth="1"/>
    <col min="8195" max="8195" width="7.125" style="64" customWidth="1"/>
    <col min="8196" max="8196" width="8" style="64" customWidth="1"/>
    <col min="8197" max="8197" width="15.875" style="64" customWidth="1"/>
    <col min="8198" max="8198" width="5.25" style="64" customWidth="1"/>
    <col min="8199" max="8199" width="10.75" style="64" customWidth="1"/>
    <col min="8200" max="8200" width="24.5" style="64" customWidth="1"/>
    <col min="8201" max="8201" width="6.75" style="64" customWidth="1"/>
    <col min="8202" max="8202" width="7.125" style="64" customWidth="1"/>
    <col min="8203" max="8203" width="9" style="64" customWidth="1"/>
    <col min="8204" max="8204" width="9.875" style="64" customWidth="1"/>
    <col min="8205" max="8448" width="9" style="64" customWidth="1"/>
    <col min="8449" max="8449" width="10.5" style="64" customWidth="1"/>
    <col min="8450" max="8450" width="35.375" style="64" customWidth="1"/>
    <col min="8451" max="8451" width="7.125" style="64" customWidth="1"/>
    <col min="8452" max="8452" width="8" style="64" customWidth="1"/>
    <col min="8453" max="8453" width="15.875" style="64" customWidth="1"/>
    <col min="8454" max="8454" width="5.25" style="64" customWidth="1"/>
    <col min="8455" max="8455" width="10.75" style="64" customWidth="1"/>
    <col min="8456" max="8456" width="24.5" style="64" customWidth="1"/>
    <col min="8457" max="8457" width="6.75" style="64" customWidth="1"/>
    <col min="8458" max="8458" width="7.125" style="64" customWidth="1"/>
    <col min="8459" max="8459" width="9" style="64" customWidth="1"/>
    <col min="8460" max="8460" width="9.875" style="64" customWidth="1"/>
    <col min="8461" max="8704" width="9" style="64" customWidth="1"/>
    <col min="8705" max="8705" width="10.5" style="64" customWidth="1"/>
    <col min="8706" max="8706" width="35.375" style="64" customWidth="1"/>
    <col min="8707" max="8707" width="7.125" style="64" customWidth="1"/>
    <col min="8708" max="8708" width="8" style="64" customWidth="1"/>
    <col min="8709" max="8709" width="15.875" style="64" customWidth="1"/>
    <col min="8710" max="8710" width="5.25" style="64" customWidth="1"/>
    <col min="8711" max="8711" width="10.75" style="64" customWidth="1"/>
    <col min="8712" max="8712" width="24.5" style="64" customWidth="1"/>
    <col min="8713" max="8713" width="6.75" style="64" customWidth="1"/>
    <col min="8714" max="8714" width="7.125" style="64" customWidth="1"/>
    <col min="8715" max="8715" width="9" style="64" customWidth="1"/>
    <col min="8716" max="8716" width="9.875" style="64" customWidth="1"/>
    <col min="8717" max="8960" width="9" style="64" customWidth="1"/>
    <col min="8961" max="8961" width="10.5" style="64" customWidth="1"/>
    <col min="8962" max="8962" width="35.375" style="64" customWidth="1"/>
    <col min="8963" max="8963" width="7.125" style="64" customWidth="1"/>
    <col min="8964" max="8964" width="8" style="64" customWidth="1"/>
    <col min="8965" max="8965" width="15.875" style="64" customWidth="1"/>
    <col min="8966" max="8966" width="5.25" style="64" customWidth="1"/>
    <col min="8967" max="8967" width="10.75" style="64" customWidth="1"/>
    <col min="8968" max="8968" width="24.5" style="64" customWidth="1"/>
    <col min="8969" max="8969" width="6.75" style="64" customWidth="1"/>
    <col min="8970" max="8970" width="7.125" style="64" customWidth="1"/>
    <col min="8971" max="8971" width="9" style="64" customWidth="1"/>
    <col min="8972" max="8972" width="9.875" style="64" customWidth="1"/>
    <col min="8973" max="9216" width="9" style="64" customWidth="1"/>
    <col min="9217" max="9217" width="10.5" style="64" customWidth="1"/>
    <col min="9218" max="9218" width="35.375" style="64" customWidth="1"/>
    <col min="9219" max="9219" width="7.125" style="64" customWidth="1"/>
    <col min="9220" max="9220" width="8" style="64" customWidth="1"/>
    <col min="9221" max="9221" width="15.875" style="64" customWidth="1"/>
    <col min="9222" max="9222" width="5.25" style="64" customWidth="1"/>
    <col min="9223" max="9223" width="10.75" style="64" customWidth="1"/>
    <col min="9224" max="9224" width="24.5" style="64" customWidth="1"/>
    <col min="9225" max="9225" width="6.75" style="64" customWidth="1"/>
    <col min="9226" max="9226" width="7.125" style="64" customWidth="1"/>
    <col min="9227" max="9227" width="9" style="64" customWidth="1"/>
    <col min="9228" max="9228" width="9.875" style="64" customWidth="1"/>
    <col min="9229" max="9472" width="9" style="64" customWidth="1"/>
    <col min="9473" max="9473" width="10.5" style="64" customWidth="1"/>
    <col min="9474" max="9474" width="35.375" style="64" customWidth="1"/>
    <col min="9475" max="9475" width="7.125" style="64" customWidth="1"/>
    <col min="9476" max="9476" width="8" style="64" customWidth="1"/>
    <col min="9477" max="9477" width="15.875" style="64" customWidth="1"/>
    <col min="9478" max="9478" width="5.25" style="64" customWidth="1"/>
    <col min="9479" max="9479" width="10.75" style="64" customWidth="1"/>
    <col min="9480" max="9480" width="24.5" style="64" customWidth="1"/>
    <col min="9481" max="9481" width="6.75" style="64" customWidth="1"/>
    <col min="9482" max="9482" width="7.125" style="64" customWidth="1"/>
    <col min="9483" max="9483" width="9" style="64" customWidth="1"/>
    <col min="9484" max="9484" width="9.875" style="64" customWidth="1"/>
    <col min="9485" max="9728" width="9" style="64" customWidth="1"/>
    <col min="9729" max="9729" width="10.5" style="64" customWidth="1"/>
    <col min="9730" max="9730" width="35.375" style="64" customWidth="1"/>
    <col min="9731" max="9731" width="7.125" style="64" customWidth="1"/>
    <col min="9732" max="9732" width="8" style="64" customWidth="1"/>
    <col min="9733" max="9733" width="15.875" style="64" customWidth="1"/>
    <col min="9734" max="9734" width="5.25" style="64" customWidth="1"/>
    <col min="9735" max="9735" width="10.75" style="64" customWidth="1"/>
    <col min="9736" max="9736" width="24.5" style="64" customWidth="1"/>
    <col min="9737" max="9737" width="6.75" style="64" customWidth="1"/>
    <col min="9738" max="9738" width="7.125" style="64" customWidth="1"/>
    <col min="9739" max="9739" width="9" style="64" customWidth="1"/>
    <col min="9740" max="9740" width="9.875" style="64" customWidth="1"/>
    <col min="9741" max="9984" width="9" style="64" customWidth="1"/>
    <col min="9985" max="9985" width="10.5" style="64" customWidth="1"/>
    <col min="9986" max="9986" width="35.375" style="64" customWidth="1"/>
    <col min="9987" max="9987" width="7.125" style="64" customWidth="1"/>
    <col min="9988" max="9988" width="8" style="64" customWidth="1"/>
    <col min="9989" max="9989" width="15.875" style="64" customWidth="1"/>
    <col min="9990" max="9990" width="5.25" style="64" customWidth="1"/>
    <col min="9991" max="9991" width="10.75" style="64" customWidth="1"/>
    <col min="9992" max="9992" width="24.5" style="64" customWidth="1"/>
    <col min="9993" max="9993" width="6.75" style="64" customWidth="1"/>
    <col min="9994" max="9994" width="7.125" style="64" customWidth="1"/>
    <col min="9995" max="9995" width="9" style="64" customWidth="1"/>
    <col min="9996" max="9996" width="9.875" style="64" customWidth="1"/>
    <col min="9997" max="10240" width="9" style="64" customWidth="1"/>
    <col min="10241" max="10241" width="10.5" style="64" customWidth="1"/>
    <col min="10242" max="10242" width="35.375" style="64" customWidth="1"/>
    <col min="10243" max="10243" width="7.125" style="64" customWidth="1"/>
    <col min="10244" max="10244" width="8" style="64" customWidth="1"/>
    <col min="10245" max="10245" width="15.875" style="64" customWidth="1"/>
    <col min="10246" max="10246" width="5.25" style="64" customWidth="1"/>
    <col min="10247" max="10247" width="10.75" style="64" customWidth="1"/>
    <col min="10248" max="10248" width="24.5" style="64" customWidth="1"/>
    <col min="10249" max="10249" width="6.75" style="64" customWidth="1"/>
    <col min="10250" max="10250" width="7.125" style="64" customWidth="1"/>
    <col min="10251" max="10251" width="9" style="64" customWidth="1"/>
    <col min="10252" max="10252" width="9.875" style="64" customWidth="1"/>
    <col min="10253" max="10496" width="9" style="64" customWidth="1"/>
    <col min="10497" max="10497" width="10.5" style="64" customWidth="1"/>
    <col min="10498" max="10498" width="35.375" style="64" customWidth="1"/>
    <col min="10499" max="10499" width="7.125" style="64" customWidth="1"/>
    <col min="10500" max="10500" width="8" style="64" customWidth="1"/>
    <col min="10501" max="10501" width="15.875" style="64" customWidth="1"/>
    <col min="10502" max="10502" width="5.25" style="64" customWidth="1"/>
    <col min="10503" max="10503" width="10.75" style="64" customWidth="1"/>
    <col min="10504" max="10504" width="24.5" style="64" customWidth="1"/>
    <col min="10505" max="10505" width="6.75" style="64" customWidth="1"/>
    <col min="10506" max="10506" width="7.125" style="64" customWidth="1"/>
    <col min="10507" max="10507" width="9" style="64" customWidth="1"/>
    <col min="10508" max="10508" width="9.875" style="64" customWidth="1"/>
    <col min="10509" max="10752" width="9" style="64" customWidth="1"/>
    <col min="10753" max="10753" width="10.5" style="64" customWidth="1"/>
    <col min="10754" max="10754" width="35.375" style="64" customWidth="1"/>
    <col min="10755" max="10755" width="7.125" style="64" customWidth="1"/>
    <col min="10756" max="10756" width="8" style="64" customWidth="1"/>
    <col min="10757" max="10757" width="15.875" style="64" customWidth="1"/>
    <col min="10758" max="10758" width="5.25" style="64" customWidth="1"/>
    <col min="10759" max="10759" width="10.75" style="64" customWidth="1"/>
    <col min="10760" max="10760" width="24.5" style="64" customWidth="1"/>
    <col min="10761" max="10761" width="6.75" style="64" customWidth="1"/>
    <col min="10762" max="10762" width="7.125" style="64" customWidth="1"/>
    <col min="10763" max="10763" width="9" style="64" customWidth="1"/>
    <col min="10764" max="10764" width="9.875" style="64" customWidth="1"/>
    <col min="10765" max="11008" width="9" style="64" customWidth="1"/>
    <col min="11009" max="11009" width="10.5" style="64" customWidth="1"/>
    <col min="11010" max="11010" width="35.375" style="64" customWidth="1"/>
    <col min="11011" max="11011" width="7.125" style="64" customWidth="1"/>
    <col min="11012" max="11012" width="8" style="64" customWidth="1"/>
    <col min="11013" max="11013" width="15.875" style="64" customWidth="1"/>
    <col min="11014" max="11014" width="5.25" style="64" customWidth="1"/>
    <col min="11015" max="11015" width="10.75" style="64" customWidth="1"/>
    <col min="11016" max="11016" width="24.5" style="64" customWidth="1"/>
    <col min="11017" max="11017" width="6.75" style="64" customWidth="1"/>
    <col min="11018" max="11018" width="7.125" style="64" customWidth="1"/>
    <col min="11019" max="11019" width="9" style="64" customWidth="1"/>
    <col min="11020" max="11020" width="9.875" style="64" customWidth="1"/>
    <col min="11021" max="11264" width="9" style="64" customWidth="1"/>
    <col min="11265" max="11265" width="10.5" style="64" customWidth="1"/>
    <col min="11266" max="11266" width="35.375" style="64" customWidth="1"/>
    <col min="11267" max="11267" width="7.125" style="64" customWidth="1"/>
    <col min="11268" max="11268" width="8" style="64" customWidth="1"/>
    <col min="11269" max="11269" width="15.875" style="64" customWidth="1"/>
    <col min="11270" max="11270" width="5.25" style="64" customWidth="1"/>
    <col min="11271" max="11271" width="10.75" style="64" customWidth="1"/>
    <col min="11272" max="11272" width="24.5" style="64" customWidth="1"/>
    <col min="11273" max="11273" width="6.75" style="64" customWidth="1"/>
    <col min="11274" max="11274" width="7.125" style="64" customWidth="1"/>
    <col min="11275" max="11275" width="9" style="64" customWidth="1"/>
    <col min="11276" max="11276" width="9.875" style="64" customWidth="1"/>
    <col min="11277" max="11520" width="9" style="64" customWidth="1"/>
    <col min="11521" max="11521" width="10.5" style="64" customWidth="1"/>
    <col min="11522" max="11522" width="35.375" style="64" customWidth="1"/>
    <col min="11523" max="11523" width="7.125" style="64" customWidth="1"/>
    <col min="11524" max="11524" width="8" style="64" customWidth="1"/>
    <col min="11525" max="11525" width="15.875" style="64" customWidth="1"/>
    <col min="11526" max="11526" width="5.25" style="64" customWidth="1"/>
    <col min="11527" max="11527" width="10.75" style="64" customWidth="1"/>
    <col min="11528" max="11528" width="24.5" style="64" customWidth="1"/>
    <col min="11529" max="11529" width="6.75" style="64" customWidth="1"/>
    <col min="11530" max="11530" width="7.125" style="64" customWidth="1"/>
    <col min="11531" max="11531" width="9" style="64" customWidth="1"/>
    <col min="11532" max="11532" width="9.875" style="64" customWidth="1"/>
    <col min="11533" max="11776" width="9" style="64" customWidth="1"/>
    <col min="11777" max="11777" width="10.5" style="64" customWidth="1"/>
    <col min="11778" max="11778" width="35.375" style="64" customWidth="1"/>
    <col min="11779" max="11779" width="7.125" style="64" customWidth="1"/>
    <col min="11780" max="11780" width="8" style="64" customWidth="1"/>
    <col min="11781" max="11781" width="15.875" style="64" customWidth="1"/>
    <col min="11782" max="11782" width="5.25" style="64" customWidth="1"/>
    <col min="11783" max="11783" width="10.75" style="64" customWidth="1"/>
    <col min="11784" max="11784" width="24.5" style="64" customWidth="1"/>
    <col min="11785" max="11785" width="6.75" style="64" customWidth="1"/>
    <col min="11786" max="11786" width="7.125" style="64" customWidth="1"/>
    <col min="11787" max="11787" width="9" style="64" customWidth="1"/>
    <col min="11788" max="11788" width="9.875" style="64" customWidth="1"/>
    <col min="11789" max="12032" width="9" style="64" customWidth="1"/>
    <col min="12033" max="12033" width="10.5" style="64" customWidth="1"/>
    <col min="12034" max="12034" width="35.375" style="64" customWidth="1"/>
    <col min="12035" max="12035" width="7.125" style="64" customWidth="1"/>
    <col min="12036" max="12036" width="8" style="64" customWidth="1"/>
    <col min="12037" max="12037" width="15.875" style="64" customWidth="1"/>
    <col min="12038" max="12038" width="5.25" style="64" customWidth="1"/>
    <col min="12039" max="12039" width="10.75" style="64" customWidth="1"/>
    <col min="12040" max="12040" width="24.5" style="64" customWidth="1"/>
    <col min="12041" max="12041" width="6.75" style="64" customWidth="1"/>
    <col min="12042" max="12042" width="7.125" style="64" customWidth="1"/>
    <col min="12043" max="12043" width="9" style="64" customWidth="1"/>
    <col min="12044" max="12044" width="9.875" style="64" customWidth="1"/>
    <col min="12045" max="12288" width="9" style="64" customWidth="1"/>
    <col min="12289" max="12289" width="10.5" style="64" customWidth="1"/>
    <col min="12290" max="12290" width="35.375" style="64" customWidth="1"/>
    <col min="12291" max="12291" width="7.125" style="64" customWidth="1"/>
    <col min="12292" max="12292" width="8" style="64" customWidth="1"/>
    <col min="12293" max="12293" width="15.875" style="64" customWidth="1"/>
    <col min="12294" max="12294" width="5.25" style="64" customWidth="1"/>
    <col min="12295" max="12295" width="10.75" style="64" customWidth="1"/>
    <col min="12296" max="12296" width="24.5" style="64" customWidth="1"/>
    <col min="12297" max="12297" width="6.75" style="64" customWidth="1"/>
    <col min="12298" max="12298" width="7.125" style="64" customWidth="1"/>
    <col min="12299" max="12299" width="9" style="64" customWidth="1"/>
    <col min="12300" max="12300" width="9.875" style="64" customWidth="1"/>
    <col min="12301" max="12544" width="9" style="64" customWidth="1"/>
    <col min="12545" max="12545" width="10.5" style="64" customWidth="1"/>
    <col min="12546" max="12546" width="35.375" style="64" customWidth="1"/>
    <col min="12547" max="12547" width="7.125" style="64" customWidth="1"/>
    <col min="12548" max="12548" width="8" style="64" customWidth="1"/>
    <col min="12549" max="12549" width="15.875" style="64" customWidth="1"/>
    <col min="12550" max="12550" width="5.25" style="64" customWidth="1"/>
    <col min="12551" max="12551" width="10.75" style="64" customWidth="1"/>
    <col min="12552" max="12552" width="24.5" style="64" customWidth="1"/>
    <col min="12553" max="12553" width="6.75" style="64" customWidth="1"/>
    <col min="12554" max="12554" width="7.125" style="64" customWidth="1"/>
    <col min="12555" max="12555" width="9" style="64" customWidth="1"/>
    <col min="12556" max="12556" width="9.875" style="64" customWidth="1"/>
    <col min="12557" max="12800" width="9" style="64" customWidth="1"/>
    <col min="12801" max="12801" width="10.5" style="64" customWidth="1"/>
    <col min="12802" max="12802" width="35.375" style="64" customWidth="1"/>
    <col min="12803" max="12803" width="7.125" style="64" customWidth="1"/>
    <col min="12804" max="12804" width="8" style="64" customWidth="1"/>
    <col min="12805" max="12805" width="15.875" style="64" customWidth="1"/>
    <col min="12806" max="12806" width="5.25" style="64" customWidth="1"/>
    <col min="12807" max="12807" width="10.75" style="64" customWidth="1"/>
    <col min="12808" max="12808" width="24.5" style="64" customWidth="1"/>
    <col min="12809" max="12809" width="6.75" style="64" customWidth="1"/>
    <col min="12810" max="12810" width="7.125" style="64" customWidth="1"/>
    <col min="12811" max="12811" width="9" style="64" customWidth="1"/>
    <col min="12812" max="12812" width="9.875" style="64" customWidth="1"/>
    <col min="12813" max="13056" width="9" style="64" customWidth="1"/>
    <col min="13057" max="13057" width="10.5" style="64" customWidth="1"/>
    <col min="13058" max="13058" width="35.375" style="64" customWidth="1"/>
    <col min="13059" max="13059" width="7.125" style="64" customWidth="1"/>
    <col min="13060" max="13060" width="8" style="64" customWidth="1"/>
    <col min="13061" max="13061" width="15.875" style="64" customWidth="1"/>
    <col min="13062" max="13062" width="5.25" style="64" customWidth="1"/>
    <col min="13063" max="13063" width="10.75" style="64" customWidth="1"/>
    <col min="13064" max="13064" width="24.5" style="64" customWidth="1"/>
    <col min="13065" max="13065" width="6.75" style="64" customWidth="1"/>
    <col min="13066" max="13066" width="7.125" style="64" customWidth="1"/>
    <col min="13067" max="13067" width="9" style="64" customWidth="1"/>
    <col min="13068" max="13068" width="9.875" style="64" customWidth="1"/>
    <col min="13069" max="13312" width="9" style="64" customWidth="1"/>
    <col min="13313" max="13313" width="10.5" style="64" customWidth="1"/>
    <col min="13314" max="13314" width="35.375" style="64" customWidth="1"/>
    <col min="13315" max="13315" width="7.125" style="64" customWidth="1"/>
    <col min="13316" max="13316" width="8" style="64" customWidth="1"/>
    <col min="13317" max="13317" width="15.875" style="64" customWidth="1"/>
    <col min="13318" max="13318" width="5.25" style="64" customWidth="1"/>
    <col min="13319" max="13319" width="10.75" style="64" customWidth="1"/>
    <col min="13320" max="13320" width="24.5" style="64" customWidth="1"/>
    <col min="13321" max="13321" width="6.75" style="64" customWidth="1"/>
    <col min="13322" max="13322" width="7.125" style="64" customWidth="1"/>
    <col min="13323" max="13323" width="9" style="64" customWidth="1"/>
    <col min="13324" max="13324" width="9.875" style="64" customWidth="1"/>
    <col min="13325" max="13568" width="9" style="64" customWidth="1"/>
    <col min="13569" max="13569" width="10.5" style="64" customWidth="1"/>
    <col min="13570" max="13570" width="35.375" style="64" customWidth="1"/>
    <col min="13571" max="13571" width="7.125" style="64" customWidth="1"/>
    <col min="13572" max="13572" width="8" style="64" customWidth="1"/>
    <col min="13573" max="13573" width="15.875" style="64" customWidth="1"/>
    <col min="13574" max="13574" width="5.25" style="64" customWidth="1"/>
    <col min="13575" max="13575" width="10.75" style="64" customWidth="1"/>
    <col min="13576" max="13576" width="24.5" style="64" customWidth="1"/>
    <col min="13577" max="13577" width="6.75" style="64" customWidth="1"/>
    <col min="13578" max="13578" width="7.125" style="64" customWidth="1"/>
    <col min="13579" max="13579" width="9" style="64" customWidth="1"/>
    <col min="13580" max="13580" width="9.875" style="64" customWidth="1"/>
    <col min="13581" max="13824" width="9" style="64" customWidth="1"/>
    <col min="13825" max="13825" width="10.5" style="64" customWidth="1"/>
    <col min="13826" max="13826" width="35.375" style="64" customWidth="1"/>
    <col min="13827" max="13827" width="7.125" style="64" customWidth="1"/>
    <col min="13828" max="13828" width="8" style="64" customWidth="1"/>
    <col min="13829" max="13829" width="15.875" style="64" customWidth="1"/>
    <col min="13830" max="13830" width="5.25" style="64" customWidth="1"/>
    <col min="13831" max="13831" width="10.75" style="64" customWidth="1"/>
    <col min="13832" max="13832" width="24.5" style="64" customWidth="1"/>
    <col min="13833" max="13833" width="6.75" style="64" customWidth="1"/>
    <col min="13834" max="13834" width="7.125" style="64" customWidth="1"/>
    <col min="13835" max="13835" width="9" style="64" customWidth="1"/>
    <col min="13836" max="13836" width="9.875" style="64" customWidth="1"/>
    <col min="13837" max="14080" width="9" style="64" customWidth="1"/>
    <col min="14081" max="14081" width="10.5" style="64" customWidth="1"/>
    <col min="14082" max="14082" width="35.375" style="64" customWidth="1"/>
    <col min="14083" max="14083" width="7.125" style="64" customWidth="1"/>
    <col min="14084" max="14084" width="8" style="64" customWidth="1"/>
    <col min="14085" max="14085" width="15.875" style="64" customWidth="1"/>
    <col min="14086" max="14086" width="5.25" style="64" customWidth="1"/>
    <col min="14087" max="14087" width="10.75" style="64" customWidth="1"/>
    <col min="14088" max="14088" width="24.5" style="64" customWidth="1"/>
    <col min="14089" max="14089" width="6.75" style="64" customWidth="1"/>
    <col min="14090" max="14090" width="7.125" style="64" customWidth="1"/>
    <col min="14091" max="14091" width="9" style="64" customWidth="1"/>
    <col min="14092" max="14092" width="9.875" style="64" customWidth="1"/>
    <col min="14093" max="14336" width="9" style="64" customWidth="1"/>
    <col min="14337" max="14337" width="10.5" style="64" customWidth="1"/>
    <col min="14338" max="14338" width="35.375" style="64" customWidth="1"/>
    <col min="14339" max="14339" width="7.125" style="64" customWidth="1"/>
    <col min="14340" max="14340" width="8" style="64" customWidth="1"/>
    <col min="14341" max="14341" width="15.875" style="64" customWidth="1"/>
    <col min="14342" max="14342" width="5.25" style="64" customWidth="1"/>
    <col min="14343" max="14343" width="10.75" style="64" customWidth="1"/>
    <col min="14344" max="14344" width="24.5" style="64" customWidth="1"/>
    <col min="14345" max="14345" width="6.75" style="64" customWidth="1"/>
    <col min="14346" max="14346" width="7.125" style="64" customWidth="1"/>
    <col min="14347" max="14347" width="9" style="64" customWidth="1"/>
    <col min="14348" max="14348" width="9.875" style="64" customWidth="1"/>
    <col min="14349" max="14592" width="9" style="64" customWidth="1"/>
    <col min="14593" max="14593" width="10.5" style="64" customWidth="1"/>
    <col min="14594" max="14594" width="35.375" style="64" customWidth="1"/>
    <col min="14595" max="14595" width="7.125" style="64" customWidth="1"/>
    <col min="14596" max="14596" width="8" style="64" customWidth="1"/>
    <col min="14597" max="14597" width="15.875" style="64" customWidth="1"/>
    <col min="14598" max="14598" width="5.25" style="64" customWidth="1"/>
    <col min="14599" max="14599" width="10.75" style="64" customWidth="1"/>
    <col min="14600" max="14600" width="24.5" style="64" customWidth="1"/>
    <col min="14601" max="14601" width="6.75" style="64" customWidth="1"/>
    <col min="14602" max="14602" width="7.125" style="64" customWidth="1"/>
    <col min="14603" max="14603" width="9" style="64" customWidth="1"/>
    <col min="14604" max="14604" width="9.875" style="64" customWidth="1"/>
    <col min="14605" max="14848" width="9" style="64" customWidth="1"/>
    <col min="14849" max="14849" width="10.5" style="64" customWidth="1"/>
    <col min="14850" max="14850" width="35.375" style="64" customWidth="1"/>
    <col min="14851" max="14851" width="7.125" style="64" customWidth="1"/>
    <col min="14852" max="14852" width="8" style="64" customWidth="1"/>
    <col min="14853" max="14853" width="15.875" style="64" customWidth="1"/>
    <col min="14854" max="14854" width="5.25" style="64" customWidth="1"/>
    <col min="14855" max="14855" width="10.75" style="64" customWidth="1"/>
    <col min="14856" max="14856" width="24.5" style="64" customWidth="1"/>
    <col min="14857" max="14857" width="6.75" style="64" customWidth="1"/>
    <col min="14858" max="14858" width="7.125" style="64" customWidth="1"/>
    <col min="14859" max="14859" width="9" style="64" customWidth="1"/>
    <col min="14860" max="14860" width="9.875" style="64" customWidth="1"/>
    <col min="14861" max="15104" width="9" style="64" customWidth="1"/>
    <col min="15105" max="15105" width="10.5" style="64" customWidth="1"/>
    <col min="15106" max="15106" width="35.375" style="64" customWidth="1"/>
    <col min="15107" max="15107" width="7.125" style="64" customWidth="1"/>
    <col min="15108" max="15108" width="8" style="64" customWidth="1"/>
    <col min="15109" max="15109" width="15.875" style="64" customWidth="1"/>
    <col min="15110" max="15110" width="5.25" style="64" customWidth="1"/>
    <col min="15111" max="15111" width="10.75" style="64" customWidth="1"/>
    <col min="15112" max="15112" width="24.5" style="64" customWidth="1"/>
    <col min="15113" max="15113" width="6.75" style="64" customWidth="1"/>
    <col min="15114" max="15114" width="7.125" style="64" customWidth="1"/>
    <col min="15115" max="15115" width="9" style="64" customWidth="1"/>
    <col min="15116" max="15116" width="9.875" style="64" customWidth="1"/>
    <col min="15117" max="15360" width="9" style="64" customWidth="1"/>
    <col min="15361" max="15361" width="10.5" style="64" customWidth="1"/>
    <col min="15362" max="15362" width="35.375" style="64" customWidth="1"/>
    <col min="15363" max="15363" width="7.125" style="64" customWidth="1"/>
    <col min="15364" max="15364" width="8" style="64" customWidth="1"/>
    <col min="15365" max="15365" width="15.875" style="64" customWidth="1"/>
    <col min="15366" max="15366" width="5.25" style="64" customWidth="1"/>
    <col min="15367" max="15367" width="10.75" style="64" customWidth="1"/>
    <col min="15368" max="15368" width="24.5" style="64" customWidth="1"/>
    <col min="15369" max="15369" width="6.75" style="64" customWidth="1"/>
    <col min="15370" max="15370" width="7.125" style="64" customWidth="1"/>
    <col min="15371" max="15371" width="9" style="64" customWidth="1"/>
    <col min="15372" max="15372" width="9.875" style="64" customWidth="1"/>
    <col min="15373" max="15616" width="9" style="64" customWidth="1"/>
    <col min="15617" max="15617" width="10.5" style="64" customWidth="1"/>
    <col min="15618" max="15618" width="35.375" style="64" customWidth="1"/>
    <col min="15619" max="15619" width="7.125" style="64" customWidth="1"/>
    <col min="15620" max="15620" width="8" style="64" customWidth="1"/>
    <col min="15621" max="15621" width="15.875" style="64" customWidth="1"/>
    <col min="15622" max="15622" width="5.25" style="64" customWidth="1"/>
    <col min="15623" max="15623" width="10.75" style="64" customWidth="1"/>
    <col min="15624" max="15624" width="24.5" style="64" customWidth="1"/>
    <col min="15625" max="15625" width="6.75" style="64" customWidth="1"/>
    <col min="15626" max="15626" width="7.125" style="64" customWidth="1"/>
    <col min="15627" max="15627" width="9" style="64" customWidth="1"/>
    <col min="15628" max="15628" width="9.875" style="64" customWidth="1"/>
    <col min="15629" max="15872" width="9" style="64" customWidth="1"/>
    <col min="15873" max="15873" width="10.5" style="64" customWidth="1"/>
    <col min="15874" max="15874" width="35.375" style="64" customWidth="1"/>
    <col min="15875" max="15875" width="7.125" style="64" customWidth="1"/>
    <col min="15876" max="15876" width="8" style="64" customWidth="1"/>
    <col min="15877" max="15877" width="15.875" style="64" customWidth="1"/>
    <col min="15878" max="15878" width="5.25" style="64" customWidth="1"/>
    <col min="15879" max="15879" width="10.75" style="64" customWidth="1"/>
    <col min="15880" max="15880" width="24.5" style="64" customWidth="1"/>
    <col min="15881" max="15881" width="6.75" style="64" customWidth="1"/>
    <col min="15882" max="15882" width="7.125" style="64" customWidth="1"/>
    <col min="15883" max="15883" width="9" style="64" customWidth="1"/>
    <col min="15884" max="15884" width="9.875" style="64" customWidth="1"/>
    <col min="15885" max="16128" width="9" style="64" customWidth="1"/>
    <col min="16129" max="16129" width="10.5" style="64" customWidth="1"/>
    <col min="16130" max="16130" width="35.375" style="64" customWidth="1"/>
    <col min="16131" max="16131" width="7.125" style="64" customWidth="1"/>
    <col min="16132" max="16132" width="8" style="64" customWidth="1"/>
    <col min="16133" max="16133" width="15.875" style="64" customWidth="1"/>
    <col min="16134" max="16134" width="5.25" style="64" customWidth="1"/>
    <col min="16135" max="16135" width="10.75" style="64" customWidth="1"/>
    <col min="16136" max="16136" width="24.5" style="64" customWidth="1"/>
    <col min="16137" max="16137" width="6.75" style="64" customWidth="1"/>
    <col min="16138" max="16138" width="7.125" style="64" customWidth="1"/>
    <col min="16139" max="16139" width="9" style="64" customWidth="1"/>
    <col min="16140" max="16140" width="9.875" style="64" customWidth="1"/>
    <col min="16141" max="16384" width="9" style="64" customWidth="1"/>
  </cols>
  <sheetData>
    <row r="1" spans="1:14" ht="15" customHeight="1">
      <c r="A1" s="73" t="s">
        <v>515</v>
      </c>
      <c r="B1" s="73"/>
      <c r="C1" s="73"/>
      <c r="F1" s="83" t="s">
        <v>241</v>
      </c>
      <c r="G1" s="94"/>
      <c r="H1" s="106">
        <f>共通情報!$D$13</f>
        <v>0</v>
      </c>
      <c r="I1" s="106"/>
      <c r="J1" s="106"/>
      <c r="K1" s="143" t="s">
        <v>675</v>
      </c>
      <c r="L1" s="145" t="s">
        <v>706</v>
      </c>
      <c r="M1" s="148" t="s">
        <v>709</v>
      </c>
    </row>
    <row r="2" spans="1:14" ht="15" customHeight="1">
      <c r="A2" s="73"/>
      <c r="B2" s="73"/>
      <c r="C2" s="73"/>
      <c r="E2" s="74" t="s">
        <v>120</v>
      </c>
      <c r="F2" s="84" t="s">
        <v>693</v>
      </c>
      <c r="G2" s="65"/>
      <c r="H2" s="107" t="s">
        <v>332</v>
      </c>
      <c r="I2" s="116">
        <f>$J$190</f>
        <v>0</v>
      </c>
      <c r="J2" s="133"/>
      <c r="K2" s="143"/>
      <c r="L2" s="145"/>
      <c r="M2" s="148"/>
    </row>
    <row r="3" spans="1:14" ht="15" customHeight="1">
      <c r="A3" s="73"/>
      <c r="B3" s="73"/>
      <c r="C3" s="73">
        <v>4</v>
      </c>
      <c r="F3" s="65"/>
      <c r="G3" s="95">
        <v>2</v>
      </c>
      <c r="H3" s="95"/>
      <c r="I3" s="117">
        <v>3</v>
      </c>
      <c r="J3" s="134"/>
      <c r="K3" s="143"/>
      <c r="L3" s="145"/>
      <c r="M3" s="148"/>
    </row>
    <row r="4" spans="1:14" ht="15" customHeight="1">
      <c r="A4" s="73" t="s">
        <v>216</v>
      </c>
      <c r="B4" s="73" t="s">
        <v>516</v>
      </c>
      <c r="C4" s="73" t="s">
        <v>188</v>
      </c>
      <c r="E4" s="75"/>
      <c r="F4" s="85" t="s">
        <v>186</v>
      </c>
      <c r="G4" s="96" t="s">
        <v>184</v>
      </c>
      <c r="H4" s="85" t="s">
        <v>335</v>
      </c>
      <c r="I4" s="118" t="s">
        <v>308</v>
      </c>
      <c r="J4" s="135" t="s">
        <v>138</v>
      </c>
      <c r="K4" s="143"/>
      <c r="L4" s="145"/>
      <c r="M4" s="148"/>
    </row>
    <row r="5" spans="1:14" ht="15" customHeight="1">
      <c r="A5" s="73" t="str">
        <f t="shared" ref="A5:A68" si="0">IF(F5&lt;&gt;"",1,"")</f>
        <v/>
      </c>
      <c r="B5" s="73" t="str">
        <f>IF(A5="","","内"&amp;SUM($A$5:A5))</f>
        <v/>
      </c>
      <c r="C5" s="73" t="str">
        <v>内①</v>
      </c>
      <c r="E5" s="76" t="s">
        <v>205</v>
      </c>
      <c r="F5" s="86"/>
      <c r="G5" s="97" t="str">
        <f t="shared" ref="G5:G68" si="1">IF($F5="","",VLOOKUP($F5,単価範囲,$G$3,0))</f>
        <v/>
      </c>
      <c r="H5" s="108" t="str">
        <f>IF($F5="","",1)</f>
        <v/>
      </c>
      <c r="I5" s="119" t="str">
        <f t="shared" ref="I5:I68" si="2">IF($F5="","",VLOOKUP($F5,単価範囲,$I$3,0))</f>
        <v/>
      </c>
      <c r="J5" s="136" t="str">
        <f t="shared" ref="J5:J68" si="3">IF(I5="","",ROUNDDOWN(H5*I5,0))</f>
        <v/>
      </c>
      <c r="M5" s="149"/>
    </row>
    <row r="6" spans="1:14" ht="15" customHeight="1">
      <c r="A6" s="73" t="str">
        <f t="shared" si="0"/>
        <v/>
      </c>
      <c r="B6" s="73" t="str">
        <f>IF(A6="","","内"&amp;SUM($A$5:A6))</f>
        <v/>
      </c>
      <c r="C6" s="73" t="str">
        <v>内②</v>
      </c>
      <c r="E6" s="77" t="s">
        <v>189</v>
      </c>
      <c r="F6" s="86"/>
      <c r="G6" s="98" t="str">
        <f t="shared" si="1"/>
        <v/>
      </c>
      <c r="H6" s="109"/>
      <c r="I6" s="120" t="str">
        <f t="shared" si="2"/>
        <v/>
      </c>
      <c r="J6" s="137" t="str">
        <f t="shared" si="3"/>
        <v/>
      </c>
      <c r="K6" s="71" t="e">
        <f>VLOOKUP(G6,環境設定!$B$7:$C$16,2,0)</f>
        <v>#N/A</v>
      </c>
      <c r="L6" s="146" t="e">
        <f t="shared" ref="L6:L69" si="4">ROUND(ROUND(H6,K6)*I6,0)</f>
        <v>#N/A</v>
      </c>
      <c r="M6" s="149" t="str">
        <f t="shared" ref="M6:M69" si="5">IF(OR(H6="",I6=""),"",IF(ISERROR(L6),"",IF(J6=L6,"","桁数ｴﾗｰ")))</f>
        <v/>
      </c>
      <c r="N6" s="150"/>
    </row>
    <row r="7" spans="1:14" ht="15" customHeight="1">
      <c r="A7" s="73" t="str">
        <f t="shared" si="0"/>
        <v/>
      </c>
      <c r="B7" s="73" t="str">
        <f>IF(A7="","","内"&amp;SUM($A$5:A7))</f>
        <v/>
      </c>
      <c r="C7" s="73" t="str">
        <v>内②</v>
      </c>
      <c r="E7" s="78"/>
      <c r="F7" s="87"/>
      <c r="G7" s="99" t="str">
        <f t="shared" si="1"/>
        <v/>
      </c>
      <c r="H7" s="110"/>
      <c r="I7" s="121" t="str">
        <f t="shared" si="2"/>
        <v/>
      </c>
      <c r="J7" s="138" t="str">
        <f t="shared" si="3"/>
        <v/>
      </c>
      <c r="K7" s="71" t="e">
        <f>VLOOKUP(G7,環境設定!$B$7:$C$16,2,0)</f>
        <v>#N/A</v>
      </c>
      <c r="L7" s="146" t="e">
        <f t="shared" si="4"/>
        <v>#N/A</v>
      </c>
      <c r="M7" s="149" t="str">
        <f t="shared" si="5"/>
        <v/>
      </c>
    </row>
    <row r="8" spans="1:14" ht="15" customHeight="1">
      <c r="A8" s="73" t="str">
        <f t="shared" si="0"/>
        <v/>
      </c>
      <c r="B8" s="73" t="str">
        <f>IF(A8="","","内"&amp;SUM($A$5:A8))</f>
        <v/>
      </c>
      <c r="C8" s="73" t="str">
        <v>内②</v>
      </c>
      <c r="E8" s="78"/>
      <c r="F8" s="87"/>
      <c r="G8" s="99" t="str">
        <f t="shared" si="1"/>
        <v/>
      </c>
      <c r="H8" s="110"/>
      <c r="I8" s="121" t="str">
        <f t="shared" si="2"/>
        <v/>
      </c>
      <c r="J8" s="138" t="str">
        <f t="shared" si="3"/>
        <v/>
      </c>
      <c r="K8" s="71" t="e">
        <f>VLOOKUP(G8,環境設定!$B$7:$C$16,2,0)</f>
        <v>#N/A</v>
      </c>
      <c r="L8" s="146" t="e">
        <f t="shared" si="4"/>
        <v>#N/A</v>
      </c>
      <c r="M8" s="149" t="str">
        <f t="shared" si="5"/>
        <v/>
      </c>
    </row>
    <row r="9" spans="1:14" ht="15" customHeight="1">
      <c r="A9" s="73" t="str">
        <f t="shared" si="0"/>
        <v/>
      </c>
      <c r="B9" s="73" t="str">
        <f>IF(A9="","","内"&amp;SUM($A$5:A9))</f>
        <v/>
      </c>
      <c r="C9" s="73" t="str">
        <v>内②</v>
      </c>
      <c r="E9" s="78"/>
      <c r="F9" s="87"/>
      <c r="G9" s="99" t="str">
        <f t="shared" si="1"/>
        <v/>
      </c>
      <c r="H9" s="110"/>
      <c r="I9" s="121" t="str">
        <f t="shared" si="2"/>
        <v/>
      </c>
      <c r="J9" s="138" t="str">
        <f t="shared" si="3"/>
        <v/>
      </c>
      <c r="K9" s="71" t="e">
        <f>VLOOKUP(G9,環境設定!$B$7:$C$16,2,0)</f>
        <v>#N/A</v>
      </c>
      <c r="L9" s="146" t="e">
        <f t="shared" si="4"/>
        <v>#N/A</v>
      </c>
      <c r="M9" s="149" t="str">
        <f t="shared" si="5"/>
        <v/>
      </c>
    </row>
    <row r="10" spans="1:14" ht="15" customHeight="1">
      <c r="A10" s="73" t="str">
        <f t="shared" si="0"/>
        <v/>
      </c>
      <c r="B10" s="73" t="str">
        <f>IF(A10="","","内"&amp;SUM($A$5:A10))</f>
        <v/>
      </c>
      <c r="C10" s="73" t="str">
        <v>内②</v>
      </c>
      <c r="E10" s="78"/>
      <c r="F10" s="87"/>
      <c r="G10" s="99" t="str">
        <f t="shared" si="1"/>
        <v/>
      </c>
      <c r="H10" s="110"/>
      <c r="I10" s="121" t="str">
        <f t="shared" si="2"/>
        <v/>
      </c>
      <c r="J10" s="138" t="str">
        <f t="shared" si="3"/>
        <v/>
      </c>
      <c r="K10" s="71" t="e">
        <f>VLOOKUP(G10,環境設定!$B$7:$C$16,2,0)</f>
        <v>#N/A</v>
      </c>
      <c r="L10" s="146" t="e">
        <f t="shared" si="4"/>
        <v>#N/A</v>
      </c>
      <c r="M10" s="149" t="str">
        <f t="shared" si="5"/>
        <v/>
      </c>
    </row>
    <row r="11" spans="1:14" ht="15" customHeight="1">
      <c r="A11" s="73" t="str">
        <f t="shared" si="0"/>
        <v/>
      </c>
      <c r="B11" s="73" t="str">
        <f>IF(A11="","","内"&amp;SUM($A$5:A11))</f>
        <v/>
      </c>
      <c r="C11" s="73" t="str">
        <v>内②</v>
      </c>
      <c r="E11" s="78"/>
      <c r="F11" s="87"/>
      <c r="G11" s="99" t="str">
        <f t="shared" si="1"/>
        <v/>
      </c>
      <c r="H11" s="110"/>
      <c r="I11" s="121" t="str">
        <f t="shared" si="2"/>
        <v/>
      </c>
      <c r="J11" s="138" t="str">
        <f t="shared" si="3"/>
        <v/>
      </c>
      <c r="K11" s="71" t="e">
        <f>VLOOKUP(G11,環境設定!$B$7:$C$16,2,0)</f>
        <v>#N/A</v>
      </c>
      <c r="L11" s="146" t="e">
        <f t="shared" si="4"/>
        <v>#N/A</v>
      </c>
      <c r="M11" s="149" t="str">
        <f t="shared" si="5"/>
        <v/>
      </c>
    </row>
    <row r="12" spans="1:14" ht="15" customHeight="1">
      <c r="A12" s="73" t="str">
        <f t="shared" si="0"/>
        <v/>
      </c>
      <c r="B12" s="73" t="str">
        <f>IF(A12="","","内"&amp;SUM($A$5:A12))</f>
        <v/>
      </c>
      <c r="C12" s="73" t="str">
        <v>内②</v>
      </c>
      <c r="E12" s="78"/>
      <c r="F12" s="87"/>
      <c r="G12" s="99" t="str">
        <f t="shared" si="1"/>
        <v/>
      </c>
      <c r="H12" s="110"/>
      <c r="I12" s="121" t="str">
        <f t="shared" si="2"/>
        <v/>
      </c>
      <c r="J12" s="138" t="str">
        <f t="shared" si="3"/>
        <v/>
      </c>
      <c r="K12" s="71" t="e">
        <f>VLOOKUP(G12,環境設定!$B$7:$C$16,2,0)</f>
        <v>#N/A</v>
      </c>
      <c r="L12" s="146" t="e">
        <f t="shared" si="4"/>
        <v>#N/A</v>
      </c>
      <c r="M12" s="149" t="str">
        <f t="shared" si="5"/>
        <v/>
      </c>
    </row>
    <row r="13" spans="1:14" ht="15" customHeight="1">
      <c r="A13" s="73" t="str">
        <f t="shared" si="0"/>
        <v/>
      </c>
      <c r="B13" s="73" t="str">
        <f>IF(A13="","","内"&amp;SUM($A$5:A13))</f>
        <v/>
      </c>
      <c r="C13" s="73" t="str">
        <v>内②</v>
      </c>
      <c r="E13" s="78"/>
      <c r="F13" s="87"/>
      <c r="G13" s="99" t="str">
        <f t="shared" si="1"/>
        <v/>
      </c>
      <c r="H13" s="110"/>
      <c r="I13" s="121" t="str">
        <f t="shared" si="2"/>
        <v/>
      </c>
      <c r="J13" s="138" t="str">
        <f t="shared" si="3"/>
        <v/>
      </c>
      <c r="K13" s="71" t="e">
        <f>VLOOKUP(G13,環境設定!$B$7:$C$16,2,0)</f>
        <v>#N/A</v>
      </c>
      <c r="L13" s="146" t="e">
        <f t="shared" si="4"/>
        <v>#N/A</v>
      </c>
      <c r="M13" s="149" t="str">
        <f t="shared" si="5"/>
        <v/>
      </c>
    </row>
    <row r="14" spans="1:14" ht="15" customHeight="1">
      <c r="A14" s="73" t="str">
        <f t="shared" si="0"/>
        <v/>
      </c>
      <c r="B14" s="73" t="str">
        <f>IF(A14="","","内"&amp;SUM($A$5:A14))</f>
        <v/>
      </c>
      <c r="C14" s="73" t="str">
        <v>内②</v>
      </c>
      <c r="E14" s="78"/>
      <c r="F14" s="87"/>
      <c r="G14" s="99" t="str">
        <f t="shared" si="1"/>
        <v/>
      </c>
      <c r="H14" s="110"/>
      <c r="I14" s="121" t="str">
        <f t="shared" si="2"/>
        <v/>
      </c>
      <c r="J14" s="138" t="str">
        <f t="shared" si="3"/>
        <v/>
      </c>
      <c r="K14" s="71" t="e">
        <f>VLOOKUP(G14,環境設定!$B$7:$C$16,2,0)</f>
        <v>#N/A</v>
      </c>
      <c r="L14" s="146" t="e">
        <f t="shared" si="4"/>
        <v>#N/A</v>
      </c>
      <c r="M14" s="149" t="str">
        <f t="shared" si="5"/>
        <v/>
      </c>
    </row>
    <row r="15" spans="1:14" ht="15" customHeight="1">
      <c r="A15" s="73" t="str">
        <f t="shared" si="0"/>
        <v/>
      </c>
      <c r="B15" s="73" t="str">
        <f>IF(A15="","","内"&amp;SUM($A$5:A15))</f>
        <v/>
      </c>
      <c r="C15" s="73" t="str">
        <v>内②</v>
      </c>
      <c r="E15" s="78"/>
      <c r="F15" s="87"/>
      <c r="G15" s="99" t="str">
        <f t="shared" si="1"/>
        <v/>
      </c>
      <c r="H15" s="110"/>
      <c r="I15" s="121" t="str">
        <f t="shared" si="2"/>
        <v/>
      </c>
      <c r="J15" s="138" t="str">
        <f t="shared" si="3"/>
        <v/>
      </c>
      <c r="K15" s="71" t="e">
        <f>VLOOKUP(G15,環境設定!$B$7:$C$16,2,0)</f>
        <v>#N/A</v>
      </c>
      <c r="L15" s="146" t="e">
        <f t="shared" si="4"/>
        <v>#N/A</v>
      </c>
      <c r="M15" s="149" t="str">
        <f t="shared" si="5"/>
        <v/>
      </c>
    </row>
    <row r="16" spans="1:14" ht="15" customHeight="1">
      <c r="A16" s="73" t="str">
        <f t="shared" si="0"/>
        <v/>
      </c>
      <c r="B16" s="73" t="str">
        <f>IF(A16="","","内"&amp;SUM($A$5:A16))</f>
        <v/>
      </c>
      <c r="C16" s="73" t="str">
        <v>内②</v>
      </c>
      <c r="E16" s="78"/>
      <c r="F16" s="87"/>
      <c r="G16" s="99" t="str">
        <f t="shared" si="1"/>
        <v/>
      </c>
      <c r="H16" s="110"/>
      <c r="I16" s="121" t="str">
        <f t="shared" si="2"/>
        <v/>
      </c>
      <c r="J16" s="138" t="str">
        <f t="shared" si="3"/>
        <v/>
      </c>
      <c r="K16" s="71" t="e">
        <f>VLOOKUP(G16,環境設定!$B$7:$C$16,2,0)</f>
        <v>#N/A</v>
      </c>
      <c r="L16" s="146" t="e">
        <f t="shared" si="4"/>
        <v>#N/A</v>
      </c>
      <c r="M16" s="149" t="str">
        <f t="shared" si="5"/>
        <v/>
      </c>
    </row>
    <row r="17" spans="1:13" ht="15" customHeight="1">
      <c r="A17" s="73" t="str">
        <f t="shared" si="0"/>
        <v/>
      </c>
      <c r="B17" s="73" t="str">
        <f>IF(A17="","","内"&amp;SUM($A$5:A17))</f>
        <v/>
      </c>
      <c r="C17" s="73" t="str">
        <v>内②</v>
      </c>
      <c r="E17" s="78"/>
      <c r="F17" s="87"/>
      <c r="G17" s="99" t="str">
        <f t="shared" si="1"/>
        <v/>
      </c>
      <c r="H17" s="110"/>
      <c r="I17" s="121" t="str">
        <f t="shared" si="2"/>
        <v/>
      </c>
      <c r="J17" s="138" t="str">
        <f t="shared" si="3"/>
        <v/>
      </c>
      <c r="K17" s="71" t="e">
        <f>VLOOKUP(G17,環境設定!$B$7:$C$16,2,0)</f>
        <v>#N/A</v>
      </c>
      <c r="L17" s="146" t="e">
        <f t="shared" si="4"/>
        <v>#N/A</v>
      </c>
      <c r="M17" s="149" t="str">
        <f t="shared" si="5"/>
        <v/>
      </c>
    </row>
    <row r="18" spans="1:13" ht="15" customHeight="1">
      <c r="A18" s="73" t="str">
        <f t="shared" si="0"/>
        <v/>
      </c>
      <c r="B18" s="73" t="str">
        <f>IF(A18="","","内"&amp;SUM($A$5:A18))</f>
        <v/>
      </c>
      <c r="C18" s="73" t="str">
        <v>内②</v>
      </c>
      <c r="E18" s="78"/>
      <c r="F18" s="87"/>
      <c r="G18" s="99" t="str">
        <f t="shared" si="1"/>
        <v/>
      </c>
      <c r="H18" s="110"/>
      <c r="I18" s="121" t="str">
        <f t="shared" si="2"/>
        <v/>
      </c>
      <c r="J18" s="138" t="str">
        <f t="shared" si="3"/>
        <v/>
      </c>
      <c r="K18" s="71" t="e">
        <f>VLOOKUP(G18,環境設定!$B$7:$C$16,2,0)</f>
        <v>#N/A</v>
      </c>
      <c r="L18" s="146" t="e">
        <f t="shared" si="4"/>
        <v>#N/A</v>
      </c>
      <c r="M18" s="149" t="str">
        <f t="shared" si="5"/>
        <v/>
      </c>
    </row>
    <row r="19" spans="1:13" ht="15" customHeight="1">
      <c r="A19" s="73" t="str">
        <f t="shared" si="0"/>
        <v/>
      </c>
      <c r="B19" s="73" t="str">
        <f>IF(A19="","","内"&amp;SUM($A$5:A19))</f>
        <v/>
      </c>
      <c r="C19" s="73" t="str">
        <v>内②</v>
      </c>
      <c r="E19" s="78"/>
      <c r="F19" s="87"/>
      <c r="G19" s="99" t="str">
        <f t="shared" si="1"/>
        <v/>
      </c>
      <c r="H19" s="110"/>
      <c r="I19" s="121" t="str">
        <f t="shared" si="2"/>
        <v/>
      </c>
      <c r="J19" s="138" t="str">
        <f t="shared" si="3"/>
        <v/>
      </c>
      <c r="K19" s="71" t="e">
        <f>VLOOKUP(G19,環境設定!$B$7:$C$16,2,0)</f>
        <v>#N/A</v>
      </c>
      <c r="L19" s="146" t="e">
        <f t="shared" si="4"/>
        <v>#N/A</v>
      </c>
      <c r="M19" s="149" t="str">
        <f t="shared" si="5"/>
        <v/>
      </c>
    </row>
    <row r="20" spans="1:13" ht="15" customHeight="1">
      <c r="A20" s="73" t="str">
        <f t="shared" si="0"/>
        <v/>
      </c>
      <c r="B20" s="73" t="str">
        <f>IF(A20="","","内"&amp;SUM($A$5:A20))</f>
        <v/>
      </c>
      <c r="C20" s="73" t="str">
        <v>内②</v>
      </c>
      <c r="E20" s="78"/>
      <c r="F20" s="87"/>
      <c r="G20" s="99" t="str">
        <f t="shared" si="1"/>
        <v/>
      </c>
      <c r="H20" s="110"/>
      <c r="I20" s="121" t="str">
        <f t="shared" si="2"/>
        <v/>
      </c>
      <c r="J20" s="138" t="str">
        <f t="shared" si="3"/>
        <v/>
      </c>
      <c r="K20" s="71" t="e">
        <f>VLOOKUP(G20,環境設定!$B$7:$C$16,2,0)</f>
        <v>#N/A</v>
      </c>
      <c r="L20" s="146" t="e">
        <f t="shared" si="4"/>
        <v>#N/A</v>
      </c>
      <c r="M20" s="149" t="str">
        <f t="shared" si="5"/>
        <v/>
      </c>
    </row>
    <row r="21" spans="1:13" ht="15" customHeight="1">
      <c r="A21" s="73" t="str">
        <f t="shared" si="0"/>
        <v/>
      </c>
      <c r="B21" s="73" t="str">
        <f>IF(A21="","","内"&amp;SUM($A$5:A21))</f>
        <v/>
      </c>
      <c r="C21" s="73" t="str">
        <v>内②</v>
      </c>
      <c r="E21" s="78"/>
      <c r="F21" s="87"/>
      <c r="G21" s="99" t="str">
        <f t="shared" si="1"/>
        <v/>
      </c>
      <c r="H21" s="110"/>
      <c r="I21" s="121" t="str">
        <f t="shared" si="2"/>
        <v/>
      </c>
      <c r="J21" s="138" t="str">
        <f t="shared" si="3"/>
        <v/>
      </c>
      <c r="K21" s="71" t="e">
        <f>VLOOKUP(G21,環境設定!$B$7:$C$16,2,0)</f>
        <v>#N/A</v>
      </c>
      <c r="L21" s="146" t="e">
        <f t="shared" si="4"/>
        <v>#N/A</v>
      </c>
      <c r="M21" s="149" t="str">
        <f t="shared" si="5"/>
        <v/>
      </c>
    </row>
    <row r="22" spans="1:13" ht="15" customHeight="1">
      <c r="A22" s="73" t="str">
        <f t="shared" si="0"/>
        <v/>
      </c>
      <c r="B22" s="73" t="str">
        <f>IF(A22="","","内"&amp;SUM($A$5:A22))</f>
        <v/>
      </c>
      <c r="C22" s="73" t="str">
        <v>内②</v>
      </c>
      <c r="E22" s="78"/>
      <c r="F22" s="87"/>
      <c r="G22" s="99" t="str">
        <f t="shared" si="1"/>
        <v/>
      </c>
      <c r="H22" s="110"/>
      <c r="I22" s="121" t="str">
        <f t="shared" si="2"/>
        <v/>
      </c>
      <c r="J22" s="138" t="str">
        <f t="shared" si="3"/>
        <v/>
      </c>
      <c r="K22" s="71" t="e">
        <f>VLOOKUP(G22,環境設定!$B$7:$C$16,2,0)</f>
        <v>#N/A</v>
      </c>
      <c r="L22" s="146" t="e">
        <f t="shared" si="4"/>
        <v>#N/A</v>
      </c>
      <c r="M22" s="149" t="str">
        <f t="shared" si="5"/>
        <v/>
      </c>
    </row>
    <row r="23" spans="1:13" ht="15" customHeight="1">
      <c r="A23" s="73" t="str">
        <f t="shared" si="0"/>
        <v/>
      </c>
      <c r="B23" s="73" t="str">
        <f>IF(A23="","","内"&amp;SUM($A$5:A23))</f>
        <v/>
      </c>
      <c r="C23" s="73" t="str">
        <v>内②</v>
      </c>
      <c r="E23" s="78"/>
      <c r="F23" s="87"/>
      <c r="G23" s="99" t="str">
        <f t="shared" si="1"/>
        <v/>
      </c>
      <c r="H23" s="110"/>
      <c r="I23" s="121" t="str">
        <f t="shared" si="2"/>
        <v/>
      </c>
      <c r="J23" s="138" t="str">
        <f t="shared" si="3"/>
        <v/>
      </c>
      <c r="K23" s="71" t="e">
        <f>VLOOKUP(G23,環境設定!$B$7:$C$16,2,0)</f>
        <v>#N/A</v>
      </c>
      <c r="L23" s="146" t="e">
        <f t="shared" si="4"/>
        <v>#N/A</v>
      </c>
      <c r="M23" s="149" t="str">
        <f t="shared" si="5"/>
        <v/>
      </c>
    </row>
    <row r="24" spans="1:13" ht="15" customHeight="1">
      <c r="A24" s="73" t="str">
        <f t="shared" si="0"/>
        <v/>
      </c>
      <c r="B24" s="73" t="str">
        <f>IF(A24="","","内"&amp;SUM($A$5:A24))</f>
        <v/>
      </c>
      <c r="C24" s="73" t="str">
        <v>内②</v>
      </c>
      <c r="E24" s="78"/>
      <c r="F24" s="87"/>
      <c r="G24" s="99" t="str">
        <f t="shared" si="1"/>
        <v/>
      </c>
      <c r="H24" s="110"/>
      <c r="I24" s="121" t="str">
        <f t="shared" si="2"/>
        <v/>
      </c>
      <c r="J24" s="138" t="str">
        <f t="shared" si="3"/>
        <v/>
      </c>
      <c r="K24" s="71" t="e">
        <f>VLOOKUP(G24,環境設定!$B$7:$C$16,2,0)</f>
        <v>#N/A</v>
      </c>
      <c r="L24" s="146" t="e">
        <f t="shared" si="4"/>
        <v>#N/A</v>
      </c>
      <c r="M24" s="149" t="str">
        <f t="shared" si="5"/>
        <v/>
      </c>
    </row>
    <row r="25" spans="1:13" ht="15" customHeight="1">
      <c r="A25" s="73" t="str">
        <f t="shared" si="0"/>
        <v/>
      </c>
      <c r="B25" s="73" t="str">
        <f>IF(A25="","","内"&amp;SUM($A$5:A25))</f>
        <v/>
      </c>
      <c r="C25" s="73" t="str">
        <v>内②</v>
      </c>
      <c r="E25" s="79"/>
      <c r="F25" s="88"/>
      <c r="G25" s="100" t="str">
        <f t="shared" si="1"/>
        <v/>
      </c>
      <c r="H25" s="111"/>
      <c r="I25" s="122" t="str">
        <f t="shared" si="2"/>
        <v/>
      </c>
      <c r="J25" s="139" t="str">
        <f t="shared" si="3"/>
        <v/>
      </c>
      <c r="K25" s="71" t="e">
        <f>VLOOKUP(G25,環境設定!$B$7:$C$16,2,0)</f>
        <v>#N/A</v>
      </c>
      <c r="L25" s="146" t="e">
        <f t="shared" si="4"/>
        <v>#N/A</v>
      </c>
      <c r="M25" s="149" t="str">
        <f t="shared" si="5"/>
        <v/>
      </c>
    </row>
    <row r="26" spans="1:13" ht="15" customHeight="1">
      <c r="A26" s="73" t="str">
        <f t="shared" si="0"/>
        <v/>
      </c>
      <c r="B26" s="73" t="str">
        <f>IF(A26="","","内"&amp;SUM($A$5:A26))</f>
        <v/>
      </c>
      <c r="C26" s="73" t="str">
        <v>内③</v>
      </c>
      <c r="E26" s="77" t="s">
        <v>339</v>
      </c>
      <c r="F26" s="86"/>
      <c r="G26" s="98" t="str">
        <f t="shared" si="1"/>
        <v/>
      </c>
      <c r="H26" s="109"/>
      <c r="I26" s="123" t="str">
        <f t="shared" si="2"/>
        <v/>
      </c>
      <c r="J26" s="137" t="str">
        <f t="shared" si="3"/>
        <v/>
      </c>
      <c r="K26" s="71" t="e">
        <f>VLOOKUP(G26,環境設定!$B$7:$C$16,2,0)</f>
        <v>#N/A</v>
      </c>
      <c r="L26" s="146" t="e">
        <f t="shared" si="4"/>
        <v>#N/A</v>
      </c>
      <c r="M26" s="149" t="str">
        <f t="shared" si="5"/>
        <v/>
      </c>
    </row>
    <row r="27" spans="1:13" ht="15" customHeight="1">
      <c r="A27" s="73" t="str">
        <f t="shared" si="0"/>
        <v/>
      </c>
      <c r="B27" s="73" t="str">
        <f>IF(A27="","","内"&amp;SUM($A$5:A27))</f>
        <v/>
      </c>
      <c r="C27" s="73" t="str">
        <v>内③</v>
      </c>
      <c r="E27" s="78"/>
      <c r="F27" s="87"/>
      <c r="G27" s="99" t="str">
        <f t="shared" si="1"/>
        <v/>
      </c>
      <c r="H27" s="110"/>
      <c r="I27" s="121" t="str">
        <f t="shared" si="2"/>
        <v/>
      </c>
      <c r="J27" s="138" t="str">
        <f t="shared" si="3"/>
        <v/>
      </c>
      <c r="K27" s="71" t="e">
        <f>VLOOKUP(G27,環境設定!$B$7:$C$16,2,0)</f>
        <v>#N/A</v>
      </c>
      <c r="L27" s="146" t="e">
        <f t="shared" si="4"/>
        <v>#N/A</v>
      </c>
      <c r="M27" s="149" t="str">
        <f t="shared" si="5"/>
        <v/>
      </c>
    </row>
    <row r="28" spans="1:13" ht="15" customHeight="1">
      <c r="A28" s="73" t="str">
        <f t="shared" si="0"/>
        <v/>
      </c>
      <c r="B28" s="73" t="str">
        <f>IF(A28="","","内"&amp;SUM($A$5:A28))</f>
        <v/>
      </c>
      <c r="C28" s="73" t="str">
        <v>内③</v>
      </c>
      <c r="E28" s="78"/>
      <c r="F28" s="87"/>
      <c r="G28" s="99" t="str">
        <f t="shared" si="1"/>
        <v/>
      </c>
      <c r="H28" s="110"/>
      <c r="I28" s="121" t="str">
        <f t="shared" si="2"/>
        <v/>
      </c>
      <c r="J28" s="138" t="str">
        <f t="shared" si="3"/>
        <v/>
      </c>
      <c r="K28" s="71" t="e">
        <f>VLOOKUP(G28,環境設定!$B$7:$C$16,2,0)</f>
        <v>#N/A</v>
      </c>
      <c r="L28" s="146" t="e">
        <f t="shared" si="4"/>
        <v>#N/A</v>
      </c>
      <c r="M28" s="149" t="str">
        <f t="shared" si="5"/>
        <v/>
      </c>
    </row>
    <row r="29" spans="1:13" ht="15" customHeight="1">
      <c r="A29" s="73" t="str">
        <f t="shared" si="0"/>
        <v/>
      </c>
      <c r="B29" s="73" t="str">
        <f>IF(A29="","","内"&amp;SUM($A$5:A29))</f>
        <v/>
      </c>
      <c r="C29" s="73" t="str">
        <v>内③</v>
      </c>
      <c r="E29" s="78"/>
      <c r="F29" s="87"/>
      <c r="G29" s="99" t="str">
        <f t="shared" si="1"/>
        <v/>
      </c>
      <c r="H29" s="110"/>
      <c r="I29" s="121" t="str">
        <f t="shared" si="2"/>
        <v/>
      </c>
      <c r="J29" s="138" t="str">
        <f t="shared" si="3"/>
        <v/>
      </c>
      <c r="K29" s="71" t="e">
        <f>VLOOKUP(G29,環境設定!$B$7:$C$16,2,0)</f>
        <v>#N/A</v>
      </c>
      <c r="L29" s="146" t="e">
        <f t="shared" si="4"/>
        <v>#N/A</v>
      </c>
      <c r="M29" s="149" t="str">
        <f t="shared" si="5"/>
        <v/>
      </c>
    </row>
    <row r="30" spans="1:13" ht="15" customHeight="1">
      <c r="A30" s="73" t="str">
        <f t="shared" si="0"/>
        <v/>
      </c>
      <c r="B30" s="73" t="str">
        <f>IF(A30="","","内"&amp;SUM($A$5:A30))</f>
        <v/>
      </c>
      <c r="C30" s="73" t="str">
        <v>内③</v>
      </c>
      <c r="E30" s="78"/>
      <c r="F30" s="87"/>
      <c r="G30" s="99" t="str">
        <f t="shared" si="1"/>
        <v/>
      </c>
      <c r="H30" s="110"/>
      <c r="I30" s="121" t="str">
        <f t="shared" si="2"/>
        <v/>
      </c>
      <c r="J30" s="138" t="str">
        <f t="shared" si="3"/>
        <v/>
      </c>
      <c r="K30" s="71" t="e">
        <f>VLOOKUP(G30,環境設定!$B$7:$C$16,2,0)</f>
        <v>#N/A</v>
      </c>
      <c r="L30" s="146" t="e">
        <f t="shared" si="4"/>
        <v>#N/A</v>
      </c>
      <c r="M30" s="149" t="str">
        <f t="shared" si="5"/>
        <v/>
      </c>
    </row>
    <row r="31" spans="1:13" ht="15" customHeight="1">
      <c r="A31" s="73" t="str">
        <f t="shared" si="0"/>
        <v/>
      </c>
      <c r="B31" s="73" t="str">
        <f>IF(A31="","","内"&amp;SUM($A$5:A31))</f>
        <v/>
      </c>
      <c r="C31" s="73" t="str">
        <v>内③</v>
      </c>
      <c r="E31" s="78"/>
      <c r="F31" s="87"/>
      <c r="G31" s="99" t="str">
        <f t="shared" si="1"/>
        <v/>
      </c>
      <c r="H31" s="110"/>
      <c r="I31" s="121" t="str">
        <f t="shared" si="2"/>
        <v/>
      </c>
      <c r="J31" s="138" t="str">
        <f t="shared" si="3"/>
        <v/>
      </c>
      <c r="K31" s="71" t="e">
        <f>VLOOKUP(G31,環境設定!$B$7:$C$16,2,0)</f>
        <v>#N/A</v>
      </c>
      <c r="L31" s="146" t="e">
        <f t="shared" si="4"/>
        <v>#N/A</v>
      </c>
      <c r="M31" s="149" t="str">
        <f t="shared" si="5"/>
        <v/>
      </c>
    </row>
    <row r="32" spans="1:13" ht="15" customHeight="1">
      <c r="A32" s="73" t="str">
        <f t="shared" si="0"/>
        <v/>
      </c>
      <c r="B32" s="73" t="str">
        <f>IF(A32="","","内"&amp;SUM($A$5:A32))</f>
        <v/>
      </c>
      <c r="C32" s="73" t="str">
        <v>内③</v>
      </c>
      <c r="E32" s="78"/>
      <c r="F32" s="87"/>
      <c r="G32" s="99" t="str">
        <f t="shared" si="1"/>
        <v/>
      </c>
      <c r="H32" s="110"/>
      <c r="I32" s="121" t="str">
        <f t="shared" si="2"/>
        <v/>
      </c>
      <c r="J32" s="138" t="str">
        <f t="shared" si="3"/>
        <v/>
      </c>
      <c r="K32" s="71" t="e">
        <f>VLOOKUP(G32,環境設定!$B$7:$C$16,2,0)</f>
        <v>#N/A</v>
      </c>
      <c r="L32" s="146" t="e">
        <f t="shared" si="4"/>
        <v>#N/A</v>
      </c>
      <c r="M32" s="149" t="str">
        <f t="shared" si="5"/>
        <v/>
      </c>
    </row>
    <row r="33" spans="1:13" ht="15" customHeight="1">
      <c r="A33" s="73" t="str">
        <f t="shared" si="0"/>
        <v/>
      </c>
      <c r="B33" s="73" t="str">
        <f>IF(A33="","","内"&amp;SUM($A$5:A33))</f>
        <v/>
      </c>
      <c r="C33" s="73" t="str">
        <v>内③</v>
      </c>
      <c r="E33" s="78"/>
      <c r="F33" s="87"/>
      <c r="G33" s="99" t="str">
        <f t="shared" si="1"/>
        <v/>
      </c>
      <c r="H33" s="110"/>
      <c r="I33" s="121" t="str">
        <f t="shared" si="2"/>
        <v/>
      </c>
      <c r="J33" s="138" t="str">
        <f t="shared" si="3"/>
        <v/>
      </c>
      <c r="K33" s="71" t="e">
        <f>VLOOKUP(G33,環境設定!$B$7:$C$16,2,0)</f>
        <v>#N/A</v>
      </c>
      <c r="L33" s="146" t="e">
        <f t="shared" si="4"/>
        <v>#N/A</v>
      </c>
      <c r="M33" s="149" t="str">
        <f t="shared" si="5"/>
        <v/>
      </c>
    </row>
    <row r="34" spans="1:13" ht="15" customHeight="1">
      <c r="A34" s="73" t="str">
        <f t="shared" si="0"/>
        <v/>
      </c>
      <c r="B34" s="73" t="str">
        <f>IF(A34="","","内"&amp;SUM($A$5:A34))</f>
        <v/>
      </c>
      <c r="C34" s="73" t="str">
        <v>内③</v>
      </c>
      <c r="E34" s="78"/>
      <c r="F34" s="87"/>
      <c r="G34" s="99" t="str">
        <f t="shared" si="1"/>
        <v/>
      </c>
      <c r="H34" s="110"/>
      <c r="I34" s="121" t="str">
        <f t="shared" si="2"/>
        <v/>
      </c>
      <c r="J34" s="138" t="str">
        <f t="shared" si="3"/>
        <v/>
      </c>
      <c r="K34" s="71" t="e">
        <f>VLOOKUP(G34,環境設定!$B$7:$C$16,2,0)</f>
        <v>#N/A</v>
      </c>
      <c r="L34" s="146" t="e">
        <f t="shared" si="4"/>
        <v>#N/A</v>
      </c>
      <c r="M34" s="149" t="str">
        <f t="shared" si="5"/>
        <v/>
      </c>
    </row>
    <row r="35" spans="1:13" ht="15" customHeight="1">
      <c r="A35" s="73" t="str">
        <f t="shared" si="0"/>
        <v/>
      </c>
      <c r="B35" s="73" t="str">
        <f>IF(A35="","","内"&amp;SUM($A$5:A35))</f>
        <v/>
      </c>
      <c r="C35" s="73" t="str">
        <v>内③</v>
      </c>
      <c r="E35" s="78"/>
      <c r="F35" s="87"/>
      <c r="G35" s="99" t="str">
        <f t="shared" si="1"/>
        <v/>
      </c>
      <c r="H35" s="110"/>
      <c r="I35" s="121" t="str">
        <f t="shared" si="2"/>
        <v/>
      </c>
      <c r="J35" s="138" t="str">
        <f t="shared" si="3"/>
        <v/>
      </c>
      <c r="K35" s="71" t="e">
        <f>VLOOKUP(G35,環境設定!$B$7:$C$16,2,0)</f>
        <v>#N/A</v>
      </c>
      <c r="L35" s="146" t="e">
        <f t="shared" si="4"/>
        <v>#N/A</v>
      </c>
      <c r="M35" s="149" t="str">
        <f t="shared" si="5"/>
        <v/>
      </c>
    </row>
    <row r="36" spans="1:13" ht="15" customHeight="1">
      <c r="A36" s="73" t="str">
        <f t="shared" si="0"/>
        <v/>
      </c>
      <c r="B36" s="73" t="str">
        <f>IF(A36="","","内"&amp;SUM($A$5:A36))</f>
        <v/>
      </c>
      <c r="C36" s="73" t="str">
        <v>内③</v>
      </c>
      <c r="E36" s="78"/>
      <c r="F36" s="87"/>
      <c r="G36" s="99" t="str">
        <f t="shared" si="1"/>
        <v/>
      </c>
      <c r="H36" s="110"/>
      <c r="I36" s="121" t="str">
        <f t="shared" si="2"/>
        <v/>
      </c>
      <c r="J36" s="138" t="str">
        <f t="shared" si="3"/>
        <v/>
      </c>
      <c r="K36" s="71" t="e">
        <f>VLOOKUP(G36,環境設定!$B$7:$C$16,2,0)</f>
        <v>#N/A</v>
      </c>
      <c r="L36" s="146" t="e">
        <f t="shared" si="4"/>
        <v>#N/A</v>
      </c>
      <c r="M36" s="149" t="str">
        <f t="shared" si="5"/>
        <v/>
      </c>
    </row>
    <row r="37" spans="1:13" ht="15" customHeight="1">
      <c r="A37" s="73" t="str">
        <f t="shared" si="0"/>
        <v/>
      </c>
      <c r="B37" s="73" t="str">
        <f>IF(A37="","","内"&amp;SUM($A$5:A37))</f>
        <v/>
      </c>
      <c r="C37" s="73" t="str">
        <v>内③</v>
      </c>
      <c r="E37" s="78"/>
      <c r="F37" s="87"/>
      <c r="G37" s="99" t="str">
        <f t="shared" si="1"/>
        <v/>
      </c>
      <c r="H37" s="110"/>
      <c r="I37" s="121" t="str">
        <f t="shared" si="2"/>
        <v/>
      </c>
      <c r="J37" s="138" t="str">
        <f t="shared" si="3"/>
        <v/>
      </c>
      <c r="K37" s="71" t="e">
        <f>VLOOKUP(G37,環境設定!$B$7:$C$16,2,0)</f>
        <v>#N/A</v>
      </c>
      <c r="L37" s="146" t="e">
        <f t="shared" si="4"/>
        <v>#N/A</v>
      </c>
      <c r="M37" s="149" t="str">
        <f t="shared" si="5"/>
        <v/>
      </c>
    </row>
    <row r="38" spans="1:13" ht="15" customHeight="1">
      <c r="A38" s="73" t="str">
        <f t="shared" si="0"/>
        <v/>
      </c>
      <c r="B38" s="73" t="str">
        <f>IF(A38="","","内"&amp;SUM($A$5:A38))</f>
        <v/>
      </c>
      <c r="C38" s="73" t="str">
        <v>内③</v>
      </c>
      <c r="E38" s="78"/>
      <c r="F38" s="87"/>
      <c r="G38" s="99" t="str">
        <f t="shared" si="1"/>
        <v/>
      </c>
      <c r="H38" s="110"/>
      <c r="I38" s="121" t="str">
        <f t="shared" si="2"/>
        <v/>
      </c>
      <c r="J38" s="138" t="str">
        <f t="shared" si="3"/>
        <v/>
      </c>
      <c r="K38" s="71" t="e">
        <f>VLOOKUP(G38,環境設定!$B$7:$C$16,2,0)</f>
        <v>#N/A</v>
      </c>
      <c r="L38" s="146" t="e">
        <f t="shared" si="4"/>
        <v>#N/A</v>
      </c>
      <c r="M38" s="149" t="str">
        <f t="shared" si="5"/>
        <v/>
      </c>
    </row>
    <row r="39" spans="1:13" ht="15" customHeight="1">
      <c r="A39" s="73" t="str">
        <f t="shared" si="0"/>
        <v/>
      </c>
      <c r="B39" s="73" t="str">
        <f>IF(A39="","","内"&amp;SUM($A$5:A39))</f>
        <v/>
      </c>
      <c r="C39" s="73" t="str">
        <v>内③</v>
      </c>
      <c r="E39" s="78"/>
      <c r="F39" s="87"/>
      <c r="G39" s="99" t="str">
        <f t="shared" si="1"/>
        <v/>
      </c>
      <c r="H39" s="110"/>
      <c r="I39" s="121" t="str">
        <f t="shared" si="2"/>
        <v/>
      </c>
      <c r="J39" s="138" t="str">
        <f t="shared" si="3"/>
        <v/>
      </c>
      <c r="K39" s="71" t="e">
        <f>VLOOKUP(G39,環境設定!$B$7:$C$16,2,0)</f>
        <v>#N/A</v>
      </c>
      <c r="L39" s="146" t="e">
        <f t="shared" si="4"/>
        <v>#N/A</v>
      </c>
      <c r="M39" s="149" t="str">
        <f t="shared" si="5"/>
        <v/>
      </c>
    </row>
    <row r="40" spans="1:13" ht="15" customHeight="1">
      <c r="A40" s="73" t="str">
        <f t="shared" si="0"/>
        <v/>
      </c>
      <c r="B40" s="73" t="str">
        <f>IF(A40="","","内"&amp;SUM($A$5:A40))</f>
        <v/>
      </c>
      <c r="C40" s="73" t="str">
        <v>内③</v>
      </c>
      <c r="E40" s="78"/>
      <c r="F40" s="87"/>
      <c r="G40" s="99" t="str">
        <f t="shared" si="1"/>
        <v/>
      </c>
      <c r="H40" s="110"/>
      <c r="I40" s="121" t="str">
        <f t="shared" si="2"/>
        <v/>
      </c>
      <c r="J40" s="138" t="str">
        <f t="shared" si="3"/>
        <v/>
      </c>
      <c r="K40" s="71" t="e">
        <f>VLOOKUP(G40,環境設定!$B$7:$C$16,2,0)</f>
        <v>#N/A</v>
      </c>
      <c r="L40" s="146" t="e">
        <f t="shared" si="4"/>
        <v>#N/A</v>
      </c>
      <c r="M40" s="149" t="str">
        <f t="shared" si="5"/>
        <v/>
      </c>
    </row>
    <row r="41" spans="1:13" ht="15" customHeight="1">
      <c r="A41" s="73" t="str">
        <f t="shared" si="0"/>
        <v/>
      </c>
      <c r="B41" s="73" t="str">
        <f>IF(A41="","","内"&amp;SUM($A$5:A41))</f>
        <v/>
      </c>
      <c r="C41" s="73" t="str">
        <v>内③</v>
      </c>
      <c r="E41" s="78"/>
      <c r="F41" s="87"/>
      <c r="G41" s="99" t="str">
        <f t="shared" si="1"/>
        <v/>
      </c>
      <c r="H41" s="110"/>
      <c r="I41" s="121" t="str">
        <f t="shared" si="2"/>
        <v/>
      </c>
      <c r="J41" s="138" t="str">
        <f t="shared" si="3"/>
        <v/>
      </c>
      <c r="K41" s="71" t="e">
        <f>VLOOKUP(G41,環境設定!$B$7:$C$16,2,0)</f>
        <v>#N/A</v>
      </c>
      <c r="L41" s="146" t="e">
        <f t="shared" si="4"/>
        <v>#N/A</v>
      </c>
      <c r="M41" s="149" t="str">
        <f t="shared" si="5"/>
        <v/>
      </c>
    </row>
    <row r="42" spans="1:13" ht="15" customHeight="1">
      <c r="A42" s="73" t="str">
        <f t="shared" si="0"/>
        <v/>
      </c>
      <c r="B42" s="73" t="str">
        <f>IF(A42="","","内"&amp;SUM($A$5:A42))</f>
        <v/>
      </c>
      <c r="C42" s="73" t="str">
        <v>内③</v>
      </c>
      <c r="E42" s="78"/>
      <c r="F42" s="87"/>
      <c r="G42" s="99" t="str">
        <f t="shared" si="1"/>
        <v/>
      </c>
      <c r="H42" s="110"/>
      <c r="I42" s="121" t="str">
        <f t="shared" si="2"/>
        <v/>
      </c>
      <c r="J42" s="138" t="str">
        <f t="shared" si="3"/>
        <v/>
      </c>
      <c r="K42" s="71" t="e">
        <f>VLOOKUP(G42,環境設定!$B$7:$C$16,2,0)</f>
        <v>#N/A</v>
      </c>
      <c r="L42" s="146" t="e">
        <f t="shared" si="4"/>
        <v>#N/A</v>
      </c>
      <c r="M42" s="149" t="str">
        <f t="shared" si="5"/>
        <v/>
      </c>
    </row>
    <row r="43" spans="1:13" ht="15" customHeight="1">
      <c r="A43" s="73" t="str">
        <f t="shared" si="0"/>
        <v/>
      </c>
      <c r="B43" s="73" t="str">
        <f>IF(A43="","","内"&amp;SUM($A$5:A43))</f>
        <v/>
      </c>
      <c r="C43" s="73" t="str">
        <v>内③</v>
      </c>
      <c r="E43" s="78"/>
      <c r="F43" s="87"/>
      <c r="G43" s="99" t="str">
        <f t="shared" si="1"/>
        <v/>
      </c>
      <c r="H43" s="110"/>
      <c r="I43" s="121" t="str">
        <f t="shared" si="2"/>
        <v/>
      </c>
      <c r="J43" s="138" t="str">
        <f t="shared" si="3"/>
        <v/>
      </c>
      <c r="K43" s="71" t="e">
        <f>VLOOKUP(G43,環境設定!$B$7:$C$16,2,0)</f>
        <v>#N/A</v>
      </c>
      <c r="L43" s="146" t="e">
        <f t="shared" si="4"/>
        <v>#N/A</v>
      </c>
      <c r="M43" s="149" t="str">
        <f t="shared" si="5"/>
        <v/>
      </c>
    </row>
    <row r="44" spans="1:13" ht="15" customHeight="1">
      <c r="A44" s="73" t="str">
        <f t="shared" si="0"/>
        <v/>
      </c>
      <c r="B44" s="73" t="str">
        <f>IF(A44="","","内"&amp;SUM($A$5:A44))</f>
        <v/>
      </c>
      <c r="C44" s="73" t="str">
        <v>内③</v>
      </c>
      <c r="E44" s="78"/>
      <c r="F44" s="87"/>
      <c r="G44" s="99" t="str">
        <f t="shared" si="1"/>
        <v/>
      </c>
      <c r="H44" s="110"/>
      <c r="I44" s="121" t="str">
        <f t="shared" si="2"/>
        <v/>
      </c>
      <c r="J44" s="138" t="str">
        <f t="shared" si="3"/>
        <v/>
      </c>
      <c r="K44" s="71" t="e">
        <f>VLOOKUP(G44,環境設定!$B$7:$C$16,2,0)</f>
        <v>#N/A</v>
      </c>
      <c r="L44" s="146" t="e">
        <f t="shared" si="4"/>
        <v>#N/A</v>
      </c>
      <c r="M44" s="149" t="str">
        <f t="shared" si="5"/>
        <v/>
      </c>
    </row>
    <row r="45" spans="1:13" ht="15" customHeight="1">
      <c r="A45" s="73" t="str">
        <f t="shared" si="0"/>
        <v/>
      </c>
      <c r="B45" s="73" t="str">
        <f>IF(A45="","","内"&amp;SUM($A$5:A45))</f>
        <v/>
      </c>
      <c r="C45" s="73" t="str">
        <v>内③</v>
      </c>
      <c r="E45" s="79"/>
      <c r="F45" s="87"/>
      <c r="G45" s="101" t="str">
        <f t="shared" si="1"/>
        <v/>
      </c>
      <c r="H45" s="112"/>
      <c r="I45" s="124" t="str">
        <f t="shared" si="2"/>
        <v/>
      </c>
      <c r="J45" s="139" t="str">
        <f t="shared" si="3"/>
        <v/>
      </c>
      <c r="K45" s="71" t="e">
        <f>VLOOKUP(G45,環境設定!$B$7:$C$16,2,0)</f>
        <v>#N/A</v>
      </c>
      <c r="L45" s="146" t="e">
        <f t="shared" si="4"/>
        <v>#N/A</v>
      </c>
      <c r="M45" s="149" t="str">
        <f t="shared" si="5"/>
        <v/>
      </c>
    </row>
    <row r="46" spans="1:13" ht="15" customHeight="1">
      <c r="A46" s="73" t="str">
        <f t="shared" si="0"/>
        <v/>
      </c>
      <c r="B46" s="73" t="str">
        <f>IF(A46="","","内"&amp;SUM($A$5:A46))</f>
        <v/>
      </c>
      <c r="C46" s="73" t="str">
        <v>内④</v>
      </c>
      <c r="E46" s="77" t="s">
        <v>142</v>
      </c>
      <c r="F46" s="86"/>
      <c r="G46" s="102" t="str">
        <f t="shared" si="1"/>
        <v/>
      </c>
      <c r="H46" s="109"/>
      <c r="I46" s="120" t="str">
        <f t="shared" si="2"/>
        <v/>
      </c>
      <c r="J46" s="137" t="str">
        <f t="shared" si="3"/>
        <v/>
      </c>
      <c r="K46" s="71" t="e">
        <f>VLOOKUP(G46,環境設定!$B$7:$C$16,2,0)</f>
        <v>#N/A</v>
      </c>
      <c r="L46" s="146" t="e">
        <f t="shared" si="4"/>
        <v>#N/A</v>
      </c>
      <c r="M46" s="149" t="str">
        <f t="shared" si="5"/>
        <v/>
      </c>
    </row>
    <row r="47" spans="1:13" ht="15" customHeight="1">
      <c r="A47" s="73" t="str">
        <f t="shared" si="0"/>
        <v/>
      </c>
      <c r="B47" s="73" t="str">
        <f>IF(A47="","","内"&amp;SUM($A$5:A47))</f>
        <v/>
      </c>
      <c r="C47" s="73" t="str">
        <v>内④</v>
      </c>
      <c r="E47" s="78"/>
      <c r="F47" s="87"/>
      <c r="G47" s="99" t="str">
        <f t="shared" si="1"/>
        <v/>
      </c>
      <c r="H47" s="110"/>
      <c r="I47" s="121" t="str">
        <f t="shared" si="2"/>
        <v/>
      </c>
      <c r="J47" s="138" t="str">
        <f t="shared" si="3"/>
        <v/>
      </c>
      <c r="K47" s="71" t="e">
        <f>VLOOKUP(G47,環境設定!$B$7:$C$16,2,0)</f>
        <v>#N/A</v>
      </c>
      <c r="L47" s="146" t="e">
        <f t="shared" si="4"/>
        <v>#N/A</v>
      </c>
      <c r="M47" s="149" t="str">
        <f t="shared" si="5"/>
        <v/>
      </c>
    </row>
    <row r="48" spans="1:13" ht="15" customHeight="1">
      <c r="A48" s="73" t="str">
        <f t="shared" si="0"/>
        <v/>
      </c>
      <c r="B48" s="73" t="str">
        <f>IF(A48="","","内"&amp;SUM($A$5:A48))</f>
        <v/>
      </c>
      <c r="C48" s="73" t="str">
        <v>内④</v>
      </c>
      <c r="E48" s="78"/>
      <c r="F48" s="87"/>
      <c r="G48" s="99" t="str">
        <f t="shared" si="1"/>
        <v/>
      </c>
      <c r="H48" s="110"/>
      <c r="I48" s="121" t="str">
        <f t="shared" si="2"/>
        <v/>
      </c>
      <c r="J48" s="138" t="str">
        <f t="shared" si="3"/>
        <v/>
      </c>
      <c r="K48" s="71" t="e">
        <f>VLOOKUP(G48,環境設定!$B$7:$C$16,2,0)</f>
        <v>#N/A</v>
      </c>
      <c r="L48" s="146" t="e">
        <f t="shared" si="4"/>
        <v>#N/A</v>
      </c>
      <c r="M48" s="149" t="str">
        <f t="shared" si="5"/>
        <v/>
      </c>
    </row>
    <row r="49" spans="1:13" ht="15" customHeight="1">
      <c r="A49" s="73" t="str">
        <f t="shared" si="0"/>
        <v/>
      </c>
      <c r="B49" s="73" t="str">
        <f>IF(A49="","","内"&amp;SUM($A$5:A49))</f>
        <v/>
      </c>
      <c r="C49" s="73" t="str">
        <v>内④</v>
      </c>
      <c r="E49" s="78"/>
      <c r="F49" s="87"/>
      <c r="G49" s="99" t="str">
        <f t="shared" si="1"/>
        <v/>
      </c>
      <c r="H49" s="110"/>
      <c r="I49" s="121" t="str">
        <f t="shared" si="2"/>
        <v/>
      </c>
      <c r="J49" s="138" t="str">
        <f t="shared" si="3"/>
        <v/>
      </c>
      <c r="K49" s="71" t="e">
        <f>VLOOKUP(G49,環境設定!$B$7:$C$16,2,0)</f>
        <v>#N/A</v>
      </c>
      <c r="L49" s="146" t="e">
        <f t="shared" si="4"/>
        <v>#N/A</v>
      </c>
      <c r="M49" s="149" t="str">
        <f t="shared" si="5"/>
        <v/>
      </c>
    </row>
    <row r="50" spans="1:13" ht="15" customHeight="1">
      <c r="A50" s="73" t="str">
        <f t="shared" si="0"/>
        <v/>
      </c>
      <c r="B50" s="73" t="str">
        <f>IF(A50="","","内"&amp;SUM($A$5:A50))</f>
        <v/>
      </c>
      <c r="C50" s="73" t="str">
        <v>内④</v>
      </c>
      <c r="E50" s="78"/>
      <c r="F50" s="87"/>
      <c r="G50" s="99" t="str">
        <f t="shared" si="1"/>
        <v/>
      </c>
      <c r="H50" s="110"/>
      <c r="I50" s="121" t="str">
        <f t="shared" si="2"/>
        <v/>
      </c>
      <c r="J50" s="138" t="str">
        <f t="shared" si="3"/>
        <v/>
      </c>
      <c r="K50" s="71" t="e">
        <f>VLOOKUP(G50,環境設定!$B$7:$C$16,2,0)</f>
        <v>#N/A</v>
      </c>
      <c r="L50" s="146" t="e">
        <f t="shared" si="4"/>
        <v>#N/A</v>
      </c>
      <c r="M50" s="149" t="str">
        <f t="shared" si="5"/>
        <v/>
      </c>
    </row>
    <row r="51" spans="1:13" ht="15" customHeight="1">
      <c r="A51" s="73" t="str">
        <f t="shared" si="0"/>
        <v/>
      </c>
      <c r="B51" s="73" t="str">
        <f>IF(A51="","","内"&amp;SUM($A$5:A51))</f>
        <v/>
      </c>
      <c r="C51" s="73" t="str">
        <v>内④</v>
      </c>
      <c r="E51" s="78"/>
      <c r="F51" s="87"/>
      <c r="G51" s="99" t="str">
        <f t="shared" si="1"/>
        <v/>
      </c>
      <c r="H51" s="110"/>
      <c r="I51" s="121" t="str">
        <f t="shared" si="2"/>
        <v/>
      </c>
      <c r="J51" s="138" t="str">
        <f t="shared" si="3"/>
        <v/>
      </c>
      <c r="K51" s="71" t="e">
        <f>VLOOKUP(G51,環境設定!$B$7:$C$16,2,0)</f>
        <v>#N/A</v>
      </c>
      <c r="L51" s="146" t="e">
        <f t="shared" si="4"/>
        <v>#N/A</v>
      </c>
      <c r="M51" s="149" t="str">
        <f t="shared" si="5"/>
        <v/>
      </c>
    </row>
    <row r="52" spans="1:13" ht="15" customHeight="1">
      <c r="A52" s="73" t="str">
        <f t="shared" si="0"/>
        <v/>
      </c>
      <c r="B52" s="73" t="str">
        <f>IF(A52="","","内"&amp;SUM($A$5:A52))</f>
        <v/>
      </c>
      <c r="C52" s="73" t="str">
        <v>内④</v>
      </c>
      <c r="E52" s="78"/>
      <c r="F52" s="87"/>
      <c r="G52" s="99" t="str">
        <f t="shared" si="1"/>
        <v/>
      </c>
      <c r="H52" s="110"/>
      <c r="I52" s="121" t="str">
        <f t="shared" si="2"/>
        <v/>
      </c>
      <c r="J52" s="138" t="str">
        <f t="shared" si="3"/>
        <v/>
      </c>
      <c r="K52" s="71" t="e">
        <f>VLOOKUP(G52,環境設定!$B$7:$C$16,2,0)</f>
        <v>#N/A</v>
      </c>
      <c r="L52" s="146" t="e">
        <f t="shared" si="4"/>
        <v>#N/A</v>
      </c>
      <c r="M52" s="149" t="str">
        <f t="shared" si="5"/>
        <v/>
      </c>
    </row>
    <row r="53" spans="1:13" ht="15" customHeight="1">
      <c r="A53" s="73" t="str">
        <f t="shared" si="0"/>
        <v/>
      </c>
      <c r="B53" s="73" t="str">
        <f>IF(A53="","","内"&amp;SUM($A$5:A53))</f>
        <v/>
      </c>
      <c r="C53" s="73" t="str">
        <v>内④</v>
      </c>
      <c r="E53" s="78"/>
      <c r="F53" s="87"/>
      <c r="G53" s="99" t="str">
        <f t="shared" si="1"/>
        <v/>
      </c>
      <c r="H53" s="110"/>
      <c r="I53" s="121" t="str">
        <f t="shared" si="2"/>
        <v/>
      </c>
      <c r="J53" s="138" t="str">
        <f t="shared" si="3"/>
        <v/>
      </c>
      <c r="K53" s="71" t="e">
        <f>VLOOKUP(G53,環境設定!$B$7:$C$16,2,0)</f>
        <v>#N/A</v>
      </c>
      <c r="L53" s="146" t="e">
        <f t="shared" si="4"/>
        <v>#N/A</v>
      </c>
      <c r="M53" s="149" t="str">
        <f t="shared" si="5"/>
        <v/>
      </c>
    </row>
    <row r="54" spans="1:13" ht="15" customHeight="1">
      <c r="A54" s="73" t="str">
        <f t="shared" si="0"/>
        <v/>
      </c>
      <c r="B54" s="73" t="str">
        <f>IF(A54="","","内"&amp;SUM($A$5:A54))</f>
        <v/>
      </c>
      <c r="C54" s="73" t="str">
        <v>内④</v>
      </c>
      <c r="E54" s="78"/>
      <c r="F54" s="87"/>
      <c r="G54" s="99" t="str">
        <f t="shared" si="1"/>
        <v/>
      </c>
      <c r="H54" s="110"/>
      <c r="I54" s="121" t="str">
        <f t="shared" si="2"/>
        <v/>
      </c>
      <c r="J54" s="138" t="str">
        <f t="shared" si="3"/>
        <v/>
      </c>
      <c r="K54" s="71" t="e">
        <f>VLOOKUP(G54,環境設定!$B$7:$C$16,2,0)</f>
        <v>#N/A</v>
      </c>
      <c r="L54" s="146" t="e">
        <f t="shared" si="4"/>
        <v>#N/A</v>
      </c>
      <c r="M54" s="149" t="str">
        <f t="shared" si="5"/>
        <v/>
      </c>
    </row>
    <row r="55" spans="1:13" ht="15" customHeight="1">
      <c r="A55" s="73" t="str">
        <f t="shared" si="0"/>
        <v/>
      </c>
      <c r="B55" s="73" t="str">
        <f>IF(A55="","","内"&amp;SUM($A$5:A55))</f>
        <v/>
      </c>
      <c r="C55" s="73" t="str">
        <v>内④</v>
      </c>
      <c r="E55" s="78"/>
      <c r="F55" s="87"/>
      <c r="G55" s="99" t="str">
        <f t="shared" si="1"/>
        <v/>
      </c>
      <c r="H55" s="110"/>
      <c r="I55" s="121" t="str">
        <f t="shared" si="2"/>
        <v/>
      </c>
      <c r="J55" s="138" t="str">
        <f t="shared" si="3"/>
        <v/>
      </c>
      <c r="K55" s="71" t="e">
        <f>VLOOKUP(G55,環境設定!$B$7:$C$16,2,0)</f>
        <v>#N/A</v>
      </c>
      <c r="L55" s="146" t="e">
        <f t="shared" si="4"/>
        <v>#N/A</v>
      </c>
      <c r="M55" s="149" t="str">
        <f t="shared" si="5"/>
        <v/>
      </c>
    </row>
    <row r="56" spans="1:13" ht="15" customHeight="1">
      <c r="A56" s="73" t="str">
        <f t="shared" si="0"/>
        <v/>
      </c>
      <c r="B56" s="73" t="str">
        <f>IF(A56="","","内"&amp;SUM($A$5:A56))</f>
        <v/>
      </c>
      <c r="C56" s="73" t="str">
        <v>内④</v>
      </c>
      <c r="E56" s="78"/>
      <c r="F56" s="87"/>
      <c r="G56" s="99" t="str">
        <f t="shared" si="1"/>
        <v/>
      </c>
      <c r="H56" s="110"/>
      <c r="I56" s="121" t="str">
        <f t="shared" si="2"/>
        <v/>
      </c>
      <c r="J56" s="138" t="str">
        <f t="shared" si="3"/>
        <v/>
      </c>
      <c r="K56" s="71" t="e">
        <f>VLOOKUP(G56,環境設定!$B$7:$C$16,2,0)</f>
        <v>#N/A</v>
      </c>
      <c r="L56" s="146" t="e">
        <f t="shared" si="4"/>
        <v>#N/A</v>
      </c>
      <c r="M56" s="149" t="str">
        <f t="shared" si="5"/>
        <v/>
      </c>
    </row>
    <row r="57" spans="1:13" ht="15" customHeight="1">
      <c r="A57" s="73" t="str">
        <f t="shared" si="0"/>
        <v/>
      </c>
      <c r="B57" s="73" t="str">
        <f>IF(A57="","","内"&amp;SUM($A$5:A57))</f>
        <v/>
      </c>
      <c r="C57" s="73" t="str">
        <v>内④</v>
      </c>
      <c r="E57" s="78"/>
      <c r="F57" s="87"/>
      <c r="G57" s="99" t="str">
        <f t="shared" si="1"/>
        <v/>
      </c>
      <c r="H57" s="110"/>
      <c r="I57" s="121" t="str">
        <f t="shared" si="2"/>
        <v/>
      </c>
      <c r="J57" s="138" t="str">
        <f t="shared" si="3"/>
        <v/>
      </c>
      <c r="K57" s="71" t="e">
        <f>VLOOKUP(G57,環境設定!$B$7:$C$16,2,0)</f>
        <v>#N/A</v>
      </c>
      <c r="L57" s="146" t="e">
        <f t="shared" si="4"/>
        <v>#N/A</v>
      </c>
      <c r="M57" s="149" t="str">
        <f t="shared" si="5"/>
        <v/>
      </c>
    </row>
    <row r="58" spans="1:13" ht="15" customHeight="1">
      <c r="A58" s="73" t="str">
        <f t="shared" si="0"/>
        <v/>
      </c>
      <c r="B58" s="73" t="str">
        <f>IF(A58="","","内"&amp;SUM($A$5:A58))</f>
        <v/>
      </c>
      <c r="C58" s="73" t="str">
        <v>内④</v>
      </c>
      <c r="E58" s="78"/>
      <c r="F58" s="87"/>
      <c r="G58" s="99" t="str">
        <f t="shared" si="1"/>
        <v/>
      </c>
      <c r="H58" s="110"/>
      <c r="I58" s="121" t="str">
        <f t="shared" si="2"/>
        <v/>
      </c>
      <c r="J58" s="138" t="str">
        <f t="shared" si="3"/>
        <v/>
      </c>
      <c r="K58" s="71" t="e">
        <f>VLOOKUP(G58,環境設定!$B$7:$C$16,2,0)</f>
        <v>#N/A</v>
      </c>
      <c r="L58" s="146" t="e">
        <f t="shared" si="4"/>
        <v>#N/A</v>
      </c>
      <c r="M58" s="149" t="str">
        <f t="shared" si="5"/>
        <v/>
      </c>
    </row>
    <row r="59" spans="1:13" ht="15" customHeight="1">
      <c r="A59" s="73" t="str">
        <f t="shared" si="0"/>
        <v/>
      </c>
      <c r="B59" s="73" t="str">
        <f>IF(A59="","","内"&amp;SUM($A$5:A59))</f>
        <v/>
      </c>
      <c r="C59" s="73" t="str">
        <v>内④</v>
      </c>
      <c r="E59" s="78"/>
      <c r="F59" s="87"/>
      <c r="G59" s="99" t="str">
        <f t="shared" si="1"/>
        <v/>
      </c>
      <c r="H59" s="110"/>
      <c r="I59" s="121" t="str">
        <f t="shared" si="2"/>
        <v/>
      </c>
      <c r="J59" s="138" t="str">
        <f t="shared" si="3"/>
        <v/>
      </c>
      <c r="K59" s="71" t="e">
        <f>VLOOKUP(G59,環境設定!$B$7:$C$16,2,0)</f>
        <v>#N/A</v>
      </c>
      <c r="L59" s="146" t="e">
        <f t="shared" si="4"/>
        <v>#N/A</v>
      </c>
      <c r="M59" s="149" t="str">
        <f t="shared" si="5"/>
        <v/>
      </c>
    </row>
    <row r="60" spans="1:13" ht="15" customHeight="1">
      <c r="A60" s="73" t="str">
        <f t="shared" si="0"/>
        <v/>
      </c>
      <c r="B60" s="73" t="str">
        <f>IF(A60="","","内"&amp;SUM($A$5:A60))</f>
        <v/>
      </c>
      <c r="C60" s="73" t="str">
        <v>内④</v>
      </c>
      <c r="E60" s="78"/>
      <c r="F60" s="87"/>
      <c r="G60" s="99" t="str">
        <f t="shared" si="1"/>
        <v/>
      </c>
      <c r="H60" s="110"/>
      <c r="I60" s="121" t="str">
        <f t="shared" si="2"/>
        <v/>
      </c>
      <c r="J60" s="138" t="str">
        <f t="shared" si="3"/>
        <v/>
      </c>
      <c r="K60" s="71" t="e">
        <f>VLOOKUP(G60,環境設定!$B$7:$C$16,2,0)</f>
        <v>#N/A</v>
      </c>
      <c r="L60" s="146" t="e">
        <f t="shared" si="4"/>
        <v>#N/A</v>
      </c>
      <c r="M60" s="149" t="str">
        <f t="shared" si="5"/>
        <v/>
      </c>
    </row>
    <row r="61" spans="1:13" ht="15" customHeight="1">
      <c r="A61" s="73" t="str">
        <f t="shared" si="0"/>
        <v/>
      </c>
      <c r="B61" s="73" t="str">
        <f>IF(A61="","","内"&amp;SUM($A$5:A61))</f>
        <v/>
      </c>
      <c r="C61" s="73" t="str">
        <v>内④</v>
      </c>
      <c r="E61" s="78"/>
      <c r="F61" s="87"/>
      <c r="G61" s="99" t="str">
        <f t="shared" si="1"/>
        <v/>
      </c>
      <c r="H61" s="110"/>
      <c r="I61" s="121" t="str">
        <f t="shared" si="2"/>
        <v/>
      </c>
      <c r="J61" s="138" t="str">
        <f t="shared" si="3"/>
        <v/>
      </c>
      <c r="K61" s="71" t="e">
        <f>VLOOKUP(G61,環境設定!$B$7:$C$16,2,0)</f>
        <v>#N/A</v>
      </c>
      <c r="L61" s="146" t="e">
        <f t="shared" si="4"/>
        <v>#N/A</v>
      </c>
      <c r="M61" s="149" t="str">
        <f t="shared" si="5"/>
        <v/>
      </c>
    </row>
    <row r="62" spans="1:13" ht="15" customHeight="1">
      <c r="A62" s="73" t="str">
        <f t="shared" si="0"/>
        <v/>
      </c>
      <c r="B62" s="73" t="str">
        <f>IF(A62="","","内"&amp;SUM($A$5:A62))</f>
        <v/>
      </c>
      <c r="C62" s="73" t="str">
        <v>内④</v>
      </c>
      <c r="E62" s="78"/>
      <c r="F62" s="87"/>
      <c r="G62" s="99" t="str">
        <f t="shared" si="1"/>
        <v/>
      </c>
      <c r="H62" s="110"/>
      <c r="I62" s="121" t="str">
        <f t="shared" si="2"/>
        <v/>
      </c>
      <c r="J62" s="138" t="str">
        <f t="shared" si="3"/>
        <v/>
      </c>
      <c r="K62" s="71" t="e">
        <f>VLOOKUP(G62,環境設定!$B$7:$C$16,2,0)</f>
        <v>#N/A</v>
      </c>
      <c r="L62" s="146" t="e">
        <f t="shared" si="4"/>
        <v>#N/A</v>
      </c>
      <c r="M62" s="149" t="str">
        <f t="shared" si="5"/>
        <v/>
      </c>
    </row>
    <row r="63" spans="1:13" ht="15" customHeight="1">
      <c r="A63" s="73" t="str">
        <f t="shared" si="0"/>
        <v/>
      </c>
      <c r="B63" s="73" t="str">
        <f>IF(A63="","","内"&amp;SUM($A$5:A63))</f>
        <v/>
      </c>
      <c r="C63" s="73" t="str">
        <v>内④</v>
      </c>
      <c r="E63" s="78"/>
      <c r="F63" s="87"/>
      <c r="G63" s="99" t="str">
        <f t="shared" si="1"/>
        <v/>
      </c>
      <c r="H63" s="110"/>
      <c r="I63" s="121" t="str">
        <f t="shared" si="2"/>
        <v/>
      </c>
      <c r="J63" s="138" t="str">
        <f t="shared" si="3"/>
        <v/>
      </c>
      <c r="K63" s="71" t="e">
        <f>VLOOKUP(G63,環境設定!$B$7:$C$16,2,0)</f>
        <v>#N/A</v>
      </c>
      <c r="L63" s="146" t="e">
        <f t="shared" si="4"/>
        <v>#N/A</v>
      </c>
      <c r="M63" s="149" t="str">
        <f t="shared" si="5"/>
        <v/>
      </c>
    </row>
    <row r="64" spans="1:13" ht="15" customHeight="1">
      <c r="A64" s="73" t="str">
        <f t="shared" si="0"/>
        <v/>
      </c>
      <c r="B64" s="73" t="str">
        <f>IF(A64="","","内"&amp;SUM($A$5:A64))</f>
        <v/>
      </c>
      <c r="C64" s="73" t="str">
        <v>内④</v>
      </c>
      <c r="E64" s="78"/>
      <c r="F64" s="87"/>
      <c r="G64" s="99" t="str">
        <f t="shared" si="1"/>
        <v/>
      </c>
      <c r="H64" s="110"/>
      <c r="I64" s="121" t="str">
        <f t="shared" si="2"/>
        <v/>
      </c>
      <c r="J64" s="138" t="str">
        <f t="shared" si="3"/>
        <v/>
      </c>
      <c r="K64" s="71" t="e">
        <f>VLOOKUP(G64,環境設定!$B$7:$C$16,2,0)</f>
        <v>#N/A</v>
      </c>
      <c r="L64" s="146" t="e">
        <f t="shared" si="4"/>
        <v>#N/A</v>
      </c>
      <c r="M64" s="149" t="str">
        <f t="shared" si="5"/>
        <v/>
      </c>
    </row>
    <row r="65" spans="1:13" ht="15" customHeight="1">
      <c r="A65" s="73" t="str">
        <f t="shared" si="0"/>
        <v/>
      </c>
      <c r="B65" s="73" t="str">
        <f>IF(A65="","","内"&amp;SUM($A$5:A65))</f>
        <v/>
      </c>
      <c r="C65" s="73" t="str">
        <v>内④</v>
      </c>
      <c r="E65" s="79"/>
      <c r="F65" s="88"/>
      <c r="G65" s="100" t="str">
        <f t="shared" si="1"/>
        <v/>
      </c>
      <c r="H65" s="111"/>
      <c r="I65" s="122" t="str">
        <f t="shared" si="2"/>
        <v/>
      </c>
      <c r="J65" s="139" t="str">
        <f t="shared" si="3"/>
        <v/>
      </c>
      <c r="K65" s="71" t="e">
        <f>VLOOKUP(G65,環境設定!$B$7:$C$16,2,0)</f>
        <v>#N/A</v>
      </c>
      <c r="L65" s="146" t="e">
        <f t="shared" si="4"/>
        <v>#N/A</v>
      </c>
      <c r="M65" s="149" t="str">
        <f t="shared" si="5"/>
        <v/>
      </c>
    </row>
    <row r="66" spans="1:13" ht="15" customHeight="1">
      <c r="A66" s="73" t="str">
        <f t="shared" si="0"/>
        <v/>
      </c>
      <c r="B66" s="73" t="str">
        <f>IF(A66="","","内"&amp;SUM($A$5:A66))</f>
        <v/>
      </c>
      <c r="C66" s="73" t="str">
        <v>内⑤</v>
      </c>
      <c r="E66" s="77" t="s">
        <v>279</v>
      </c>
      <c r="F66" s="86"/>
      <c r="G66" s="98" t="str">
        <f t="shared" si="1"/>
        <v/>
      </c>
      <c r="H66" s="109"/>
      <c r="I66" s="123" t="str">
        <f t="shared" si="2"/>
        <v/>
      </c>
      <c r="J66" s="137" t="str">
        <f t="shared" si="3"/>
        <v/>
      </c>
      <c r="K66" s="71" t="e">
        <f>VLOOKUP(G66,環境設定!$B$7:$C$16,2,0)</f>
        <v>#N/A</v>
      </c>
      <c r="L66" s="146" t="e">
        <f t="shared" si="4"/>
        <v>#N/A</v>
      </c>
      <c r="M66" s="149" t="str">
        <f t="shared" si="5"/>
        <v/>
      </c>
    </row>
    <row r="67" spans="1:13" ht="15" customHeight="1">
      <c r="A67" s="73" t="str">
        <f t="shared" si="0"/>
        <v/>
      </c>
      <c r="B67" s="73" t="str">
        <f>IF(A67="","","内"&amp;SUM($A$5:A67))</f>
        <v/>
      </c>
      <c r="C67" s="73" t="str">
        <v>内⑤</v>
      </c>
      <c r="E67" s="78"/>
      <c r="F67" s="87"/>
      <c r="G67" s="99" t="str">
        <f t="shared" si="1"/>
        <v/>
      </c>
      <c r="H67" s="110"/>
      <c r="I67" s="121" t="str">
        <f t="shared" si="2"/>
        <v/>
      </c>
      <c r="J67" s="138" t="str">
        <f t="shared" si="3"/>
        <v/>
      </c>
      <c r="K67" s="71" t="e">
        <f>VLOOKUP(G67,環境設定!$B$7:$C$16,2,0)</f>
        <v>#N/A</v>
      </c>
      <c r="L67" s="146" t="e">
        <f t="shared" si="4"/>
        <v>#N/A</v>
      </c>
      <c r="M67" s="149" t="str">
        <f t="shared" si="5"/>
        <v/>
      </c>
    </row>
    <row r="68" spans="1:13" ht="15" customHeight="1">
      <c r="A68" s="73" t="str">
        <f t="shared" si="0"/>
        <v/>
      </c>
      <c r="B68" s="73" t="str">
        <f>IF(A68="","","内"&amp;SUM($A$5:A68))</f>
        <v/>
      </c>
      <c r="C68" s="73" t="str">
        <v>内⑤</v>
      </c>
      <c r="E68" s="78"/>
      <c r="F68" s="87"/>
      <c r="G68" s="99" t="str">
        <f t="shared" si="1"/>
        <v/>
      </c>
      <c r="H68" s="110"/>
      <c r="I68" s="121" t="str">
        <f t="shared" si="2"/>
        <v/>
      </c>
      <c r="J68" s="138" t="str">
        <f t="shared" si="3"/>
        <v/>
      </c>
      <c r="K68" s="71" t="e">
        <f>VLOOKUP(G68,環境設定!$B$7:$C$16,2,0)</f>
        <v>#N/A</v>
      </c>
      <c r="L68" s="146" t="e">
        <f t="shared" si="4"/>
        <v>#N/A</v>
      </c>
      <c r="M68" s="149" t="str">
        <f t="shared" si="5"/>
        <v/>
      </c>
    </row>
    <row r="69" spans="1:13" ht="15" customHeight="1">
      <c r="A69" s="73" t="str">
        <f t="shared" ref="A69:A132" si="6">IF(F69&lt;&gt;"",1,"")</f>
        <v/>
      </c>
      <c r="B69" s="73" t="str">
        <f>IF(A69="","","内"&amp;SUM($A$5:A69))</f>
        <v/>
      </c>
      <c r="C69" s="73" t="str">
        <v>内⑤</v>
      </c>
      <c r="E69" s="78"/>
      <c r="F69" s="87"/>
      <c r="G69" s="99" t="str">
        <f t="shared" ref="G69:G132" si="7">IF($F69="","",VLOOKUP($F69,単価範囲,$G$3,0))</f>
        <v/>
      </c>
      <c r="H69" s="110"/>
      <c r="I69" s="121" t="str">
        <f t="shared" ref="I69:I132" si="8">IF($F69="","",VLOOKUP($F69,単価範囲,$I$3,0))</f>
        <v/>
      </c>
      <c r="J69" s="138" t="str">
        <f t="shared" ref="J69:J132" si="9">IF(I69="","",ROUNDDOWN(H69*I69,0))</f>
        <v/>
      </c>
      <c r="K69" s="71" t="e">
        <f>VLOOKUP(G69,環境設定!$B$7:$C$16,2,0)</f>
        <v>#N/A</v>
      </c>
      <c r="L69" s="146" t="e">
        <f t="shared" si="4"/>
        <v>#N/A</v>
      </c>
      <c r="M69" s="149" t="str">
        <f t="shared" si="5"/>
        <v/>
      </c>
    </row>
    <row r="70" spans="1:13" ht="15" customHeight="1">
      <c r="A70" s="73" t="str">
        <f t="shared" si="6"/>
        <v/>
      </c>
      <c r="B70" s="73" t="str">
        <f>IF(A70="","","内"&amp;SUM($A$5:A70))</f>
        <v/>
      </c>
      <c r="C70" s="73" t="str">
        <v>内⑤</v>
      </c>
      <c r="E70" s="78"/>
      <c r="F70" s="87"/>
      <c r="G70" s="99" t="str">
        <f t="shared" si="7"/>
        <v/>
      </c>
      <c r="H70" s="110"/>
      <c r="I70" s="121" t="str">
        <f t="shared" si="8"/>
        <v/>
      </c>
      <c r="J70" s="138" t="str">
        <f t="shared" si="9"/>
        <v/>
      </c>
      <c r="K70" s="71" t="e">
        <f>VLOOKUP(G70,環境設定!$B$7:$C$16,2,0)</f>
        <v>#N/A</v>
      </c>
      <c r="L70" s="146" t="e">
        <f t="shared" ref="L70:L133" si="10">ROUND(ROUND(H70,K70)*I70,0)</f>
        <v>#N/A</v>
      </c>
      <c r="M70" s="149" t="str">
        <f t="shared" ref="M70:M133" si="11">IF(OR(H70="",I70=""),"",IF(ISERROR(L70),"",IF(J70=L70,"","桁数ｴﾗｰ")))</f>
        <v/>
      </c>
    </row>
    <row r="71" spans="1:13" ht="15" customHeight="1">
      <c r="A71" s="73" t="str">
        <f t="shared" si="6"/>
        <v/>
      </c>
      <c r="B71" s="73" t="str">
        <f>IF(A71="","","内"&amp;SUM($A$5:A71))</f>
        <v/>
      </c>
      <c r="C71" s="73" t="str">
        <v>内⑤</v>
      </c>
      <c r="E71" s="78"/>
      <c r="F71" s="87"/>
      <c r="G71" s="99" t="str">
        <f t="shared" si="7"/>
        <v/>
      </c>
      <c r="H71" s="110"/>
      <c r="I71" s="121" t="str">
        <f t="shared" si="8"/>
        <v/>
      </c>
      <c r="J71" s="138" t="str">
        <f t="shared" si="9"/>
        <v/>
      </c>
      <c r="K71" s="71" t="e">
        <f>VLOOKUP(G71,環境設定!$B$7:$C$16,2,0)</f>
        <v>#N/A</v>
      </c>
      <c r="L71" s="146" t="e">
        <f t="shared" si="10"/>
        <v>#N/A</v>
      </c>
      <c r="M71" s="149" t="str">
        <f t="shared" si="11"/>
        <v/>
      </c>
    </row>
    <row r="72" spans="1:13" ht="15" customHeight="1">
      <c r="A72" s="73" t="str">
        <f t="shared" si="6"/>
        <v/>
      </c>
      <c r="B72" s="73" t="str">
        <f>IF(A72="","","内"&amp;SUM($A$5:A72))</f>
        <v/>
      </c>
      <c r="C72" s="73" t="str">
        <v>内⑤</v>
      </c>
      <c r="E72" s="78"/>
      <c r="F72" s="87"/>
      <c r="G72" s="99" t="str">
        <f t="shared" si="7"/>
        <v/>
      </c>
      <c r="H72" s="110"/>
      <c r="I72" s="121" t="str">
        <f t="shared" si="8"/>
        <v/>
      </c>
      <c r="J72" s="138" t="str">
        <f t="shared" si="9"/>
        <v/>
      </c>
      <c r="K72" s="71" t="e">
        <f>VLOOKUP(G72,環境設定!$B$7:$C$16,2,0)</f>
        <v>#N/A</v>
      </c>
      <c r="L72" s="146" t="e">
        <f t="shared" si="10"/>
        <v>#N/A</v>
      </c>
      <c r="M72" s="149" t="str">
        <f t="shared" si="11"/>
        <v/>
      </c>
    </row>
    <row r="73" spans="1:13" ht="15" customHeight="1">
      <c r="A73" s="73" t="str">
        <f t="shared" si="6"/>
        <v/>
      </c>
      <c r="B73" s="73" t="str">
        <f>IF(A73="","","内"&amp;SUM($A$5:A73))</f>
        <v/>
      </c>
      <c r="C73" s="73" t="str">
        <v>内⑤</v>
      </c>
      <c r="E73" s="78"/>
      <c r="F73" s="87"/>
      <c r="G73" s="99" t="str">
        <f t="shared" si="7"/>
        <v/>
      </c>
      <c r="H73" s="110"/>
      <c r="I73" s="121" t="str">
        <f t="shared" si="8"/>
        <v/>
      </c>
      <c r="J73" s="138" t="str">
        <f t="shared" si="9"/>
        <v/>
      </c>
      <c r="K73" s="71" t="e">
        <f>VLOOKUP(G73,環境設定!$B$7:$C$16,2,0)</f>
        <v>#N/A</v>
      </c>
      <c r="L73" s="146" t="e">
        <f t="shared" si="10"/>
        <v>#N/A</v>
      </c>
      <c r="M73" s="149" t="str">
        <f t="shared" si="11"/>
        <v/>
      </c>
    </row>
    <row r="74" spans="1:13" ht="15" customHeight="1">
      <c r="A74" s="73" t="str">
        <f t="shared" si="6"/>
        <v/>
      </c>
      <c r="B74" s="73" t="str">
        <f>IF(A74="","","内"&amp;SUM($A$5:A74))</f>
        <v/>
      </c>
      <c r="C74" s="73" t="str">
        <v>内⑤</v>
      </c>
      <c r="E74" s="78"/>
      <c r="F74" s="87"/>
      <c r="G74" s="99" t="str">
        <f t="shared" si="7"/>
        <v/>
      </c>
      <c r="H74" s="110"/>
      <c r="I74" s="121" t="str">
        <f t="shared" si="8"/>
        <v/>
      </c>
      <c r="J74" s="138" t="str">
        <f t="shared" si="9"/>
        <v/>
      </c>
      <c r="K74" s="71" t="e">
        <f>VLOOKUP(G74,環境設定!$B$7:$C$16,2,0)</f>
        <v>#N/A</v>
      </c>
      <c r="L74" s="146" t="e">
        <f t="shared" si="10"/>
        <v>#N/A</v>
      </c>
      <c r="M74" s="149" t="str">
        <f t="shared" si="11"/>
        <v/>
      </c>
    </row>
    <row r="75" spans="1:13" ht="15" customHeight="1">
      <c r="A75" s="73" t="str">
        <f t="shared" si="6"/>
        <v/>
      </c>
      <c r="B75" s="73" t="str">
        <f>IF(A75="","","内"&amp;SUM($A$5:A75))</f>
        <v/>
      </c>
      <c r="C75" s="73" t="str">
        <v>内⑤</v>
      </c>
      <c r="E75" s="78"/>
      <c r="F75" s="87"/>
      <c r="G75" s="99" t="str">
        <f t="shared" si="7"/>
        <v/>
      </c>
      <c r="H75" s="110"/>
      <c r="I75" s="121" t="str">
        <f t="shared" si="8"/>
        <v/>
      </c>
      <c r="J75" s="138" t="str">
        <f t="shared" si="9"/>
        <v/>
      </c>
      <c r="K75" s="71" t="e">
        <f>VLOOKUP(G75,環境設定!$B$7:$C$16,2,0)</f>
        <v>#N/A</v>
      </c>
      <c r="L75" s="146" t="e">
        <f t="shared" si="10"/>
        <v>#N/A</v>
      </c>
      <c r="M75" s="149" t="str">
        <f t="shared" si="11"/>
        <v/>
      </c>
    </row>
    <row r="76" spans="1:13" ht="15" customHeight="1">
      <c r="A76" s="73" t="str">
        <f t="shared" si="6"/>
        <v/>
      </c>
      <c r="B76" s="73" t="str">
        <f>IF(A76="","","内"&amp;SUM($A$5:A76))</f>
        <v/>
      </c>
      <c r="C76" s="73" t="str">
        <v>内⑤</v>
      </c>
      <c r="E76" s="78"/>
      <c r="F76" s="87"/>
      <c r="G76" s="99" t="str">
        <f t="shared" si="7"/>
        <v/>
      </c>
      <c r="H76" s="110"/>
      <c r="I76" s="121" t="str">
        <f t="shared" si="8"/>
        <v/>
      </c>
      <c r="J76" s="138" t="str">
        <f t="shared" si="9"/>
        <v/>
      </c>
      <c r="K76" s="71" t="e">
        <f>VLOOKUP(G76,環境設定!$B$7:$C$16,2,0)</f>
        <v>#N/A</v>
      </c>
      <c r="L76" s="146" t="e">
        <f t="shared" si="10"/>
        <v>#N/A</v>
      </c>
      <c r="M76" s="149" t="str">
        <f t="shared" si="11"/>
        <v/>
      </c>
    </row>
    <row r="77" spans="1:13" ht="15" customHeight="1">
      <c r="A77" s="73" t="str">
        <f t="shared" si="6"/>
        <v/>
      </c>
      <c r="B77" s="73" t="str">
        <f>IF(A77="","","内"&amp;SUM($A$5:A77))</f>
        <v/>
      </c>
      <c r="C77" s="73" t="str">
        <v>内⑤</v>
      </c>
      <c r="E77" s="78"/>
      <c r="F77" s="87"/>
      <c r="G77" s="99" t="str">
        <f t="shared" si="7"/>
        <v/>
      </c>
      <c r="H77" s="110"/>
      <c r="I77" s="121" t="str">
        <f t="shared" si="8"/>
        <v/>
      </c>
      <c r="J77" s="138" t="str">
        <f t="shared" si="9"/>
        <v/>
      </c>
      <c r="K77" s="71" t="e">
        <f>VLOOKUP(G77,環境設定!$B$7:$C$16,2,0)</f>
        <v>#N/A</v>
      </c>
      <c r="L77" s="146" t="e">
        <f t="shared" si="10"/>
        <v>#N/A</v>
      </c>
      <c r="M77" s="149" t="str">
        <f t="shared" si="11"/>
        <v/>
      </c>
    </row>
    <row r="78" spans="1:13" ht="15" customHeight="1">
      <c r="A78" s="73" t="str">
        <f t="shared" si="6"/>
        <v/>
      </c>
      <c r="B78" s="73" t="str">
        <f>IF(A78="","","内"&amp;SUM($A$5:A78))</f>
        <v/>
      </c>
      <c r="C78" s="73" t="str">
        <v>内⑤</v>
      </c>
      <c r="E78" s="78"/>
      <c r="F78" s="87"/>
      <c r="G78" s="99" t="str">
        <f t="shared" si="7"/>
        <v/>
      </c>
      <c r="H78" s="110"/>
      <c r="I78" s="121" t="str">
        <f t="shared" si="8"/>
        <v/>
      </c>
      <c r="J78" s="138" t="str">
        <f t="shared" si="9"/>
        <v/>
      </c>
      <c r="K78" s="71" t="e">
        <f>VLOOKUP(G78,環境設定!$B$7:$C$16,2,0)</f>
        <v>#N/A</v>
      </c>
      <c r="L78" s="146" t="e">
        <f t="shared" si="10"/>
        <v>#N/A</v>
      </c>
      <c r="M78" s="149" t="str">
        <f t="shared" si="11"/>
        <v/>
      </c>
    </row>
    <row r="79" spans="1:13" ht="15" customHeight="1">
      <c r="A79" s="73" t="str">
        <f t="shared" si="6"/>
        <v/>
      </c>
      <c r="B79" s="73" t="str">
        <f>IF(A79="","","内"&amp;SUM($A$5:A79))</f>
        <v/>
      </c>
      <c r="C79" s="73" t="str">
        <v>内⑤</v>
      </c>
      <c r="E79" s="78"/>
      <c r="F79" s="87"/>
      <c r="G79" s="99" t="str">
        <f t="shared" si="7"/>
        <v/>
      </c>
      <c r="H79" s="110"/>
      <c r="I79" s="121" t="str">
        <f t="shared" si="8"/>
        <v/>
      </c>
      <c r="J79" s="138" t="str">
        <f t="shared" si="9"/>
        <v/>
      </c>
      <c r="K79" s="71" t="e">
        <f>VLOOKUP(G79,環境設定!$B$7:$C$16,2,0)</f>
        <v>#N/A</v>
      </c>
      <c r="L79" s="146" t="e">
        <f t="shared" si="10"/>
        <v>#N/A</v>
      </c>
      <c r="M79" s="149" t="str">
        <f t="shared" si="11"/>
        <v/>
      </c>
    </row>
    <row r="80" spans="1:13" ht="15" customHeight="1">
      <c r="A80" s="73" t="str">
        <f t="shared" si="6"/>
        <v/>
      </c>
      <c r="B80" s="73" t="str">
        <f>IF(A80="","","内"&amp;SUM($A$5:A80))</f>
        <v/>
      </c>
      <c r="C80" s="73" t="str">
        <v>内⑤</v>
      </c>
      <c r="E80" s="78"/>
      <c r="F80" s="87"/>
      <c r="G80" s="99" t="str">
        <f t="shared" si="7"/>
        <v/>
      </c>
      <c r="H80" s="110"/>
      <c r="I80" s="121" t="str">
        <f t="shared" si="8"/>
        <v/>
      </c>
      <c r="J80" s="138" t="str">
        <f t="shared" si="9"/>
        <v/>
      </c>
      <c r="K80" s="71" t="e">
        <f>VLOOKUP(G80,環境設定!$B$7:$C$16,2,0)</f>
        <v>#N/A</v>
      </c>
      <c r="L80" s="146" t="e">
        <f t="shared" si="10"/>
        <v>#N/A</v>
      </c>
      <c r="M80" s="149" t="str">
        <f t="shared" si="11"/>
        <v/>
      </c>
    </row>
    <row r="81" spans="1:13" ht="15" customHeight="1">
      <c r="A81" s="73" t="str">
        <f t="shared" si="6"/>
        <v/>
      </c>
      <c r="B81" s="73" t="str">
        <f>IF(A81="","","内"&amp;SUM($A$5:A81))</f>
        <v/>
      </c>
      <c r="C81" s="73" t="str">
        <v>内⑤</v>
      </c>
      <c r="E81" s="78"/>
      <c r="F81" s="87"/>
      <c r="G81" s="99" t="str">
        <f t="shared" si="7"/>
        <v/>
      </c>
      <c r="H81" s="110"/>
      <c r="I81" s="121" t="str">
        <f t="shared" si="8"/>
        <v/>
      </c>
      <c r="J81" s="138" t="str">
        <f t="shared" si="9"/>
        <v/>
      </c>
      <c r="K81" s="71" t="e">
        <f>VLOOKUP(G81,環境設定!$B$7:$C$16,2,0)</f>
        <v>#N/A</v>
      </c>
      <c r="L81" s="146" t="e">
        <f t="shared" si="10"/>
        <v>#N/A</v>
      </c>
      <c r="M81" s="149" t="str">
        <f t="shared" si="11"/>
        <v/>
      </c>
    </row>
    <row r="82" spans="1:13" ht="15" customHeight="1">
      <c r="A82" s="73" t="str">
        <f t="shared" si="6"/>
        <v/>
      </c>
      <c r="B82" s="73" t="str">
        <f>IF(A82="","","内"&amp;SUM($A$5:A82))</f>
        <v/>
      </c>
      <c r="C82" s="73" t="str">
        <v>内⑤</v>
      </c>
      <c r="E82" s="78"/>
      <c r="F82" s="87"/>
      <c r="G82" s="99" t="str">
        <f t="shared" si="7"/>
        <v/>
      </c>
      <c r="H82" s="110"/>
      <c r="I82" s="121" t="str">
        <f t="shared" si="8"/>
        <v/>
      </c>
      <c r="J82" s="138" t="str">
        <f t="shared" si="9"/>
        <v/>
      </c>
      <c r="K82" s="71" t="e">
        <f>VLOOKUP(G82,環境設定!$B$7:$C$16,2,0)</f>
        <v>#N/A</v>
      </c>
      <c r="L82" s="146" t="e">
        <f t="shared" si="10"/>
        <v>#N/A</v>
      </c>
      <c r="M82" s="149" t="str">
        <f t="shared" si="11"/>
        <v/>
      </c>
    </row>
    <row r="83" spans="1:13" ht="15" customHeight="1">
      <c r="A83" s="73" t="str">
        <f t="shared" si="6"/>
        <v/>
      </c>
      <c r="B83" s="73" t="str">
        <f>IF(A83="","","内"&amp;SUM($A$5:A83))</f>
        <v/>
      </c>
      <c r="C83" s="73" t="str">
        <v>内⑤</v>
      </c>
      <c r="E83" s="78"/>
      <c r="F83" s="87"/>
      <c r="G83" s="99" t="str">
        <f t="shared" si="7"/>
        <v/>
      </c>
      <c r="H83" s="110"/>
      <c r="I83" s="121" t="str">
        <f t="shared" si="8"/>
        <v/>
      </c>
      <c r="J83" s="138" t="str">
        <f t="shared" si="9"/>
        <v/>
      </c>
      <c r="K83" s="71" t="e">
        <f>VLOOKUP(G83,環境設定!$B$7:$C$16,2,0)</f>
        <v>#N/A</v>
      </c>
      <c r="L83" s="146" t="e">
        <f t="shared" si="10"/>
        <v>#N/A</v>
      </c>
      <c r="M83" s="149" t="str">
        <f t="shared" si="11"/>
        <v/>
      </c>
    </row>
    <row r="84" spans="1:13" ht="15" customHeight="1">
      <c r="A84" s="73" t="str">
        <f t="shared" si="6"/>
        <v/>
      </c>
      <c r="B84" s="73" t="str">
        <f>IF(A84="","","内"&amp;SUM($A$5:A84))</f>
        <v/>
      </c>
      <c r="C84" s="73" t="str">
        <v>内⑤</v>
      </c>
      <c r="E84" s="78"/>
      <c r="F84" s="87"/>
      <c r="G84" s="99" t="str">
        <f t="shared" si="7"/>
        <v/>
      </c>
      <c r="H84" s="110"/>
      <c r="I84" s="121" t="str">
        <f t="shared" si="8"/>
        <v/>
      </c>
      <c r="J84" s="138" t="str">
        <f t="shared" si="9"/>
        <v/>
      </c>
      <c r="K84" s="71" t="e">
        <f>VLOOKUP(G84,環境設定!$B$7:$C$16,2,0)</f>
        <v>#N/A</v>
      </c>
      <c r="L84" s="146" t="e">
        <f t="shared" si="10"/>
        <v>#N/A</v>
      </c>
      <c r="M84" s="149" t="str">
        <f t="shared" si="11"/>
        <v/>
      </c>
    </row>
    <row r="85" spans="1:13" ht="15" customHeight="1">
      <c r="A85" s="73" t="str">
        <f t="shared" si="6"/>
        <v/>
      </c>
      <c r="B85" s="73" t="str">
        <f>IF(A85="","","内"&amp;SUM($A$5:A85))</f>
        <v/>
      </c>
      <c r="C85" s="73" t="str">
        <v>内⑤</v>
      </c>
      <c r="E85" s="79"/>
      <c r="F85" s="88"/>
      <c r="G85" s="100" t="str">
        <f t="shared" si="7"/>
        <v/>
      </c>
      <c r="H85" s="111"/>
      <c r="I85" s="122" t="str">
        <f t="shared" si="8"/>
        <v/>
      </c>
      <c r="J85" s="139" t="str">
        <f t="shared" si="9"/>
        <v/>
      </c>
      <c r="K85" s="71" t="e">
        <f>VLOOKUP(G85,環境設定!$B$7:$C$16,2,0)</f>
        <v>#N/A</v>
      </c>
      <c r="L85" s="146" t="e">
        <f t="shared" si="10"/>
        <v>#N/A</v>
      </c>
      <c r="M85" s="149" t="str">
        <f t="shared" si="11"/>
        <v/>
      </c>
    </row>
    <row r="86" spans="1:13" ht="15" customHeight="1">
      <c r="A86" s="73" t="str">
        <f t="shared" si="6"/>
        <v/>
      </c>
      <c r="B86" s="73" t="str">
        <f>IF(A86="","","内"&amp;SUM($A$5:A86))</f>
        <v/>
      </c>
      <c r="C86" s="73" t="str">
        <v>内⑥</v>
      </c>
      <c r="E86" s="77" t="s">
        <v>95</v>
      </c>
      <c r="F86" s="86"/>
      <c r="G86" s="98" t="str">
        <f t="shared" si="7"/>
        <v/>
      </c>
      <c r="H86" s="113"/>
      <c r="I86" s="123" t="str">
        <f t="shared" si="8"/>
        <v/>
      </c>
      <c r="J86" s="137" t="str">
        <f t="shared" si="9"/>
        <v/>
      </c>
      <c r="K86" s="71" t="e">
        <f>VLOOKUP(G86,環境設定!$B$7:$C$16,2,0)</f>
        <v>#N/A</v>
      </c>
      <c r="L86" s="146" t="e">
        <f t="shared" si="10"/>
        <v>#N/A</v>
      </c>
      <c r="M86" s="149" t="str">
        <f t="shared" si="11"/>
        <v/>
      </c>
    </row>
    <row r="87" spans="1:13" ht="15" customHeight="1">
      <c r="A87" s="73" t="str">
        <f t="shared" si="6"/>
        <v/>
      </c>
      <c r="B87" s="73" t="str">
        <f>IF(A87="","","内"&amp;SUM($A$5:A87))</f>
        <v/>
      </c>
      <c r="C87" s="73" t="str">
        <v>内⑥</v>
      </c>
      <c r="E87" s="78"/>
      <c r="F87" s="87"/>
      <c r="G87" s="99" t="str">
        <f t="shared" si="7"/>
        <v/>
      </c>
      <c r="H87" s="110"/>
      <c r="I87" s="121" t="str">
        <f t="shared" si="8"/>
        <v/>
      </c>
      <c r="J87" s="138" t="str">
        <f t="shared" si="9"/>
        <v/>
      </c>
      <c r="K87" s="71" t="e">
        <f>VLOOKUP(G87,環境設定!$B$7:$C$16,2,0)</f>
        <v>#N/A</v>
      </c>
      <c r="L87" s="146" t="e">
        <f t="shared" si="10"/>
        <v>#N/A</v>
      </c>
      <c r="M87" s="149" t="str">
        <f t="shared" si="11"/>
        <v/>
      </c>
    </row>
    <row r="88" spans="1:13" ht="15" customHeight="1">
      <c r="A88" s="73" t="str">
        <f t="shared" si="6"/>
        <v/>
      </c>
      <c r="B88" s="73" t="str">
        <f>IF(A88="","","内"&amp;SUM($A$5:A88))</f>
        <v/>
      </c>
      <c r="C88" s="73" t="str">
        <v>内⑥</v>
      </c>
      <c r="E88" s="78"/>
      <c r="F88" s="87"/>
      <c r="G88" s="99" t="str">
        <f t="shared" si="7"/>
        <v/>
      </c>
      <c r="H88" s="110"/>
      <c r="I88" s="121" t="str">
        <f t="shared" si="8"/>
        <v/>
      </c>
      <c r="J88" s="138" t="str">
        <f t="shared" si="9"/>
        <v/>
      </c>
      <c r="K88" s="71" t="e">
        <f>VLOOKUP(G88,環境設定!$B$7:$C$16,2,0)</f>
        <v>#N/A</v>
      </c>
      <c r="L88" s="146" t="e">
        <f t="shared" si="10"/>
        <v>#N/A</v>
      </c>
      <c r="M88" s="149" t="str">
        <f t="shared" si="11"/>
        <v/>
      </c>
    </row>
    <row r="89" spans="1:13" ht="15" customHeight="1">
      <c r="A89" s="73" t="str">
        <f t="shared" si="6"/>
        <v/>
      </c>
      <c r="B89" s="73" t="str">
        <f>IF(A89="","","内"&amp;SUM($A$5:A89))</f>
        <v/>
      </c>
      <c r="C89" s="73" t="str">
        <v>内⑥</v>
      </c>
      <c r="E89" s="78"/>
      <c r="F89" s="87"/>
      <c r="G89" s="99" t="str">
        <f t="shared" si="7"/>
        <v/>
      </c>
      <c r="H89" s="110"/>
      <c r="I89" s="121" t="str">
        <f t="shared" si="8"/>
        <v/>
      </c>
      <c r="J89" s="138" t="str">
        <f t="shared" si="9"/>
        <v/>
      </c>
      <c r="K89" s="71" t="e">
        <f>VLOOKUP(G89,環境設定!$B$7:$C$16,2,0)</f>
        <v>#N/A</v>
      </c>
      <c r="L89" s="146" t="e">
        <f t="shared" si="10"/>
        <v>#N/A</v>
      </c>
      <c r="M89" s="149" t="str">
        <f t="shared" si="11"/>
        <v/>
      </c>
    </row>
    <row r="90" spans="1:13" ht="15" customHeight="1">
      <c r="A90" s="73" t="str">
        <f t="shared" si="6"/>
        <v/>
      </c>
      <c r="B90" s="73" t="str">
        <f>IF(A90="","","内"&amp;SUM($A$5:A90))</f>
        <v/>
      </c>
      <c r="C90" s="73" t="str">
        <v>内⑥</v>
      </c>
      <c r="E90" s="78"/>
      <c r="F90" s="87"/>
      <c r="G90" s="99" t="str">
        <f t="shared" si="7"/>
        <v/>
      </c>
      <c r="H90" s="110"/>
      <c r="I90" s="121" t="str">
        <f t="shared" si="8"/>
        <v/>
      </c>
      <c r="J90" s="138" t="str">
        <f t="shared" si="9"/>
        <v/>
      </c>
      <c r="K90" s="71" t="e">
        <f>VLOOKUP(G90,環境設定!$B$7:$C$16,2,0)</f>
        <v>#N/A</v>
      </c>
      <c r="L90" s="146" t="e">
        <f t="shared" si="10"/>
        <v>#N/A</v>
      </c>
      <c r="M90" s="149" t="str">
        <f t="shared" si="11"/>
        <v/>
      </c>
    </row>
    <row r="91" spans="1:13" ht="15" customHeight="1">
      <c r="A91" s="73" t="str">
        <f t="shared" si="6"/>
        <v/>
      </c>
      <c r="B91" s="73" t="str">
        <f>IF(A91="","","内"&amp;SUM($A$5:A91))</f>
        <v/>
      </c>
      <c r="C91" s="73" t="str">
        <v>内⑥</v>
      </c>
      <c r="E91" s="78"/>
      <c r="F91" s="87"/>
      <c r="G91" s="99" t="str">
        <f t="shared" si="7"/>
        <v/>
      </c>
      <c r="H91" s="110"/>
      <c r="I91" s="121" t="str">
        <f t="shared" si="8"/>
        <v/>
      </c>
      <c r="J91" s="138" t="str">
        <f t="shared" si="9"/>
        <v/>
      </c>
      <c r="K91" s="71" t="e">
        <f>VLOOKUP(G91,環境設定!$B$7:$C$16,2,0)</f>
        <v>#N/A</v>
      </c>
      <c r="L91" s="146" t="e">
        <f t="shared" si="10"/>
        <v>#N/A</v>
      </c>
      <c r="M91" s="149" t="str">
        <f t="shared" si="11"/>
        <v/>
      </c>
    </row>
    <row r="92" spans="1:13" ht="15" customHeight="1">
      <c r="A92" s="73" t="str">
        <f t="shared" si="6"/>
        <v/>
      </c>
      <c r="B92" s="73" t="str">
        <f>IF(A92="","","内"&amp;SUM($A$5:A92))</f>
        <v/>
      </c>
      <c r="C92" s="73" t="str">
        <v>内⑥</v>
      </c>
      <c r="E92" s="78"/>
      <c r="F92" s="87"/>
      <c r="G92" s="99" t="str">
        <f t="shared" si="7"/>
        <v/>
      </c>
      <c r="H92" s="110"/>
      <c r="I92" s="121" t="str">
        <f t="shared" si="8"/>
        <v/>
      </c>
      <c r="J92" s="138" t="str">
        <f t="shared" si="9"/>
        <v/>
      </c>
      <c r="K92" s="71" t="e">
        <f>VLOOKUP(G92,環境設定!$B$7:$C$16,2,0)</f>
        <v>#N/A</v>
      </c>
      <c r="L92" s="146" t="e">
        <f t="shared" si="10"/>
        <v>#N/A</v>
      </c>
      <c r="M92" s="149" t="str">
        <f t="shared" si="11"/>
        <v/>
      </c>
    </row>
    <row r="93" spans="1:13" ht="15" customHeight="1">
      <c r="A93" s="73" t="str">
        <f t="shared" si="6"/>
        <v/>
      </c>
      <c r="B93" s="73" t="str">
        <f>IF(A93="","","内"&amp;SUM($A$5:A93))</f>
        <v/>
      </c>
      <c r="C93" s="73" t="str">
        <v>内⑥</v>
      </c>
      <c r="E93" s="78"/>
      <c r="F93" s="87"/>
      <c r="G93" s="99" t="str">
        <f t="shared" si="7"/>
        <v/>
      </c>
      <c r="H93" s="110"/>
      <c r="I93" s="121" t="str">
        <f t="shared" si="8"/>
        <v/>
      </c>
      <c r="J93" s="138" t="str">
        <f t="shared" si="9"/>
        <v/>
      </c>
      <c r="K93" s="71" t="e">
        <f>VLOOKUP(G93,環境設定!$B$7:$C$16,2,0)</f>
        <v>#N/A</v>
      </c>
      <c r="L93" s="146" t="e">
        <f t="shared" si="10"/>
        <v>#N/A</v>
      </c>
      <c r="M93" s="149" t="str">
        <f t="shared" si="11"/>
        <v/>
      </c>
    </row>
    <row r="94" spans="1:13" ht="15" customHeight="1">
      <c r="A94" s="73" t="str">
        <f t="shared" si="6"/>
        <v/>
      </c>
      <c r="B94" s="73" t="str">
        <f>IF(A94="","","内"&amp;SUM($A$5:A94))</f>
        <v/>
      </c>
      <c r="C94" s="73" t="str">
        <v>内⑥</v>
      </c>
      <c r="E94" s="78"/>
      <c r="F94" s="87"/>
      <c r="G94" s="99" t="str">
        <f t="shared" si="7"/>
        <v/>
      </c>
      <c r="H94" s="110"/>
      <c r="I94" s="121" t="str">
        <f t="shared" si="8"/>
        <v/>
      </c>
      <c r="J94" s="138" t="str">
        <f t="shared" si="9"/>
        <v/>
      </c>
      <c r="K94" s="71" t="e">
        <f>VLOOKUP(G94,環境設定!$B$7:$C$16,2,0)</f>
        <v>#N/A</v>
      </c>
      <c r="L94" s="146" t="e">
        <f t="shared" si="10"/>
        <v>#N/A</v>
      </c>
      <c r="M94" s="149" t="str">
        <f t="shared" si="11"/>
        <v/>
      </c>
    </row>
    <row r="95" spans="1:13" ht="15" customHeight="1">
      <c r="A95" s="73" t="str">
        <f t="shared" si="6"/>
        <v/>
      </c>
      <c r="B95" s="73" t="str">
        <f>IF(A95="","","内"&amp;SUM($A$5:A95))</f>
        <v/>
      </c>
      <c r="C95" s="73" t="str">
        <v>内⑥</v>
      </c>
      <c r="E95" s="78"/>
      <c r="F95" s="87"/>
      <c r="G95" s="99" t="str">
        <f t="shared" si="7"/>
        <v/>
      </c>
      <c r="H95" s="110"/>
      <c r="I95" s="121" t="str">
        <f t="shared" si="8"/>
        <v/>
      </c>
      <c r="J95" s="138" t="str">
        <f t="shared" si="9"/>
        <v/>
      </c>
      <c r="K95" s="71" t="e">
        <f>VLOOKUP(G95,環境設定!$B$7:$C$16,2,0)</f>
        <v>#N/A</v>
      </c>
      <c r="L95" s="146" t="e">
        <f t="shared" si="10"/>
        <v>#N/A</v>
      </c>
      <c r="M95" s="149" t="str">
        <f t="shared" si="11"/>
        <v/>
      </c>
    </row>
    <row r="96" spans="1:13" ht="15" customHeight="1">
      <c r="A96" s="73" t="str">
        <f t="shared" si="6"/>
        <v/>
      </c>
      <c r="B96" s="73" t="str">
        <f>IF(A96="","","内"&amp;SUM($A$5:A96))</f>
        <v/>
      </c>
      <c r="C96" s="73" t="str">
        <v>内⑥</v>
      </c>
      <c r="E96" s="78"/>
      <c r="F96" s="87"/>
      <c r="G96" s="99" t="str">
        <f t="shared" si="7"/>
        <v/>
      </c>
      <c r="H96" s="110"/>
      <c r="I96" s="121" t="str">
        <f t="shared" si="8"/>
        <v/>
      </c>
      <c r="J96" s="138" t="str">
        <f t="shared" si="9"/>
        <v/>
      </c>
      <c r="K96" s="71" t="e">
        <f>VLOOKUP(G96,環境設定!$B$7:$C$16,2,0)</f>
        <v>#N/A</v>
      </c>
      <c r="L96" s="146" t="e">
        <f t="shared" si="10"/>
        <v>#N/A</v>
      </c>
      <c r="M96" s="149" t="str">
        <f t="shared" si="11"/>
        <v/>
      </c>
    </row>
    <row r="97" spans="1:13" ht="15" customHeight="1">
      <c r="A97" s="73" t="str">
        <f t="shared" si="6"/>
        <v/>
      </c>
      <c r="B97" s="73" t="str">
        <f>IF(A97="","","内"&amp;SUM($A$5:A97))</f>
        <v/>
      </c>
      <c r="C97" s="73" t="str">
        <v>内⑥</v>
      </c>
      <c r="E97" s="78"/>
      <c r="F97" s="87"/>
      <c r="G97" s="99" t="str">
        <f t="shared" si="7"/>
        <v/>
      </c>
      <c r="H97" s="110"/>
      <c r="I97" s="121" t="str">
        <f t="shared" si="8"/>
        <v/>
      </c>
      <c r="J97" s="138" t="str">
        <f t="shared" si="9"/>
        <v/>
      </c>
      <c r="K97" s="71" t="e">
        <f>VLOOKUP(G97,環境設定!$B$7:$C$16,2,0)</f>
        <v>#N/A</v>
      </c>
      <c r="L97" s="146" t="e">
        <f t="shared" si="10"/>
        <v>#N/A</v>
      </c>
      <c r="M97" s="149" t="str">
        <f t="shared" si="11"/>
        <v/>
      </c>
    </row>
    <row r="98" spans="1:13" ht="15" customHeight="1">
      <c r="A98" s="73" t="str">
        <f t="shared" si="6"/>
        <v/>
      </c>
      <c r="B98" s="73" t="str">
        <f>IF(A98="","","内"&amp;SUM($A$5:A98))</f>
        <v/>
      </c>
      <c r="C98" s="73" t="str">
        <v>内⑥</v>
      </c>
      <c r="E98" s="78"/>
      <c r="F98" s="87"/>
      <c r="G98" s="99" t="str">
        <f t="shared" si="7"/>
        <v/>
      </c>
      <c r="H98" s="110"/>
      <c r="I98" s="121" t="str">
        <f t="shared" si="8"/>
        <v/>
      </c>
      <c r="J98" s="138" t="str">
        <f t="shared" si="9"/>
        <v/>
      </c>
      <c r="K98" s="71" t="e">
        <f>VLOOKUP(G98,環境設定!$B$7:$C$16,2,0)</f>
        <v>#N/A</v>
      </c>
      <c r="L98" s="146" t="e">
        <f t="shared" si="10"/>
        <v>#N/A</v>
      </c>
      <c r="M98" s="149" t="str">
        <f t="shared" si="11"/>
        <v/>
      </c>
    </row>
    <row r="99" spans="1:13" ht="15" customHeight="1">
      <c r="A99" s="73" t="str">
        <f t="shared" si="6"/>
        <v/>
      </c>
      <c r="B99" s="73" t="str">
        <f>IF(A99="","","内"&amp;SUM($A$5:A99))</f>
        <v/>
      </c>
      <c r="C99" s="73" t="str">
        <v>内⑥</v>
      </c>
      <c r="E99" s="78"/>
      <c r="F99" s="87"/>
      <c r="G99" s="99" t="str">
        <f t="shared" si="7"/>
        <v/>
      </c>
      <c r="H99" s="110"/>
      <c r="I99" s="121" t="str">
        <f t="shared" si="8"/>
        <v/>
      </c>
      <c r="J99" s="138" t="str">
        <f t="shared" si="9"/>
        <v/>
      </c>
      <c r="K99" s="71" t="e">
        <f>VLOOKUP(G99,環境設定!$B$7:$C$16,2,0)</f>
        <v>#N/A</v>
      </c>
      <c r="L99" s="146" t="e">
        <f t="shared" si="10"/>
        <v>#N/A</v>
      </c>
      <c r="M99" s="149" t="str">
        <f t="shared" si="11"/>
        <v/>
      </c>
    </row>
    <row r="100" spans="1:13" ht="15" customHeight="1">
      <c r="A100" s="73" t="str">
        <f t="shared" si="6"/>
        <v/>
      </c>
      <c r="B100" s="73" t="str">
        <f>IF(A100="","","内"&amp;SUM($A$5:A100))</f>
        <v/>
      </c>
      <c r="C100" s="73" t="str">
        <v>内⑥</v>
      </c>
      <c r="E100" s="78"/>
      <c r="F100" s="87"/>
      <c r="G100" s="99" t="str">
        <f t="shared" si="7"/>
        <v/>
      </c>
      <c r="H100" s="110"/>
      <c r="I100" s="121" t="str">
        <f t="shared" si="8"/>
        <v/>
      </c>
      <c r="J100" s="138" t="str">
        <f t="shared" si="9"/>
        <v/>
      </c>
      <c r="K100" s="71" t="e">
        <f>VLOOKUP(G100,環境設定!$B$7:$C$16,2,0)</f>
        <v>#N/A</v>
      </c>
      <c r="L100" s="146" t="e">
        <f t="shared" si="10"/>
        <v>#N/A</v>
      </c>
      <c r="M100" s="149" t="str">
        <f t="shared" si="11"/>
        <v/>
      </c>
    </row>
    <row r="101" spans="1:13" ht="15" customHeight="1">
      <c r="A101" s="73" t="str">
        <f t="shared" si="6"/>
        <v/>
      </c>
      <c r="B101" s="73" t="str">
        <f>IF(A101="","","内"&amp;SUM($A$5:A101))</f>
        <v/>
      </c>
      <c r="C101" s="73" t="str">
        <v>内⑥</v>
      </c>
      <c r="E101" s="78"/>
      <c r="F101" s="87"/>
      <c r="G101" s="99" t="str">
        <f t="shared" si="7"/>
        <v/>
      </c>
      <c r="H101" s="110"/>
      <c r="I101" s="121" t="str">
        <f t="shared" si="8"/>
        <v/>
      </c>
      <c r="J101" s="138" t="str">
        <f t="shared" si="9"/>
        <v/>
      </c>
      <c r="K101" s="71" t="e">
        <f>VLOOKUP(G101,環境設定!$B$7:$C$16,2,0)</f>
        <v>#N/A</v>
      </c>
      <c r="L101" s="146" t="e">
        <f t="shared" si="10"/>
        <v>#N/A</v>
      </c>
      <c r="M101" s="149" t="str">
        <f t="shared" si="11"/>
        <v/>
      </c>
    </row>
    <row r="102" spans="1:13" ht="15" customHeight="1">
      <c r="A102" s="73" t="str">
        <f t="shared" si="6"/>
        <v/>
      </c>
      <c r="B102" s="73" t="str">
        <f>IF(A102="","","内"&amp;SUM($A$5:A102))</f>
        <v/>
      </c>
      <c r="C102" s="73" t="str">
        <v>内⑥</v>
      </c>
      <c r="E102" s="78"/>
      <c r="F102" s="87"/>
      <c r="G102" s="99" t="str">
        <f t="shared" si="7"/>
        <v/>
      </c>
      <c r="H102" s="110"/>
      <c r="I102" s="121" t="str">
        <f t="shared" si="8"/>
        <v/>
      </c>
      <c r="J102" s="138" t="str">
        <f t="shared" si="9"/>
        <v/>
      </c>
      <c r="K102" s="71" t="e">
        <f>VLOOKUP(G102,環境設定!$B$7:$C$16,2,0)</f>
        <v>#N/A</v>
      </c>
      <c r="L102" s="146" t="e">
        <f t="shared" si="10"/>
        <v>#N/A</v>
      </c>
      <c r="M102" s="149" t="str">
        <f t="shared" si="11"/>
        <v/>
      </c>
    </row>
    <row r="103" spans="1:13" ht="15" customHeight="1">
      <c r="A103" s="73" t="str">
        <f t="shared" si="6"/>
        <v/>
      </c>
      <c r="B103" s="73" t="str">
        <f>IF(A103="","","内"&amp;SUM($A$5:A103))</f>
        <v/>
      </c>
      <c r="C103" s="73" t="str">
        <v>内⑥</v>
      </c>
      <c r="E103" s="78"/>
      <c r="F103" s="87"/>
      <c r="G103" s="99" t="str">
        <f t="shared" si="7"/>
        <v/>
      </c>
      <c r="H103" s="110"/>
      <c r="I103" s="121" t="str">
        <f t="shared" si="8"/>
        <v/>
      </c>
      <c r="J103" s="138" t="str">
        <f t="shared" si="9"/>
        <v/>
      </c>
      <c r="K103" s="71" t="e">
        <f>VLOOKUP(G103,環境設定!$B$7:$C$16,2,0)</f>
        <v>#N/A</v>
      </c>
      <c r="L103" s="146" t="e">
        <f t="shared" si="10"/>
        <v>#N/A</v>
      </c>
      <c r="M103" s="149" t="str">
        <f t="shared" si="11"/>
        <v/>
      </c>
    </row>
    <row r="104" spans="1:13" ht="15" customHeight="1">
      <c r="A104" s="73" t="str">
        <f t="shared" si="6"/>
        <v/>
      </c>
      <c r="B104" s="73" t="str">
        <f>IF(A104="","","内"&amp;SUM($A$5:A104))</f>
        <v/>
      </c>
      <c r="C104" s="73" t="str">
        <v>内⑥</v>
      </c>
      <c r="E104" s="78"/>
      <c r="F104" s="87"/>
      <c r="G104" s="99" t="str">
        <f t="shared" si="7"/>
        <v/>
      </c>
      <c r="H104" s="110"/>
      <c r="I104" s="121" t="str">
        <f t="shared" si="8"/>
        <v/>
      </c>
      <c r="J104" s="138" t="str">
        <f t="shared" si="9"/>
        <v/>
      </c>
      <c r="K104" s="71" t="e">
        <f>VLOOKUP(G104,環境設定!$B$7:$C$16,2,0)</f>
        <v>#N/A</v>
      </c>
      <c r="L104" s="146" t="e">
        <f t="shared" si="10"/>
        <v>#N/A</v>
      </c>
      <c r="M104" s="149" t="str">
        <f t="shared" si="11"/>
        <v/>
      </c>
    </row>
    <row r="105" spans="1:13" ht="15" customHeight="1">
      <c r="A105" s="73" t="str">
        <f t="shared" si="6"/>
        <v/>
      </c>
      <c r="B105" s="73" t="str">
        <f>IF(A105="","","内"&amp;SUM($A$5:A105))</f>
        <v/>
      </c>
      <c r="C105" s="73" t="str">
        <v>内⑥</v>
      </c>
      <c r="E105" s="79"/>
      <c r="F105" s="88"/>
      <c r="G105" s="100" t="str">
        <f t="shared" si="7"/>
        <v/>
      </c>
      <c r="H105" s="111"/>
      <c r="I105" s="122" t="str">
        <f t="shared" si="8"/>
        <v/>
      </c>
      <c r="J105" s="139" t="str">
        <f t="shared" si="9"/>
        <v/>
      </c>
      <c r="K105" s="71" t="e">
        <f>VLOOKUP(G105,環境設定!$B$7:$C$16,2,0)</f>
        <v>#N/A</v>
      </c>
      <c r="L105" s="146" t="e">
        <f t="shared" si="10"/>
        <v>#N/A</v>
      </c>
      <c r="M105" s="149" t="str">
        <f t="shared" si="11"/>
        <v/>
      </c>
    </row>
    <row r="106" spans="1:13" ht="15" customHeight="1">
      <c r="A106" s="73" t="str">
        <f t="shared" si="6"/>
        <v/>
      </c>
      <c r="B106" s="73" t="str">
        <f>IF(A106="","","内"&amp;SUM($A$5:A106))</f>
        <v/>
      </c>
      <c r="C106" s="73" t="str">
        <v>内⑦</v>
      </c>
      <c r="E106" s="77" t="s">
        <v>136</v>
      </c>
      <c r="F106" s="86"/>
      <c r="G106" s="98" t="str">
        <f t="shared" si="7"/>
        <v/>
      </c>
      <c r="H106" s="113"/>
      <c r="I106" s="123" t="str">
        <f t="shared" si="8"/>
        <v/>
      </c>
      <c r="J106" s="137" t="str">
        <f t="shared" si="9"/>
        <v/>
      </c>
      <c r="K106" s="71" t="e">
        <f>VLOOKUP(G106,環境設定!$B$7:$C$16,2,0)</f>
        <v>#N/A</v>
      </c>
      <c r="L106" s="146" t="e">
        <f t="shared" si="10"/>
        <v>#N/A</v>
      </c>
      <c r="M106" s="149" t="str">
        <f t="shared" si="11"/>
        <v/>
      </c>
    </row>
    <row r="107" spans="1:13" ht="15" customHeight="1">
      <c r="A107" s="73" t="str">
        <f t="shared" si="6"/>
        <v/>
      </c>
      <c r="B107" s="73" t="str">
        <f>IF(A107="","","内"&amp;SUM($A$5:A107))</f>
        <v/>
      </c>
      <c r="C107" s="73" t="str">
        <v>内⑦</v>
      </c>
      <c r="E107" s="78"/>
      <c r="F107" s="87"/>
      <c r="G107" s="99" t="str">
        <f t="shared" si="7"/>
        <v/>
      </c>
      <c r="H107" s="110"/>
      <c r="I107" s="121" t="str">
        <f t="shared" si="8"/>
        <v/>
      </c>
      <c r="J107" s="138" t="str">
        <f t="shared" si="9"/>
        <v/>
      </c>
      <c r="K107" s="71" t="e">
        <f>VLOOKUP(G107,環境設定!$B$7:$C$16,2,0)</f>
        <v>#N/A</v>
      </c>
      <c r="L107" s="146" t="e">
        <f t="shared" si="10"/>
        <v>#N/A</v>
      </c>
      <c r="M107" s="149" t="str">
        <f t="shared" si="11"/>
        <v/>
      </c>
    </row>
    <row r="108" spans="1:13" ht="15" customHeight="1">
      <c r="A108" s="73" t="str">
        <f t="shared" si="6"/>
        <v/>
      </c>
      <c r="B108" s="73" t="str">
        <f>IF(A108="","","内"&amp;SUM($A$5:A108))</f>
        <v/>
      </c>
      <c r="C108" s="73" t="str">
        <v>内⑦</v>
      </c>
      <c r="E108" s="78"/>
      <c r="F108" s="87"/>
      <c r="G108" s="99" t="str">
        <f t="shared" si="7"/>
        <v/>
      </c>
      <c r="H108" s="110"/>
      <c r="I108" s="121" t="str">
        <f t="shared" si="8"/>
        <v/>
      </c>
      <c r="J108" s="138" t="str">
        <f t="shared" si="9"/>
        <v/>
      </c>
      <c r="K108" s="71" t="e">
        <f>VLOOKUP(G108,環境設定!$B$7:$C$16,2,0)</f>
        <v>#N/A</v>
      </c>
      <c r="L108" s="146" t="e">
        <f t="shared" si="10"/>
        <v>#N/A</v>
      </c>
      <c r="M108" s="149" t="str">
        <f t="shared" si="11"/>
        <v/>
      </c>
    </row>
    <row r="109" spans="1:13" ht="15" customHeight="1">
      <c r="A109" s="73" t="str">
        <f t="shared" si="6"/>
        <v/>
      </c>
      <c r="B109" s="73" t="str">
        <f>IF(A109="","","内"&amp;SUM($A$5:A109))</f>
        <v/>
      </c>
      <c r="C109" s="73" t="str">
        <v>内⑦</v>
      </c>
      <c r="E109" s="78"/>
      <c r="F109" s="87"/>
      <c r="G109" s="99" t="str">
        <f t="shared" si="7"/>
        <v/>
      </c>
      <c r="H109" s="110"/>
      <c r="I109" s="121" t="str">
        <f t="shared" si="8"/>
        <v/>
      </c>
      <c r="J109" s="138" t="str">
        <f t="shared" si="9"/>
        <v/>
      </c>
      <c r="K109" s="71" t="e">
        <f>VLOOKUP(G109,環境設定!$B$7:$C$16,2,0)</f>
        <v>#N/A</v>
      </c>
      <c r="L109" s="146" t="e">
        <f t="shared" si="10"/>
        <v>#N/A</v>
      </c>
      <c r="M109" s="149" t="str">
        <f t="shared" si="11"/>
        <v/>
      </c>
    </row>
    <row r="110" spans="1:13" ht="15" customHeight="1">
      <c r="A110" s="73" t="str">
        <f t="shared" si="6"/>
        <v/>
      </c>
      <c r="B110" s="73" t="str">
        <f>IF(A110="","","内"&amp;SUM($A$5:A110))</f>
        <v/>
      </c>
      <c r="C110" s="73" t="str">
        <v>内⑦</v>
      </c>
      <c r="E110" s="78"/>
      <c r="F110" s="87"/>
      <c r="G110" s="99" t="str">
        <f t="shared" si="7"/>
        <v/>
      </c>
      <c r="H110" s="110"/>
      <c r="I110" s="121" t="str">
        <f t="shared" si="8"/>
        <v/>
      </c>
      <c r="J110" s="138" t="str">
        <f t="shared" si="9"/>
        <v/>
      </c>
      <c r="K110" s="71" t="e">
        <f>VLOOKUP(G110,環境設定!$B$7:$C$16,2,0)</f>
        <v>#N/A</v>
      </c>
      <c r="L110" s="146" t="e">
        <f t="shared" si="10"/>
        <v>#N/A</v>
      </c>
      <c r="M110" s="149" t="str">
        <f t="shared" si="11"/>
        <v/>
      </c>
    </row>
    <row r="111" spans="1:13" ht="15" customHeight="1">
      <c r="A111" s="73" t="str">
        <f t="shared" si="6"/>
        <v/>
      </c>
      <c r="B111" s="73" t="str">
        <f>IF(A111="","","内"&amp;SUM($A$5:A111))</f>
        <v/>
      </c>
      <c r="C111" s="73" t="str">
        <v>内⑦</v>
      </c>
      <c r="E111" s="78"/>
      <c r="F111" s="87"/>
      <c r="G111" s="99" t="str">
        <f t="shared" si="7"/>
        <v/>
      </c>
      <c r="H111" s="110"/>
      <c r="I111" s="121" t="str">
        <f t="shared" si="8"/>
        <v/>
      </c>
      <c r="J111" s="138" t="str">
        <f t="shared" si="9"/>
        <v/>
      </c>
      <c r="K111" s="71" t="e">
        <f>VLOOKUP(G111,環境設定!$B$7:$C$16,2,0)</f>
        <v>#N/A</v>
      </c>
      <c r="L111" s="146" t="e">
        <f t="shared" si="10"/>
        <v>#N/A</v>
      </c>
      <c r="M111" s="149" t="str">
        <f t="shared" si="11"/>
        <v/>
      </c>
    </row>
    <row r="112" spans="1:13" ht="15" customHeight="1">
      <c r="A112" s="73" t="str">
        <f t="shared" si="6"/>
        <v/>
      </c>
      <c r="B112" s="73" t="str">
        <f>IF(A112="","","内"&amp;SUM($A$5:A112))</f>
        <v/>
      </c>
      <c r="C112" s="73" t="str">
        <v>内⑦</v>
      </c>
      <c r="E112" s="78"/>
      <c r="F112" s="87"/>
      <c r="G112" s="99" t="str">
        <f t="shared" si="7"/>
        <v/>
      </c>
      <c r="H112" s="110"/>
      <c r="I112" s="121" t="str">
        <f t="shared" si="8"/>
        <v/>
      </c>
      <c r="J112" s="138" t="str">
        <f t="shared" si="9"/>
        <v/>
      </c>
      <c r="K112" s="71" t="e">
        <f>VLOOKUP(G112,環境設定!$B$7:$C$16,2,0)</f>
        <v>#N/A</v>
      </c>
      <c r="L112" s="146" t="e">
        <f t="shared" si="10"/>
        <v>#N/A</v>
      </c>
      <c r="M112" s="149" t="str">
        <f t="shared" si="11"/>
        <v/>
      </c>
    </row>
    <row r="113" spans="1:13" ht="15" customHeight="1">
      <c r="A113" s="73" t="str">
        <f t="shared" si="6"/>
        <v/>
      </c>
      <c r="B113" s="73" t="str">
        <f>IF(A113="","","内"&amp;SUM($A$5:A113))</f>
        <v/>
      </c>
      <c r="C113" s="73" t="str">
        <v>内⑦</v>
      </c>
      <c r="E113" s="78"/>
      <c r="F113" s="87"/>
      <c r="G113" s="99" t="str">
        <f t="shared" si="7"/>
        <v/>
      </c>
      <c r="H113" s="110"/>
      <c r="I113" s="121" t="str">
        <f t="shared" si="8"/>
        <v/>
      </c>
      <c r="J113" s="138" t="str">
        <f t="shared" si="9"/>
        <v/>
      </c>
      <c r="K113" s="71" t="e">
        <f>VLOOKUP(G113,環境設定!$B$7:$C$16,2,0)</f>
        <v>#N/A</v>
      </c>
      <c r="L113" s="146" t="e">
        <f t="shared" si="10"/>
        <v>#N/A</v>
      </c>
      <c r="M113" s="149" t="str">
        <f t="shared" si="11"/>
        <v/>
      </c>
    </row>
    <row r="114" spans="1:13" ht="15" customHeight="1">
      <c r="A114" s="73" t="str">
        <f t="shared" si="6"/>
        <v/>
      </c>
      <c r="B114" s="73" t="str">
        <f>IF(A114="","","内"&amp;SUM($A$5:A114))</f>
        <v/>
      </c>
      <c r="C114" s="73" t="str">
        <v>内⑦</v>
      </c>
      <c r="E114" s="78"/>
      <c r="F114" s="87"/>
      <c r="G114" s="99" t="str">
        <f t="shared" si="7"/>
        <v/>
      </c>
      <c r="H114" s="110"/>
      <c r="I114" s="121" t="str">
        <f t="shared" si="8"/>
        <v/>
      </c>
      <c r="J114" s="138" t="str">
        <f t="shared" si="9"/>
        <v/>
      </c>
      <c r="K114" s="71" t="e">
        <f>VLOOKUP(G114,環境設定!$B$7:$C$16,2,0)</f>
        <v>#N/A</v>
      </c>
      <c r="L114" s="146" t="e">
        <f t="shared" si="10"/>
        <v>#N/A</v>
      </c>
      <c r="M114" s="149" t="str">
        <f t="shared" si="11"/>
        <v/>
      </c>
    </row>
    <row r="115" spans="1:13" ht="15" customHeight="1">
      <c r="A115" s="73" t="str">
        <f t="shared" si="6"/>
        <v/>
      </c>
      <c r="B115" s="73" t="str">
        <f>IF(A115="","","内"&amp;SUM($A$5:A115))</f>
        <v/>
      </c>
      <c r="C115" s="73" t="str">
        <v>内⑦</v>
      </c>
      <c r="E115" s="78"/>
      <c r="F115" s="87"/>
      <c r="G115" s="99" t="str">
        <f t="shared" si="7"/>
        <v/>
      </c>
      <c r="H115" s="110"/>
      <c r="I115" s="121" t="str">
        <f t="shared" si="8"/>
        <v/>
      </c>
      <c r="J115" s="138" t="str">
        <f t="shared" si="9"/>
        <v/>
      </c>
      <c r="K115" s="71" t="e">
        <f>VLOOKUP(G115,環境設定!$B$7:$C$16,2,0)</f>
        <v>#N/A</v>
      </c>
      <c r="L115" s="146" t="e">
        <f t="shared" si="10"/>
        <v>#N/A</v>
      </c>
      <c r="M115" s="149" t="str">
        <f t="shared" si="11"/>
        <v/>
      </c>
    </row>
    <row r="116" spans="1:13" ht="15" customHeight="1">
      <c r="A116" s="73" t="str">
        <f t="shared" si="6"/>
        <v/>
      </c>
      <c r="B116" s="73" t="str">
        <f>IF(A116="","","内"&amp;SUM($A$5:A116))</f>
        <v/>
      </c>
      <c r="C116" s="73" t="str">
        <v>内⑦</v>
      </c>
      <c r="E116" s="78"/>
      <c r="F116" s="87"/>
      <c r="G116" s="99" t="str">
        <f t="shared" si="7"/>
        <v/>
      </c>
      <c r="H116" s="110"/>
      <c r="I116" s="121" t="str">
        <f t="shared" si="8"/>
        <v/>
      </c>
      <c r="J116" s="138" t="str">
        <f t="shared" si="9"/>
        <v/>
      </c>
      <c r="K116" s="71" t="e">
        <f>VLOOKUP(G116,環境設定!$B$7:$C$16,2,0)</f>
        <v>#N/A</v>
      </c>
      <c r="L116" s="146" t="e">
        <f t="shared" si="10"/>
        <v>#N/A</v>
      </c>
      <c r="M116" s="149" t="str">
        <f t="shared" si="11"/>
        <v/>
      </c>
    </row>
    <row r="117" spans="1:13" ht="15" customHeight="1">
      <c r="A117" s="73" t="str">
        <f t="shared" si="6"/>
        <v/>
      </c>
      <c r="B117" s="73" t="str">
        <f>IF(A117="","","内"&amp;SUM($A$5:A117))</f>
        <v/>
      </c>
      <c r="C117" s="73" t="str">
        <v>内⑦</v>
      </c>
      <c r="E117" s="78"/>
      <c r="F117" s="87"/>
      <c r="G117" s="99" t="str">
        <f t="shared" si="7"/>
        <v/>
      </c>
      <c r="H117" s="110"/>
      <c r="I117" s="121" t="str">
        <f t="shared" si="8"/>
        <v/>
      </c>
      <c r="J117" s="138" t="str">
        <f t="shared" si="9"/>
        <v/>
      </c>
      <c r="K117" s="71" t="e">
        <f>VLOOKUP(G117,環境設定!$B$7:$C$16,2,0)</f>
        <v>#N/A</v>
      </c>
      <c r="L117" s="146" t="e">
        <f t="shared" si="10"/>
        <v>#N/A</v>
      </c>
      <c r="M117" s="149" t="str">
        <f t="shared" si="11"/>
        <v/>
      </c>
    </row>
    <row r="118" spans="1:13" ht="15" customHeight="1">
      <c r="A118" s="73" t="str">
        <f t="shared" si="6"/>
        <v/>
      </c>
      <c r="B118" s="73" t="str">
        <f>IF(A118="","","内"&amp;SUM($A$5:A118))</f>
        <v/>
      </c>
      <c r="C118" s="73" t="str">
        <v>内⑦</v>
      </c>
      <c r="E118" s="78"/>
      <c r="F118" s="87"/>
      <c r="G118" s="99" t="str">
        <f t="shared" si="7"/>
        <v/>
      </c>
      <c r="H118" s="110"/>
      <c r="I118" s="121" t="str">
        <f t="shared" si="8"/>
        <v/>
      </c>
      <c r="J118" s="138" t="str">
        <f t="shared" si="9"/>
        <v/>
      </c>
      <c r="K118" s="71" t="e">
        <f>VLOOKUP(G118,環境設定!$B$7:$C$16,2,0)</f>
        <v>#N/A</v>
      </c>
      <c r="L118" s="146" t="e">
        <f t="shared" si="10"/>
        <v>#N/A</v>
      </c>
      <c r="M118" s="149" t="str">
        <f t="shared" si="11"/>
        <v/>
      </c>
    </row>
    <row r="119" spans="1:13" ht="15" customHeight="1">
      <c r="A119" s="73" t="str">
        <f t="shared" si="6"/>
        <v/>
      </c>
      <c r="B119" s="73" t="str">
        <f>IF(A119="","","内"&amp;SUM($A$5:A119))</f>
        <v/>
      </c>
      <c r="C119" s="73" t="str">
        <v>内⑦</v>
      </c>
      <c r="E119" s="78"/>
      <c r="F119" s="87"/>
      <c r="G119" s="99" t="str">
        <f t="shared" si="7"/>
        <v/>
      </c>
      <c r="H119" s="110"/>
      <c r="I119" s="121" t="str">
        <f t="shared" si="8"/>
        <v/>
      </c>
      <c r="J119" s="138" t="str">
        <f t="shared" si="9"/>
        <v/>
      </c>
      <c r="K119" s="71" t="e">
        <f>VLOOKUP(G119,環境設定!$B$7:$C$16,2,0)</f>
        <v>#N/A</v>
      </c>
      <c r="L119" s="146" t="e">
        <f t="shared" si="10"/>
        <v>#N/A</v>
      </c>
      <c r="M119" s="149" t="str">
        <f t="shared" si="11"/>
        <v/>
      </c>
    </row>
    <row r="120" spans="1:13" ht="15" customHeight="1">
      <c r="A120" s="73" t="str">
        <f t="shared" si="6"/>
        <v/>
      </c>
      <c r="B120" s="73" t="str">
        <f>IF(A120="","","内"&amp;SUM($A$5:A120))</f>
        <v/>
      </c>
      <c r="C120" s="73" t="str">
        <v>内⑦</v>
      </c>
      <c r="E120" s="78"/>
      <c r="F120" s="87"/>
      <c r="G120" s="99" t="str">
        <f t="shared" si="7"/>
        <v/>
      </c>
      <c r="H120" s="110"/>
      <c r="I120" s="121" t="str">
        <f t="shared" si="8"/>
        <v/>
      </c>
      <c r="J120" s="138" t="str">
        <f t="shared" si="9"/>
        <v/>
      </c>
      <c r="K120" s="71" t="e">
        <f>VLOOKUP(G120,環境設定!$B$7:$C$16,2,0)</f>
        <v>#N/A</v>
      </c>
      <c r="L120" s="146" t="e">
        <f t="shared" si="10"/>
        <v>#N/A</v>
      </c>
      <c r="M120" s="149" t="str">
        <f t="shared" si="11"/>
        <v/>
      </c>
    </row>
    <row r="121" spans="1:13" ht="15" customHeight="1">
      <c r="A121" s="73" t="str">
        <f t="shared" si="6"/>
        <v/>
      </c>
      <c r="B121" s="73" t="str">
        <f>IF(A121="","","内"&amp;SUM($A$5:A121))</f>
        <v/>
      </c>
      <c r="C121" s="73" t="str">
        <v>内⑦</v>
      </c>
      <c r="E121" s="78"/>
      <c r="F121" s="87"/>
      <c r="G121" s="99" t="str">
        <f t="shared" si="7"/>
        <v/>
      </c>
      <c r="H121" s="110"/>
      <c r="I121" s="121" t="str">
        <f t="shared" si="8"/>
        <v/>
      </c>
      <c r="J121" s="138" t="str">
        <f t="shared" si="9"/>
        <v/>
      </c>
      <c r="K121" s="71" t="e">
        <f>VLOOKUP(G121,環境設定!$B$7:$C$16,2,0)</f>
        <v>#N/A</v>
      </c>
      <c r="L121" s="146" t="e">
        <f t="shared" si="10"/>
        <v>#N/A</v>
      </c>
      <c r="M121" s="149" t="str">
        <f t="shared" si="11"/>
        <v/>
      </c>
    </row>
    <row r="122" spans="1:13" ht="15" customHeight="1">
      <c r="A122" s="73" t="str">
        <f t="shared" si="6"/>
        <v/>
      </c>
      <c r="B122" s="73" t="str">
        <f>IF(A122="","","内"&amp;SUM($A$5:A122))</f>
        <v/>
      </c>
      <c r="C122" s="73" t="str">
        <v>内⑦</v>
      </c>
      <c r="E122" s="78"/>
      <c r="F122" s="87"/>
      <c r="G122" s="99" t="str">
        <f t="shared" si="7"/>
        <v/>
      </c>
      <c r="H122" s="110"/>
      <c r="I122" s="121" t="str">
        <f t="shared" si="8"/>
        <v/>
      </c>
      <c r="J122" s="138" t="str">
        <f t="shared" si="9"/>
        <v/>
      </c>
      <c r="K122" s="71" t="e">
        <f>VLOOKUP(G122,環境設定!$B$7:$C$16,2,0)</f>
        <v>#N/A</v>
      </c>
      <c r="L122" s="146" t="e">
        <f t="shared" si="10"/>
        <v>#N/A</v>
      </c>
      <c r="M122" s="149" t="str">
        <f t="shared" si="11"/>
        <v/>
      </c>
    </row>
    <row r="123" spans="1:13" ht="15" customHeight="1">
      <c r="A123" s="73" t="str">
        <f t="shared" si="6"/>
        <v/>
      </c>
      <c r="B123" s="73" t="str">
        <f>IF(A123="","","内"&amp;SUM($A$5:A123))</f>
        <v/>
      </c>
      <c r="C123" s="73" t="str">
        <v>内⑦</v>
      </c>
      <c r="E123" s="78"/>
      <c r="F123" s="87"/>
      <c r="G123" s="99" t="str">
        <f t="shared" si="7"/>
        <v/>
      </c>
      <c r="H123" s="110"/>
      <c r="I123" s="121" t="str">
        <f t="shared" si="8"/>
        <v/>
      </c>
      <c r="J123" s="138" t="str">
        <f t="shared" si="9"/>
        <v/>
      </c>
      <c r="K123" s="71" t="e">
        <f>VLOOKUP(G123,環境設定!$B$7:$C$16,2,0)</f>
        <v>#N/A</v>
      </c>
      <c r="L123" s="146" t="e">
        <f t="shared" si="10"/>
        <v>#N/A</v>
      </c>
      <c r="M123" s="149" t="str">
        <f t="shared" si="11"/>
        <v/>
      </c>
    </row>
    <row r="124" spans="1:13" ht="15" customHeight="1">
      <c r="A124" s="73" t="str">
        <f t="shared" si="6"/>
        <v/>
      </c>
      <c r="B124" s="73" t="str">
        <f>IF(A124="","","内"&amp;SUM($A$5:A124))</f>
        <v/>
      </c>
      <c r="C124" s="73" t="str">
        <v>内⑦</v>
      </c>
      <c r="E124" s="78"/>
      <c r="F124" s="87"/>
      <c r="G124" s="99" t="str">
        <f t="shared" si="7"/>
        <v/>
      </c>
      <c r="H124" s="110"/>
      <c r="I124" s="121" t="str">
        <f t="shared" si="8"/>
        <v/>
      </c>
      <c r="J124" s="138" t="str">
        <f t="shared" si="9"/>
        <v/>
      </c>
      <c r="K124" s="71" t="e">
        <f>VLOOKUP(G124,環境設定!$B$7:$C$16,2,0)</f>
        <v>#N/A</v>
      </c>
      <c r="L124" s="146" t="e">
        <f t="shared" si="10"/>
        <v>#N/A</v>
      </c>
      <c r="M124" s="149" t="str">
        <f t="shared" si="11"/>
        <v/>
      </c>
    </row>
    <row r="125" spans="1:13" ht="15" customHeight="1">
      <c r="A125" s="73" t="str">
        <f t="shared" si="6"/>
        <v/>
      </c>
      <c r="B125" s="73" t="str">
        <f>IF(A125="","","内"&amp;SUM($A$5:A125))</f>
        <v/>
      </c>
      <c r="C125" s="73" t="str">
        <v>内⑦</v>
      </c>
      <c r="E125" s="79"/>
      <c r="F125" s="88"/>
      <c r="G125" s="100" t="str">
        <f t="shared" si="7"/>
        <v/>
      </c>
      <c r="H125" s="111"/>
      <c r="I125" s="122" t="str">
        <f t="shared" si="8"/>
        <v/>
      </c>
      <c r="J125" s="139" t="str">
        <f t="shared" si="9"/>
        <v/>
      </c>
      <c r="K125" s="71" t="e">
        <f>VLOOKUP(G125,環境設定!$B$7:$C$16,2,0)</f>
        <v>#N/A</v>
      </c>
      <c r="L125" s="146" t="e">
        <f t="shared" si="10"/>
        <v>#N/A</v>
      </c>
      <c r="M125" s="149" t="str">
        <f t="shared" si="11"/>
        <v/>
      </c>
    </row>
    <row r="126" spans="1:13" ht="15" customHeight="1">
      <c r="A126" s="73" t="str">
        <f t="shared" si="6"/>
        <v/>
      </c>
      <c r="B126" s="73" t="str">
        <f>IF(A126="","","内"&amp;SUM($A$5:A126))</f>
        <v/>
      </c>
      <c r="C126" s="73" t="str">
        <v>内⑧</v>
      </c>
      <c r="E126" s="77" t="s">
        <v>340</v>
      </c>
      <c r="F126" s="86"/>
      <c r="G126" s="98" t="str">
        <f t="shared" si="7"/>
        <v/>
      </c>
      <c r="H126" s="113"/>
      <c r="I126" s="123" t="str">
        <f t="shared" si="8"/>
        <v/>
      </c>
      <c r="J126" s="137" t="str">
        <f t="shared" si="9"/>
        <v/>
      </c>
      <c r="K126" s="71" t="e">
        <f>VLOOKUP(G126,環境設定!$B$7:$C$16,2,0)</f>
        <v>#N/A</v>
      </c>
      <c r="L126" s="146" t="e">
        <f t="shared" si="10"/>
        <v>#N/A</v>
      </c>
      <c r="M126" s="149" t="str">
        <f t="shared" si="11"/>
        <v/>
      </c>
    </row>
    <row r="127" spans="1:13" ht="15" customHeight="1">
      <c r="A127" s="73" t="str">
        <f t="shared" si="6"/>
        <v/>
      </c>
      <c r="B127" s="73" t="str">
        <f>IF(A127="","","内"&amp;SUM($A$5:A127))</f>
        <v/>
      </c>
      <c r="C127" s="73" t="str">
        <v>内⑧</v>
      </c>
      <c r="E127" s="78"/>
      <c r="F127" s="87"/>
      <c r="G127" s="99" t="str">
        <f t="shared" si="7"/>
        <v/>
      </c>
      <c r="H127" s="110"/>
      <c r="I127" s="121" t="str">
        <f t="shared" si="8"/>
        <v/>
      </c>
      <c r="J127" s="138" t="str">
        <f t="shared" si="9"/>
        <v/>
      </c>
      <c r="K127" s="71" t="e">
        <f>VLOOKUP(G127,環境設定!$B$7:$C$16,2,0)</f>
        <v>#N/A</v>
      </c>
      <c r="L127" s="146" t="e">
        <f t="shared" si="10"/>
        <v>#N/A</v>
      </c>
      <c r="M127" s="149" t="str">
        <f t="shared" si="11"/>
        <v/>
      </c>
    </row>
    <row r="128" spans="1:13" ht="15" customHeight="1">
      <c r="A128" s="73" t="str">
        <f t="shared" si="6"/>
        <v/>
      </c>
      <c r="B128" s="73" t="str">
        <f>IF(A128="","","内"&amp;SUM($A$5:A128))</f>
        <v/>
      </c>
      <c r="C128" s="73" t="str">
        <v>内⑧</v>
      </c>
      <c r="E128" s="78"/>
      <c r="F128" s="87"/>
      <c r="G128" s="99" t="str">
        <f t="shared" si="7"/>
        <v/>
      </c>
      <c r="H128" s="110"/>
      <c r="I128" s="121" t="str">
        <f t="shared" si="8"/>
        <v/>
      </c>
      <c r="J128" s="138" t="str">
        <f t="shared" si="9"/>
        <v/>
      </c>
      <c r="K128" s="71" t="e">
        <f>VLOOKUP(G128,環境設定!$B$7:$C$16,2,0)</f>
        <v>#N/A</v>
      </c>
      <c r="L128" s="146" t="e">
        <f t="shared" si="10"/>
        <v>#N/A</v>
      </c>
      <c r="M128" s="149" t="str">
        <f t="shared" si="11"/>
        <v/>
      </c>
    </row>
    <row r="129" spans="1:13" ht="15" customHeight="1">
      <c r="A129" s="73" t="str">
        <f t="shared" si="6"/>
        <v/>
      </c>
      <c r="B129" s="73" t="str">
        <f>IF(A129="","","内"&amp;SUM($A$5:A129))</f>
        <v/>
      </c>
      <c r="C129" s="73" t="str">
        <v>内⑧</v>
      </c>
      <c r="E129" s="78"/>
      <c r="F129" s="87"/>
      <c r="G129" s="99" t="str">
        <f t="shared" si="7"/>
        <v/>
      </c>
      <c r="H129" s="110"/>
      <c r="I129" s="121" t="str">
        <f t="shared" si="8"/>
        <v/>
      </c>
      <c r="J129" s="138" t="str">
        <f t="shared" si="9"/>
        <v/>
      </c>
      <c r="K129" s="71" t="e">
        <f>VLOOKUP(G129,環境設定!$B$7:$C$16,2,0)</f>
        <v>#N/A</v>
      </c>
      <c r="L129" s="146" t="e">
        <f t="shared" si="10"/>
        <v>#N/A</v>
      </c>
      <c r="M129" s="149" t="str">
        <f t="shared" si="11"/>
        <v/>
      </c>
    </row>
    <row r="130" spans="1:13" ht="15" customHeight="1">
      <c r="A130" s="73" t="str">
        <f t="shared" si="6"/>
        <v/>
      </c>
      <c r="B130" s="73" t="str">
        <f>IF(A130="","","内"&amp;SUM($A$5:A130))</f>
        <v/>
      </c>
      <c r="C130" s="73" t="str">
        <v>内⑧</v>
      </c>
      <c r="E130" s="78"/>
      <c r="F130" s="87"/>
      <c r="G130" s="99" t="str">
        <f t="shared" si="7"/>
        <v/>
      </c>
      <c r="H130" s="110"/>
      <c r="I130" s="121" t="str">
        <f t="shared" si="8"/>
        <v/>
      </c>
      <c r="J130" s="138" t="str">
        <f t="shared" si="9"/>
        <v/>
      </c>
      <c r="K130" s="71" t="e">
        <f>VLOOKUP(G130,環境設定!$B$7:$C$16,2,0)</f>
        <v>#N/A</v>
      </c>
      <c r="L130" s="146" t="e">
        <f t="shared" si="10"/>
        <v>#N/A</v>
      </c>
      <c r="M130" s="149" t="str">
        <f t="shared" si="11"/>
        <v/>
      </c>
    </row>
    <row r="131" spans="1:13" ht="15" customHeight="1">
      <c r="A131" s="73" t="str">
        <f t="shared" si="6"/>
        <v/>
      </c>
      <c r="B131" s="73" t="str">
        <f>IF(A131="","","内"&amp;SUM($A$5:A131))</f>
        <v/>
      </c>
      <c r="C131" s="73" t="str">
        <v>内⑧</v>
      </c>
      <c r="E131" s="78"/>
      <c r="F131" s="87"/>
      <c r="G131" s="99" t="str">
        <f t="shared" si="7"/>
        <v/>
      </c>
      <c r="H131" s="110"/>
      <c r="I131" s="121" t="str">
        <f t="shared" si="8"/>
        <v/>
      </c>
      <c r="J131" s="138" t="str">
        <f t="shared" si="9"/>
        <v/>
      </c>
      <c r="K131" s="71" t="e">
        <f>VLOOKUP(G131,環境設定!$B$7:$C$16,2,0)</f>
        <v>#N/A</v>
      </c>
      <c r="L131" s="146" t="e">
        <f t="shared" si="10"/>
        <v>#N/A</v>
      </c>
      <c r="M131" s="149" t="str">
        <f t="shared" si="11"/>
        <v/>
      </c>
    </row>
    <row r="132" spans="1:13" ht="15" customHeight="1">
      <c r="A132" s="73" t="str">
        <f t="shared" si="6"/>
        <v/>
      </c>
      <c r="B132" s="73" t="str">
        <f>IF(A132="","","内"&amp;SUM($A$5:A132))</f>
        <v/>
      </c>
      <c r="C132" s="73" t="str">
        <v>内⑧</v>
      </c>
      <c r="E132" s="78"/>
      <c r="F132" s="87"/>
      <c r="G132" s="99" t="str">
        <f t="shared" si="7"/>
        <v/>
      </c>
      <c r="H132" s="110"/>
      <c r="I132" s="121" t="str">
        <f t="shared" si="8"/>
        <v/>
      </c>
      <c r="J132" s="138" t="str">
        <f t="shared" si="9"/>
        <v/>
      </c>
      <c r="K132" s="71" t="e">
        <f>VLOOKUP(G132,環境設定!$B$7:$C$16,2,0)</f>
        <v>#N/A</v>
      </c>
      <c r="L132" s="146" t="e">
        <f t="shared" si="10"/>
        <v>#N/A</v>
      </c>
      <c r="M132" s="149" t="str">
        <f t="shared" si="11"/>
        <v/>
      </c>
    </row>
    <row r="133" spans="1:13" ht="15" customHeight="1">
      <c r="A133" s="73" t="str">
        <f t="shared" ref="A133:A187" si="12">IF(F133&lt;&gt;"",1,"")</f>
        <v/>
      </c>
      <c r="B133" s="73" t="str">
        <f>IF(A133="","","内"&amp;SUM($A$5:A133))</f>
        <v/>
      </c>
      <c r="C133" s="73" t="str">
        <v>内⑧</v>
      </c>
      <c r="E133" s="78"/>
      <c r="F133" s="87"/>
      <c r="G133" s="99" t="str">
        <f t="shared" ref="G133:G175" si="13">IF($F133="","",VLOOKUP($F133,単価範囲,$G$3,0))</f>
        <v/>
      </c>
      <c r="H133" s="110"/>
      <c r="I133" s="121" t="str">
        <f t="shared" ref="I133:I175" si="14">IF($F133="","",VLOOKUP($F133,単価範囲,$I$3,0))</f>
        <v/>
      </c>
      <c r="J133" s="138" t="str">
        <f t="shared" ref="J133:J185" si="15">IF(I133="","",ROUNDDOWN(H133*I133,0))</f>
        <v/>
      </c>
      <c r="K133" s="71" t="e">
        <f>VLOOKUP(G133,環境設定!$B$7:$C$16,2,0)</f>
        <v>#N/A</v>
      </c>
      <c r="L133" s="146" t="e">
        <f t="shared" si="10"/>
        <v>#N/A</v>
      </c>
      <c r="M133" s="149" t="str">
        <f t="shared" si="11"/>
        <v/>
      </c>
    </row>
    <row r="134" spans="1:13" ht="15" customHeight="1">
      <c r="A134" s="73" t="str">
        <f t="shared" si="12"/>
        <v/>
      </c>
      <c r="B134" s="73" t="str">
        <f>IF(A134="","","内"&amp;SUM($A$5:A134))</f>
        <v/>
      </c>
      <c r="C134" s="73" t="str">
        <v>内⑧</v>
      </c>
      <c r="E134" s="78"/>
      <c r="F134" s="87"/>
      <c r="G134" s="99" t="str">
        <f t="shared" si="13"/>
        <v/>
      </c>
      <c r="H134" s="110"/>
      <c r="I134" s="121" t="str">
        <f t="shared" si="14"/>
        <v/>
      </c>
      <c r="J134" s="138" t="str">
        <f t="shared" si="15"/>
        <v/>
      </c>
      <c r="K134" s="71" t="e">
        <f>VLOOKUP(G134,環境設定!$B$7:$C$16,2,0)</f>
        <v>#N/A</v>
      </c>
      <c r="L134" s="146" t="e">
        <f t="shared" ref="L134:L185" si="16">ROUND(ROUND(H134,K134)*I134,0)</f>
        <v>#N/A</v>
      </c>
      <c r="M134" s="149" t="str">
        <f t="shared" ref="M134:M185" si="17">IF(OR(H134="",I134=""),"",IF(ISERROR(L134),"",IF(J134=L134,"","桁数ｴﾗｰ")))</f>
        <v/>
      </c>
    </row>
    <row r="135" spans="1:13" ht="15" customHeight="1">
      <c r="A135" s="73" t="str">
        <f t="shared" si="12"/>
        <v/>
      </c>
      <c r="B135" s="73" t="str">
        <f>IF(A135="","","内"&amp;SUM($A$5:A135))</f>
        <v/>
      </c>
      <c r="C135" s="73" t="str">
        <v>内⑧</v>
      </c>
      <c r="E135" s="78"/>
      <c r="F135" s="87"/>
      <c r="G135" s="99" t="str">
        <f t="shared" si="13"/>
        <v/>
      </c>
      <c r="H135" s="110"/>
      <c r="I135" s="121" t="str">
        <f t="shared" si="14"/>
        <v/>
      </c>
      <c r="J135" s="138" t="str">
        <f t="shared" si="15"/>
        <v/>
      </c>
      <c r="K135" s="71" t="e">
        <f>VLOOKUP(G135,環境設定!$B$7:$C$16,2,0)</f>
        <v>#N/A</v>
      </c>
      <c r="L135" s="146" t="e">
        <f t="shared" si="16"/>
        <v>#N/A</v>
      </c>
      <c r="M135" s="149" t="str">
        <f t="shared" si="17"/>
        <v/>
      </c>
    </row>
    <row r="136" spans="1:13" ht="15" customHeight="1">
      <c r="A136" s="73" t="str">
        <f t="shared" si="12"/>
        <v/>
      </c>
      <c r="B136" s="73" t="str">
        <f>IF(A136="","","内"&amp;SUM($A$5:A136))</f>
        <v/>
      </c>
      <c r="C136" s="73" t="str">
        <v>内⑧</v>
      </c>
      <c r="E136" s="78"/>
      <c r="F136" s="87"/>
      <c r="G136" s="99" t="str">
        <f t="shared" si="13"/>
        <v/>
      </c>
      <c r="H136" s="110"/>
      <c r="I136" s="121" t="str">
        <f t="shared" si="14"/>
        <v/>
      </c>
      <c r="J136" s="138" t="str">
        <f t="shared" si="15"/>
        <v/>
      </c>
      <c r="K136" s="71" t="e">
        <f>VLOOKUP(G136,環境設定!$B$7:$C$16,2,0)</f>
        <v>#N/A</v>
      </c>
      <c r="L136" s="146" t="e">
        <f t="shared" si="16"/>
        <v>#N/A</v>
      </c>
      <c r="M136" s="149" t="str">
        <f t="shared" si="17"/>
        <v/>
      </c>
    </row>
    <row r="137" spans="1:13" ht="15" customHeight="1">
      <c r="A137" s="73" t="str">
        <f t="shared" si="12"/>
        <v/>
      </c>
      <c r="B137" s="73" t="str">
        <f>IF(A137="","","内"&amp;SUM($A$5:A137))</f>
        <v/>
      </c>
      <c r="C137" s="73" t="str">
        <v>内⑧</v>
      </c>
      <c r="E137" s="78"/>
      <c r="F137" s="87"/>
      <c r="G137" s="99" t="str">
        <f t="shared" si="13"/>
        <v/>
      </c>
      <c r="H137" s="110"/>
      <c r="I137" s="121" t="str">
        <f t="shared" si="14"/>
        <v/>
      </c>
      <c r="J137" s="138" t="str">
        <f t="shared" si="15"/>
        <v/>
      </c>
      <c r="K137" s="71" t="e">
        <f>VLOOKUP(G137,環境設定!$B$7:$C$16,2,0)</f>
        <v>#N/A</v>
      </c>
      <c r="L137" s="146" t="e">
        <f t="shared" si="16"/>
        <v>#N/A</v>
      </c>
      <c r="M137" s="149" t="str">
        <f t="shared" si="17"/>
        <v/>
      </c>
    </row>
    <row r="138" spans="1:13" ht="15" customHeight="1">
      <c r="A138" s="73" t="str">
        <f t="shared" si="12"/>
        <v/>
      </c>
      <c r="B138" s="73" t="str">
        <f>IF(A138="","","内"&amp;SUM($A$5:A138))</f>
        <v/>
      </c>
      <c r="C138" s="73" t="str">
        <v>内⑧</v>
      </c>
      <c r="E138" s="78"/>
      <c r="F138" s="87"/>
      <c r="G138" s="99" t="str">
        <f t="shared" si="13"/>
        <v/>
      </c>
      <c r="H138" s="110"/>
      <c r="I138" s="121" t="str">
        <f t="shared" si="14"/>
        <v/>
      </c>
      <c r="J138" s="138" t="str">
        <f t="shared" si="15"/>
        <v/>
      </c>
      <c r="K138" s="71" t="e">
        <f>VLOOKUP(G138,環境設定!$B$7:$C$16,2,0)</f>
        <v>#N/A</v>
      </c>
      <c r="L138" s="146" t="e">
        <f t="shared" si="16"/>
        <v>#N/A</v>
      </c>
      <c r="M138" s="149" t="str">
        <f t="shared" si="17"/>
        <v/>
      </c>
    </row>
    <row r="139" spans="1:13" ht="15" customHeight="1">
      <c r="A139" s="73" t="str">
        <f t="shared" si="12"/>
        <v/>
      </c>
      <c r="B139" s="73" t="str">
        <f>IF(A139="","","内"&amp;SUM($A$5:A139))</f>
        <v/>
      </c>
      <c r="C139" s="73" t="str">
        <v>内⑧</v>
      </c>
      <c r="E139" s="78"/>
      <c r="F139" s="87"/>
      <c r="G139" s="99" t="str">
        <f t="shared" si="13"/>
        <v/>
      </c>
      <c r="H139" s="110"/>
      <c r="I139" s="121" t="str">
        <f t="shared" si="14"/>
        <v/>
      </c>
      <c r="J139" s="138" t="str">
        <f t="shared" si="15"/>
        <v/>
      </c>
      <c r="K139" s="71" t="e">
        <f>VLOOKUP(G139,環境設定!$B$7:$C$16,2,0)</f>
        <v>#N/A</v>
      </c>
      <c r="L139" s="146" t="e">
        <f t="shared" si="16"/>
        <v>#N/A</v>
      </c>
      <c r="M139" s="149" t="str">
        <f t="shared" si="17"/>
        <v/>
      </c>
    </row>
    <row r="140" spans="1:13" ht="15" customHeight="1">
      <c r="A140" s="73" t="str">
        <f t="shared" si="12"/>
        <v/>
      </c>
      <c r="B140" s="73" t="str">
        <f>IF(A140="","","内"&amp;SUM($A$5:A140))</f>
        <v/>
      </c>
      <c r="C140" s="73" t="str">
        <v>内⑧</v>
      </c>
      <c r="E140" s="78"/>
      <c r="F140" s="87"/>
      <c r="G140" s="99" t="str">
        <f t="shared" si="13"/>
        <v/>
      </c>
      <c r="H140" s="110"/>
      <c r="I140" s="121" t="str">
        <f t="shared" si="14"/>
        <v/>
      </c>
      <c r="J140" s="138" t="str">
        <f t="shared" si="15"/>
        <v/>
      </c>
      <c r="K140" s="71" t="e">
        <f>VLOOKUP(G140,環境設定!$B$7:$C$16,2,0)</f>
        <v>#N/A</v>
      </c>
      <c r="L140" s="146" t="e">
        <f t="shared" si="16"/>
        <v>#N/A</v>
      </c>
      <c r="M140" s="149" t="str">
        <f t="shared" si="17"/>
        <v/>
      </c>
    </row>
    <row r="141" spans="1:13" ht="15" customHeight="1">
      <c r="A141" s="73" t="str">
        <f t="shared" si="12"/>
        <v/>
      </c>
      <c r="B141" s="73" t="str">
        <f>IF(A141="","","内"&amp;SUM($A$5:A141))</f>
        <v/>
      </c>
      <c r="C141" s="73" t="str">
        <v>内⑧</v>
      </c>
      <c r="E141" s="78"/>
      <c r="F141" s="87"/>
      <c r="G141" s="99" t="str">
        <f t="shared" si="13"/>
        <v/>
      </c>
      <c r="H141" s="110"/>
      <c r="I141" s="121" t="str">
        <f t="shared" si="14"/>
        <v/>
      </c>
      <c r="J141" s="138" t="str">
        <f t="shared" si="15"/>
        <v/>
      </c>
      <c r="K141" s="71" t="e">
        <f>VLOOKUP(G141,環境設定!$B$7:$C$16,2,0)</f>
        <v>#N/A</v>
      </c>
      <c r="L141" s="146" t="e">
        <f t="shared" si="16"/>
        <v>#N/A</v>
      </c>
      <c r="M141" s="149" t="str">
        <f t="shared" si="17"/>
        <v/>
      </c>
    </row>
    <row r="142" spans="1:13" ht="15" customHeight="1">
      <c r="A142" s="73" t="str">
        <f t="shared" si="12"/>
        <v/>
      </c>
      <c r="B142" s="73" t="str">
        <f>IF(A142="","","内"&amp;SUM($A$5:A142))</f>
        <v/>
      </c>
      <c r="C142" s="73" t="str">
        <v>内⑧</v>
      </c>
      <c r="E142" s="78"/>
      <c r="F142" s="87"/>
      <c r="G142" s="99" t="str">
        <f t="shared" si="13"/>
        <v/>
      </c>
      <c r="H142" s="110"/>
      <c r="I142" s="121" t="str">
        <f t="shared" si="14"/>
        <v/>
      </c>
      <c r="J142" s="138" t="str">
        <f t="shared" si="15"/>
        <v/>
      </c>
      <c r="K142" s="71" t="e">
        <f>VLOOKUP(G142,環境設定!$B$7:$C$16,2,0)</f>
        <v>#N/A</v>
      </c>
      <c r="L142" s="146" t="e">
        <f t="shared" si="16"/>
        <v>#N/A</v>
      </c>
      <c r="M142" s="149" t="str">
        <f t="shared" si="17"/>
        <v/>
      </c>
    </row>
    <row r="143" spans="1:13" ht="15" customHeight="1">
      <c r="A143" s="73" t="str">
        <f t="shared" si="12"/>
        <v/>
      </c>
      <c r="B143" s="73" t="str">
        <f>IF(A143="","","内"&amp;SUM($A$5:A143))</f>
        <v/>
      </c>
      <c r="C143" s="73" t="str">
        <v>内⑧</v>
      </c>
      <c r="E143" s="78"/>
      <c r="F143" s="87"/>
      <c r="G143" s="99" t="str">
        <f t="shared" si="13"/>
        <v/>
      </c>
      <c r="H143" s="110"/>
      <c r="I143" s="121" t="str">
        <f t="shared" si="14"/>
        <v/>
      </c>
      <c r="J143" s="138" t="str">
        <f t="shared" si="15"/>
        <v/>
      </c>
      <c r="K143" s="71" t="e">
        <f>VLOOKUP(G143,環境設定!$B$7:$C$16,2,0)</f>
        <v>#N/A</v>
      </c>
      <c r="L143" s="146" t="e">
        <f t="shared" si="16"/>
        <v>#N/A</v>
      </c>
      <c r="M143" s="149" t="str">
        <f t="shared" si="17"/>
        <v/>
      </c>
    </row>
    <row r="144" spans="1:13" ht="15" customHeight="1">
      <c r="A144" s="73" t="str">
        <f t="shared" si="12"/>
        <v/>
      </c>
      <c r="B144" s="73" t="str">
        <f>IF(A144="","","内"&amp;SUM($A$5:A144))</f>
        <v/>
      </c>
      <c r="C144" s="73" t="str">
        <v>内⑧</v>
      </c>
      <c r="E144" s="78"/>
      <c r="F144" s="87"/>
      <c r="G144" s="99" t="str">
        <f t="shared" si="13"/>
        <v/>
      </c>
      <c r="H144" s="110"/>
      <c r="I144" s="121" t="str">
        <f t="shared" si="14"/>
        <v/>
      </c>
      <c r="J144" s="138" t="str">
        <f t="shared" si="15"/>
        <v/>
      </c>
      <c r="K144" s="71" t="e">
        <f>VLOOKUP(G144,環境設定!$B$7:$C$16,2,0)</f>
        <v>#N/A</v>
      </c>
      <c r="L144" s="146" t="e">
        <f t="shared" si="16"/>
        <v>#N/A</v>
      </c>
      <c r="M144" s="149" t="str">
        <f t="shared" si="17"/>
        <v/>
      </c>
    </row>
    <row r="145" spans="1:13" ht="15" customHeight="1">
      <c r="A145" s="73" t="str">
        <f t="shared" si="12"/>
        <v/>
      </c>
      <c r="B145" s="73" t="str">
        <f>IF(A145="","","内"&amp;SUM($A$5:A145))</f>
        <v/>
      </c>
      <c r="C145" s="73" t="str">
        <v>内⑧</v>
      </c>
      <c r="E145" s="79"/>
      <c r="F145" s="88"/>
      <c r="G145" s="100" t="str">
        <f t="shared" si="13"/>
        <v/>
      </c>
      <c r="H145" s="111"/>
      <c r="I145" s="122" t="str">
        <f t="shared" si="14"/>
        <v/>
      </c>
      <c r="J145" s="139" t="str">
        <f t="shared" si="15"/>
        <v/>
      </c>
      <c r="K145" s="71" t="e">
        <f>VLOOKUP(G145,環境設定!$B$7:$C$16,2,0)</f>
        <v>#N/A</v>
      </c>
      <c r="L145" s="146" t="e">
        <f t="shared" si="16"/>
        <v>#N/A</v>
      </c>
      <c r="M145" s="149" t="str">
        <f t="shared" si="17"/>
        <v/>
      </c>
    </row>
    <row r="146" spans="1:13" ht="15" customHeight="1">
      <c r="A146" s="73" t="str">
        <f t="shared" si="12"/>
        <v/>
      </c>
      <c r="B146" s="73" t="str">
        <f>IF(A146="","","内"&amp;SUM($A$5:A146))</f>
        <v/>
      </c>
      <c r="C146" s="73" t="str">
        <v>内⑨</v>
      </c>
      <c r="E146" s="77" t="s">
        <v>344</v>
      </c>
      <c r="F146" s="86"/>
      <c r="G146" s="98" t="str">
        <f t="shared" si="13"/>
        <v/>
      </c>
      <c r="H146" s="113"/>
      <c r="I146" s="123" t="str">
        <f t="shared" si="14"/>
        <v/>
      </c>
      <c r="J146" s="137" t="str">
        <f t="shared" si="15"/>
        <v/>
      </c>
      <c r="K146" s="71" t="e">
        <f>VLOOKUP(G146,環境設定!$B$7:$C$16,2,0)</f>
        <v>#N/A</v>
      </c>
      <c r="L146" s="146" t="e">
        <f t="shared" si="16"/>
        <v>#N/A</v>
      </c>
      <c r="M146" s="149" t="str">
        <f t="shared" si="17"/>
        <v/>
      </c>
    </row>
    <row r="147" spans="1:13" ht="15" customHeight="1">
      <c r="A147" s="73" t="str">
        <f t="shared" si="12"/>
        <v/>
      </c>
      <c r="B147" s="73" t="str">
        <f>IF(A147="","","内"&amp;SUM($A$5:A147))</f>
        <v/>
      </c>
      <c r="C147" s="73" t="str">
        <v>内⑨</v>
      </c>
      <c r="E147" s="78"/>
      <c r="F147" s="87"/>
      <c r="G147" s="99" t="str">
        <f t="shared" si="13"/>
        <v/>
      </c>
      <c r="H147" s="110"/>
      <c r="I147" s="121" t="str">
        <f t="shared" si="14"/>
        <v/>
      </c>
      <c r="J147" s="138" t="str">
        <f t="shared" si="15"/>
        <v/>
      </c>
      <c r="K147" s="71" t="e">
        <f>VLOOKUP(G147,環境設定!$B$7:$C$16,2,0)</f>
        <v>#N/A</v>
      </c>
      <c r="L147" s="146" t="e">
        <f t="shared" si="16"/>
        <v>#N/A</v>
      </c>
      <c r="M147" s="149" t="str">
        <f t="shared" si="17"/>
        <v/>
      </c>
    </row>
    <row r="148" spans="1:13" ht="15" customHeight="1">
      <c r="A148" s="73" t="str">
        <f t="shared" si="12"/>
        <v/>
      </c>
      <c r="B148" s="73" t="str">
        <f>IF(A148="","","内"&amp;SUM($A$5:A148))</f>
        <v/>
      </c>
      <c r="C148" s="73" t="str">
        <v>内⑨</v>
      </c>
      <c r="E148" s="78"/>
      <c r="F148" s="87"/>
      <c r="G148" s="99" t="str">
        <f t="shared" si="13"/>
        <v/>
      </c>
      <c r="H148" s="110"/>
      <c r="I148" s="121" t="str">
        <f t="shared" si="14"/>
        <v/>
      </c>
      <c r="J148" s="138" t="str">
        <f t="shared" si="15"/>
        <v/>
      </c>
      <c r="K148" s="71" t="e">
        <f>VLOOKUP(G148,環境設定!$B$7:$C$16,2,0)</f>
        <v>#N/A</v>
      </c>
      <c r="L148" s="146" t="e">
        <f t="shared" si="16"/>
        <v>#N/A</v>
      </c>
      <c r="M148" s="149" t="str">
        <f t="shared" si="17"/>
        <v/>
      </c>
    </row>
    <row r="149" spans="1:13" ht="15" customHeight="1">
      <c r="A149" s="73" t="str">
        <f t="shared" si="12"/>
        <v/>
      </c>
      <c r="B149" s="73" t="str">
        <f>IF(A149="","","内"&amp;SUM($A$5:A149))</f>
        <v/>
      </c>
      <c r="C149" s="73" t="str">
        <v>内⑨</v>
      </c>
      <c r="E149" s="78"/>
      <c r="F149" s="87"/>
      <c r="G149" s="99" t="str">
        <f t="shared" si="13"/>
        <v/>
      </c>
      <c r="H149" s="110"/>
      <c r="I149" s="121" t="str">
        <f t="shared" si="14"/>
        <v/>
      </c>
      <c r="J149" s="138" t="str">
        <f t="shared" si="15"/>
        <v/>
      </c>
      <c r="K149" s="71" t="e">
        <f>VLOOKUP(G149,環境設定!$B$7:$C$16,2,0)</f>
        <v>#N/A</v>
      </c>
      <c r="L149" s="146" t="e">
        <f t="shared" si="16"/>
        <v>#N/A</v>
      </c>
      <c r="M149" s="149" t="str">
        <f t="shared" si="17"/>
        <v/>
      </c>
    </row>
    <row r="150" spans="1:13" ht="15" customHeight="1">
      <c r="A150" s="73" t="str">
        <f t="shared" si="12"/>
        <v/>
      </c>
      <c r="B150" s="73" t="str">
        <f>IF(A150="","","内"&amp;SUM($A$5:A150))</f>
        <v/>
      </c>
      <c r="C150" s="73" t="str">
        <v>内⑨</v>
      </c>
      <c r="E150" s="78"/>
      <c r="F150" s="87"/>
      <c r="G150" s="99" t="str">
        <f t="shared" si="13"/>
        <v/>
      </c>
      <c r="H150" s="110"/>
      <c r="I150" s="121" t="str">
        <f t="shared" si="14"/>
        <v/>
      </c>
      <c r="J150" s="138" t="str">
        <f t="shared" si="15"/>
        <v/>
      </c>
      <c r="K150" s="71" t="e">
        <f>VLOOKUP(G150,環境設定!$B$7:$C$16,2,0)</f>
        <v>#N/A</v>
      </c>
      <c r="L150" s="146" t="e">
        <f t="shared" si="16"/>
        <v>#N/A</v>
      </c>
      <c r="M150" s="149" t="str">
        <f t="shared" si="17"/>
        <v/>
      </c>
    </row>
    <row r="151" spans="1:13" ht="15" customHeight="1">
      <c r="A151" s="73" t="str">
        <f t="shared" si="12"/>
        <v/>
      </c>
      <c r="B151" s="73" t="str">
        <f>IF(A151="","","内"&amp;SUM($A$5:A151))</f>
        <v/>
      </c>
      <c r="C151" s="73" t="str">
        <v>内⑨</v>
      </c>
      <c r="E151" s="78"/>
      <c r="F151" s="87"/>
      <c r="G151" s="99" t="str">
        <f t="shared" si="13"/>
        <v/>
      </c>
      <c r="H151" s="110"/>
      <c r="I151" s="121" t="str">
        <f t="shared" si="14"/>
        <v/>
      </c>
      <c r="J151" s="138" t="str">
        <f t="shared" si="15"/>
        <v/>
      </c>
      <c r="K151" s="71" t="e">
        <f>VLOOKUP(G151,環境設定!$B$7:$C$16,2,0)</f>
        <v>#N/A</v>
      </c>
      <c r="L151" s="146" t="e">
        <f t="shared" si="16"/>
        <v>#N/A</v>
      </c>
      <c r="M151" s="149" t="str">
        <f t="shared" si="17"/>
        <v/>
      </c>
    </row>
    <row r="152" spans="1:13" ht="15" customHeight="1">
      <c r="A152" s="73" t="str">
        <f t="shared" si="12"/>
        <v/>
      </c>
      <c r="B152" s="73" t="str">
        <f>IF(A152="","","内"&amp;SUM($A$5:A152))</f>
        <v/>
      </c>
      <c r="C152" s="73" t="str">
        <v>内⑨</v>
      </c>
      <c r="E152" s="78"/>
      <c r="F152" s="87"/>
      <c r="G152" s="99" t="str">
        <f t="shared" si="13"/>
        <v/>
      </c>
      <c r="H152" s="110"/>
      <c r="I152" s="121" t="str">
        <f t="shared" si="14"/>
        <v/>
      </c>
      <c r="J152" s="138" t="str">
        <f t="shared" si="15"/>
        <v/>
      </c>
      <c r="K152" s="71" t="e">
        <f>VLOOKUP(G152,環境設定!$B$7:$C$16,2,0)</f>
        <v>#N/A</v>
      </c>
      <c r="L152" s="146" t="e">
        <f t="shared" si="16"/>
        <v>#N/A</v>
      </c>
      <c r="M152" s="149" t="str">
        <f t="shared" si="17"/>
        <v/>
      </c>
    </row>
    <row r="153" spans="1:13" ht="15" customHeight="1">
      <c r="A153" s="73" t="str">
        <f t="shared" si="12"/>
        <v/>
      </c>
      <c r="B153" s="73" t="str">
        <f>IF(A153="","","内"&amp;SUM($A$5:A153))</f>
        <v/>
      </c>
      <c r="C153" s="73" t="str">
        <v>内⑨</v>
      </c>
      <c r="E153" s="78"/>
      <c r="F153" s="87"/>
      <c r="G153" s="99" t="str">
        <f t="shared" si="13"/>
        <v/>
      </c>
      <c r="H153" s="110"/>
      <c r="I153" s="121" t="str">
        <f t="shared" si="14"/>
        <v/>
      </c>
      <c r="J153" s="138" t="str">
        <f t="shared" si="15"/>
        <v/>
      </c>
      <c r="K153" s="71" t="e">
        <f>VLOOKUP(G153,環境設定!$B$7:$C$16,2,0)</f>
        <v>#N/A</v>
      </c>
      <c r="L153" s="146" t="e">
        <f t="shared" si="16"/>
        <v>#N/A</v>
      </c>
      <c r="M153" s="149" t="str">
        <f t="shared" si="17"/>
        <v/>
      </c>
    </row>
    <row r="154" spans="1:13" ht="15" customHeight="1">
      <c r="A154" s="73" t="str">
        <f t="shared" si="12"/>
        <v/>
      </c>
      <c r="B154" s="73" t="str">
        <f>IF(A154="","","内"&amp;SUM($A$5:A154))</f>
        <v/>
      </c>
      <c r="C154" s="73" t="str">
        <v>内⑨</v>
      </c>
      <c r="E154" s="78"/>
      <c r="F154" s="87"/>
      <c r="G154" s="99" t="str">
        <f t="shared" si="13"/>
        <v/>
      </c>
      <c r="H154" s="110"/>
      <c r="I154" s="121" t="str">
        <f t="shared" si="14"/>
        <v/>
      </c>
      <c r="J154" s="138" t="str">
        <f t="shared" si="15"/>
        <v/>
      </c>
      <c r="K154" s="71" t="e">
        <f>VLOOKUP(G154,環境設定!$B$7:$C$16,2,0)</f>
        <v>#N/A</v>
      </c>
      <c r="L154" s="146" t="e">
        <f t="shared" si="16"/>
        <v>#N/A</v>
      </c>
      <c r="M154" s="149" t="str">
        <f t="shared" si="17"/>
        <v/>
      </c>
    </row>
    <row r="155" spans="1:13" ht="15" customHeight="1">
      <c r="A155" s="73" t="str">
        <f t="shared" si="12"/>
        <v/>
      </c>
      <c r="B155" s="73" t="str">
        <f>IF(A155="","","内"&amp;SUM($A$5:A155))</f>
        <v/>
      </c>
      <c r="C155" s="73" t="str">
        <v>内⑨</v>
      </c>
      <c r="E155" s="79"/>
      <c r="F155" s="87"/>
      <c r="G155" s="100" t="str">
        <f t="shared" si="13"/>
        <v/>
      </c>
      <c r="H155" s="111"/>
      <c r="I155" s="122" t="str">
        <f t="shared" si="14"/>
        <v/>
      </c>
      <c r="J155" s="138" t="str">
        <f t="shared" si="15"/>
        <v/>
      </c>
      <c r="K155" s="71" t="e">
        <f>VLOOKUP(G155,環境設定!$B$7:$C$16,2,0)</f>
        <v>#N/A</v>
      </c>
      <c r="L155" s="146" t="e">
        <f t="shared" si="16"/>
        <v>#N/A</v>
      </c>
      <c r="M155" s="149" t="str">
        <f t="shared" si="17"/>
        <v/>
      </c>
    </row>
    <row r="156" spans="1:13" ht="15" customHeight="1">
      <c r="A156" s="73" t="str">
        <f t="shared" si="12"/>
        <v/>
      </c>
      <c r="B156" s="73" t="str">
        <f>IF(A156="","","内"&amp;SUM($A$5:A156))</f>
        <v/>
      </c>
      <c r="C156" s="73" t="str">
        <v>内⑩</v>
      </c>
      <c r="E156" s="77" t="s">
        <v>341</v>
      </c>
      <c r="F156" s="86"/>
      <c r="G156" s="98" t="str">
        <f t="shared" si="13"/>
        <v/>
      </c>
      <c r="H156" s="113"/>
      <c r="I156" s="123" t="str">
        <f t="shared" si="14"/>
        <v/>
      </c>
      <c r="J156" s="137" t="str">
        <f t="shared" si="15"/>
        <v/>
      </c>
      <c r="K156" s="71" t="e">
        <f>VLOOKUP(G156,環境設定!$B$7:$C$16,2,0)</f>
        <v>#N/A</v>
      </c>
      <c r="L156" s="146" t="e">
        <f t="shared" si="16"/>
        <v>#N/A</v>
      </c>
      <c r="M156" s="149" t="str">
        <f t="shared" si="17"/>
        <v/>
      </c>
    </row>
    <row r="157" spans="1:13" ht="15" customHeight="1">
      <c r="A157" s="73" t="str">
        <f t="shared" si="12"/>
        <v/>
      </c>
      <c r="B157" s="73" t="str">
        <f>IF(A157="","","内"&amp;SUM($A$5:A157))</f>
        <v/>
      </c>
      <c r="C157" s="73" t="str">
        <v>内⑩</v>
      </c>
      <c r="E157" s="78"/>
      <c r="F157" s="87"/>
      <c r="G157" s="99" t="str">
        <f t="shared" si="13"/>
        <v/>
      </c>
      <c r="H157" s="110"/>
      <c r="I157" s="121" t="str">
        <f t="shared" si="14"/>
        <v/>
      </c>
      <c r="J157" s="138" t="str">
        <f t="shared" si="15"/>
        <v/>
      </c>
      <c r="K157" s="71" t="e">
        <f>VLOOKUP(G157,環境設定!$B$7:$C$16,2,0)</f>
        <v>#N/A</v>
      </c>
      <c r="L157" s="146" t="e">
        <f t="shared" si="16"/>
        <v>#N/A</v>
      </c>
      <c r="M157" s="149" t="str">
        <f t="shared" si="17"/>
        <v/>
      </c>
    </row>
    <row r="158" spans="1:13" ht="15" customHeight="1">
      <c r="A158" s="73" t="str">
        <f t="shared" si="12"/>
        <v/>
      </c>
      <c r="B158" s="73" t="str">
        <f>IF(A158="","","内"&amp;SUM($A$5:A158))</f>
        <v/>
      </c>
      <c r="C158" s="73" t="str">
        <v>内⑩</v>
      </c>
      <c r="E158" s="78"/>
      <c r="F158" s="87"/>
      <c r="G158" s="99" t="str">
        <f t="shared" si="13"/>
        <v/>
      </c>
      <c r="H158" s="110"/>
      <c r="I158" s="121" t="str">
        <f t="shared" si="14"/>
        <v/>
      </c>
      <c r="J158" s="138" t="str">
        <f t="shared" si="15"/>
        <v/>
      </c>
      <c r="K158" s="71" t="e">
        <f>VLOOKUP(G158,環境設定!$B$7:$C$16,2,0)</f>
        <v>#N/A</v>
      </c>
      <c r="L158" s="146" t="e">
        <f t="shared" si="16"/>
        <v>#N/A</v>
      </c>
      <c r="M158" s="149" t="str">
        <f t="shared" si="17"/>
        <v/>
      </c>
    </row>
    <row r="159" spans="1:13" ht="15" customHeight="1">
      <c r="A159" s="73" t="str">
        <f t="shared" si="12"/>
        <v/>
      </c>
      <c r="B159" s="73" t="str">
        <f>IF(A159="","","内"&amp;SUM($A$5:A159))</f>
        <v/>
      </c>
      <c r="C159" s="73" t="str">
        <v>内⑩</v>
      </c>
      <c r="E159" s="78"/>
      <c r="F159" s="87"/>
      <c r="G159" s="99" t="str">
        <f t="shared" si="13"/>
        <v/>
      </c>
      <c r="H159" s="110"/>
      <c r="I159" s="121" t="str">
        <f t="shared" si="14"/>
        <v/>
      </c>
      <c r="J159" s="138" t="str">
        <f t="shared" si="15"/>
        <v/>
      </c>
      <c r="K159" s="71" t="e">
        <f>VLOOKUP(G159,環境設定!$B$7:$C$16,2,0)</f>
        <v>#N/A</v>
      </c>
      <c r="L159" s="146" t="e">
        <f t="shared" si="16"/>
        <v>#N/A</v>
      </c>
      <c r="M159" s="149" t="str">
        <f t="shared" si="17"/>
        <v/>
      </c>
    </row>
    <row r="160" spans="1:13" ht="15" customHeight="1">
      <c r="A160" s="73" t="str">
        <f t="shared" si="12"/>
        <v/>
      </c>
      <c r="B160" s="73" t="str">
        <f>IF(A160="","","内"&amp;SUM($A$5:A160))</f>
        <v/>
      </c>
      <c r="C160" s="73" t="str">
        <v>内⑩</v>
      </c>
      <c r="E160" s="78"/>
      <c r="F160" s="87"/>
      <c r="G160" s="99" t="str">
        <f t="shared" si="13"/>
        <v/>
      </c>
      <c r="H160" s="110"/>
      <c r="I160" s="121" t="str">
        <f t="shared" si="14"/>
        <v/>
      </c>
      <c r="J160" s="138" t="str">
        <f t="shared" si="15"/>
        <v/>
      </c>
      <c r="K160" s="71" t="e">
        <f>VLOOKUP(G160,環境設定!$B$7:$C$16,2,0)</f>
        <v>#N/A</v>
      </c>
      <c r="L160" s="146" t="e">
        <f t="shared" si="16"/>
        <v>#N/A</v>
      </c>
      <c r="M160" s="149" t="str">
        <f t="shared" si="17"/>
        <v/>
      </c>
    </row>
    <row r="161" spans="1:13" ht="15" customHeight="1">
      <c r="A161" s="73" t="str">
        <f t="shared" si="12"/>
        <v/>
      </c>
      <c r="B161" s="73" t="str">
        <f>IF(A161="","","内"&amp;SUM($A$5:A161))</f>
        <v/>
      </c>
      <c r="C161" s="73" t="str">
        <v>内⑩</v>
      </c>
      <c r="E161" s="78"/>
      <c r="F161" s="87"/>
      <c r="G161" s="99" t="str">
        <f t="shared" si="13"/>
        <v/>
      </c>
      <c r="H161" s="110"/>
      <c r="I161" s="121" t="str">
        <f t="shared" si="14"/>
        <v/>
      </c>
      <c r="J161" s="138" t="str">
        <f t="shared" si="15"/>
        <v/>
      </c>
      <c r="K161" s="71" t="e">
        <f>VLOOKUP(G161,環境設定!$B$7:$C$16,2,0)</f>
        <v>#N/A</v>
      </c>
      <c r="L161" s="146" t="e">
        <f t="shared" si="16"/>
        <v>#N/A</v>
      </c>
      <c r="M161" s="149" t="str">
        <f t="shared" si="17"/>
        <v/>
      </c>
    </row>
    <row r="162" spans="1:13" ht="15" customHeight="1">
      <c r="A162" s="73" t="str">
        <f t="shared" si="12"/>
        <v/>
      </c>
      <c r="B162" s="73" t="str">
        <f>IF(A162="","","内"&amp;SUM($A$5:A162))</f>
        <v/>
      </c>
      <c r="C162" s="73" t="str">
        <v>内⑩</v>
      </c>
      <c r="E162" s="78"/>
      <c r="F162" s="87"/>
      <c r="G162" s="99" t="str">
        <f t="shared" si="13"/>
        <v/>
      </c>
      <c r="H162" s="110"/>
      <c r="I162" s="121" t="str">
        <f t="shared" si="14"/>
        <v/>
      </c>
      <c r="J162" s="138" t="str">
        <f t="shared" si="15"/>
        <v/>
      </c>
      <c r="K162" s="71" t="e">
        <f>VLOOKUP(G162,環境設定!$B$7:$C$16,2,0)</f>
        <v>#N/A</v>
      </c>
      <c r="L162" s="146" t="e">
        <f t="shared" si="16"/>
        <v>#N/A</v>
      </c>
      <c r="M162" s="149" t="str">
        <f t="shared" si="17"/>
        <v/>
      </c>
    </row>
    <row r="163" spans="1:13" ht="15" customHeight="1">
      <c r="A163" s="73" t="str">
        <f t="shared" si="12"/>
        <v/>
      </c>
      <c r="B163" s="73" t="str">
        <f>IF(A163="","","内"&amp;SUM($A$5:A163))</f>
        <v/>
      </c>
      <c r="C163" s="73" t="str">
        <v>内⑩</v>
      </c>
      <c r="E163" s="78"/>
      <c r="F163" s="87"/>
      <c r="G163" s="99" t="str">
        <f t="shared" si="13"/>
        <v/>
      </c>
      <c r="H163" s="110"/>
      <c r="I163" s="121" t="str">
        <f t="shared" si="14"/>
        <v/>
      </c>
      <c r="J163" s="138" t="str">
        <f t="shared" si="15"/>
        <v/>
      </c>
      <c r="K163" s="71" t="e">
        <f>VLOOKUP(G163,環境設定!$B$7:$C$16,2,0)</f>
        <v>#N/A</v>
      </c>
      <c r="L163" s="146" t="e">
        <f t="shared" si="16"/>
        <v>#N/A</v>
      </c>
      <c r="M163" s="149" t="str">
        <f t="shared" si="17"/>
        <v/>
      </c>
    </row>
    <row r="164" spans="1:13" ht="15" customHeight="1">
      <c r="A164" s="73" t="str">
        <f t="shared" si="12"/>
        <v/>
      </c>
      <c r="B164" s="73" t="str">
        <f>IF(A164="","","内"&amp;SUM($A$5:A164))</f>
        <v/>
      </c>
      <c r="C164" s="73" t="str">
        <v>内⑩</v>
      </c>
      <c r="E164" s="78"/>
      <c r="F164" s="87"/>
      <c r="G164" s="99" t="str">
        <f t="shared" si="13"/>
        <v/>
      </c>
      <c r="H164" s="110"/>
      <c r="I164" s="121" t="str">
        <f t="shared" si="14"/>
        <v/>
      </c>
      <c r="J164" s="138" t="str">
        <f t="shared" si="15"/>
        <v/>
      </c>
      <c r="K164" s="71" t="e">
        <f>VLOOKUP(G164,環境設定!$B$7:$C$16,2,0)</f>
        <v>#N/A</v>
      </c>
      <c r="L164" s="146" t="e">
        <f t="shared" si="16"/>
        <v>#N/A</v>
      </c>
      <c r="M164" s="149" t="str">
        <f t="shared" si="17"/>
        <v/>
      </c>
    </row>
    <row r="165" spans="1:13" ht="15" customHeight="1">
      <c r="A165" s="73" t="str">
        <f t="shared" si="12"/>
        <v/>
      </c>
      <c r="B165" s="73" t="str">
        <f>IF(A165="","","内"&amp;SUM($A$5:A165))</f>
        <v/>
      </c>
      <c r="C165" s="73" t="str">
        <v>内⑩</v>
      </c>
      <c r="E165" s="79"/>
      <c r="F165" s="87"/>
      <c r="G165" s="100" t="str">
        <f t="shared" si="13"/>
        <v/>
      </c>
      <c r="H165" s="111"/>
      <c r="I165" s="122" t="str">
        <f t="shared" si="14"/>
        <v/>
      </c>
      <c r="J165" s="138" t="str">
        <f t="shared" si="15"/>
        <v/>
      </c>
      <c r="K165" s="71" t="e">
        <f>VLOOKUP(G165,環境設定!$B$7:$C$16,2,0)</f>
        <v>#N/A</v>
      </c>
      <c r="L165" s="146" t="e">
        <f t="shared" si="16"/>
        <v>#N/A</v>
      </c>
      <c r="M165" s="149" t="str">
        <f t="shared" si="17"/>
        <v/>
      </c>
    </row>
    <row r="166" spans="1:13" ht="15" customHeight="1">
      <c r="A166" s="73" t="str">
        <f t="shared" si="12"/>
        <v/>
      </c>
      <c r="B166" s="73" t="str">
        <f>IF(A166="","","内"&amp;SUM($A$5:A166))</f>
        <v/>
      </c>
      <c r="C166" s="73" t="str">
        <v>内⑪</v>
      </c>
      <c r="E166" s="77" t="s">
        <v>346</v>
      </c>
      <c r="F166" s="86"/>
      <c r="G166" s="98" t="str">
        <f t="shared" si="13"/>
        <v/>
      </c>
      <c r="H166" s="113"/>
      <c r="I166" s="123" t="str">
        <f t="shared" si="14"/>
        <v/>
      </c>
      <c r="J166" s="137" t="str">
        <f t="shared" si="15"/>
        <v/>
      </c>
      <c r="K166" s="71" t="e">
        <f>VLOOKUP(G166,環境設定!$B$7:$C$16,2,0)</f>
        <v>#N/A</v>
      </c>
      <c r="L166" s="146" t="e">
        <f t="shared" si="16"/>
        <v>#N/A</v>
      </c>
      <c r="M166" s="149" t="str">
        <f t="shared" si="17"/>
        <v/>
      </c>
    </row>
    <row r="167" spans="1:13" ht="15" customHeight="1">
      <c r="A167" s="73" t="str">
        <f t="shared" si="12"/>
        <v/>
      </c>
      <c r="B167" s="73" t="str">
        <f>IF(A167="","","内"&amp;SUM($A$5:A167))</f>
        <v/>
      </c>
      <c r="C167" s="73" t="str">
        <v>内⑪</v>
      </c>
      <c r="E167" s="78"/>
      <c r="F167" s="87"/>
      <c r="G167" s="99" t="str">
        <f t="shared" si="13"/>
        <v/>
      </c>
      <c r="H167" s="110"/>
      <c r="I167" s="121" t="str">
        <f t="shared" si="14"/>
        <v/>
      </c>
      <c r="J167" s="138" t="str">
        <f t="shared" si="15"/>
        <v/>
      </c>
      <c r="K167" s="71" t="e">
        <f>VLOOKUP(G167,環境設定!$B$7:$C$16,2,0)</f>
        <v>#N/A</v>
      </c>
      <c r="L167" s="146" t="e">
        <f t="shared" si="16"/>
        <v>#N/A</v>
      </c>
      <c r="M167" s="149" t="str">
        <f t="shared" si="17"/>
        <v/>
      </c>
    </row>
    <row r="168" spans="1:13" ht="15" customHeight="1">
      <c r="A168" s="73" t="str">
        <f t="shared" si="12"/>
        <v/>
      </c>
      <c r="B168" s="73" t="str">
        <f>IF(A168="","","内"&amp;SUM($A$5:A168))</f>
        <v/>
      </c>
      <c r="C168" s="73" t="str">
        <v>内⑪</v>
      </c>
      <c r="E168" s="78"/>
      <c r="F168" s="87"/>
      <c r="G168" s="99" t="str">
        <f t="shared" si="13"/>
        <v/>
      </c>
      <c r="H168" s="110"/>
      <c r="I168" s="121" t="str">
        <f t="shared" si="14"/>
        <v/>
      </c>
      <c r="J168" s="138" t="str">
        <f t="shared" si="15"/>
        <v/>
      </c>
      <c r="K168" s="71" t="e">
        <f>VLOOKUP(G168,環境設定!$B$7:$C$16,2,0)</f>
        <v>#N/A</v>
      </c>
      <c r="L168" s="146" t="e">
        <f t="shared" si="16"/>
        <v>#N/A</v>
      </c>
      <c r="M168" s="149" t="str">
        <f t="shared" si="17"/>
        <v/>
      </c>
    </row>
    <row r="169" spans="1:13" ht="15" customHeight="1">
      <c r="A169" s="73" t="str">
        <f t="shared" si="12"/>
        <v/>
      </c>
      <c r="B169" s="73" t="str">
        <f>IF(A169="","","内"&amp;SUM($A$5:A169))</f>
        <v/>
      </c>
      <c r="C169" s="73" t="str">
        <v>内⑪</v>
      </c>
      <c r="E169" s="78"/>
      <c r="F169" s="87"/>
      <c r="G169" s="99" t="str">
        <f t="shared" si="13"/>
        <v/>
      </c>
      <c r="H169" s="110"/>
      <c r="I169" s="121" t="str">
        <f t="shared" si="14"/>
        <v/>
      </c>
      <c r="J169" s="138" t="str">
        <f t="shared" si="15"/>
        <v/>
      </c>
      <c r="K169" s="71" t="e">
        <f>VLOOKUP(G169,環境設定!$B$7:$C$16,2,0)</f>
        <v>#N/A</v>
      </c>
      <c r="L169" s="146" t="e">
        <f t="shared" si="16"/>
        <v>#N/A</v>
      </c>
      <c r="M169" s="149" t="str">
        <f t="shared" si="17"/>
        <v/>
      </c>
    </row>
    <row r="170" spans="1:13" ht="15" customHeight="1">
      <c r="A170" s="73" t="str">
        <f t="shared" si="12"/>
        <v/>
      </c>
      <c r="B170" s="73" t="str">
        <f>IF(A170="","","内"&amp;SUM($A$5:A170))</f>
        <v/>
      </c>
      <c r="C170" s="73" t="str">
        <v>内⑪</v>
      </c>
      <c r="E170" s="78"/>
      <c r="F170" s="87"/>
      <c r="G170" s="99" t="str">
        <f t="shared" si="13"/>
        <v/>
      </c>
      <c r="H170" s="110"/>
      <c r="I170" s="121" t="str">
        <f t="shared" si="14"/>
        <v/>
      </c>
      <c r="J170" s="138" t="str">
        <f t="shared" si="15"/>
        <v/>
      </c>
      <c r="K170" s="71" t="e">
        <f>VLOOKUP(G170,環境設定!$B$7:$C$16,2,0)</f>
        <v>#N/A</v>
      </c>
      <c r="L170" s="146" t="e">
        <f t="shared" si="16"/>
        <v>#N/A</v>
      </c>
      <c r="M170" s="149" t="str">
        <f t="shared" si="17"/>
        <v/>
      </c>
    </row>
    <row r="171" spans="1:13" ht="15" customHeight="1">
      <c r="A171" s="73" t="str">
        <f t="shared" si="12"/>
        <v/>
      </c>
      <c r="B171" s="73" t="str">
        <f>IF(A171="","","内"&amp;SUM($A$5:A171))</f>
        <v/>
      </c>
      <c r="C171" s="73" t="str">
        <v>内⑪</v>
      </c>
      <c r="E171" s="78"/>
      <c r="F171" s="87"/>
      <c r="G171" s="99" t="str">
        <f t="shared" si="13"/>
        <v/>
      </c>
      <c r="H171" s="110"/>
      <c r="I171" s="121" t="str">
        <f t="shared" si="14"/>
        <v/>
      </c>
      <c r="J171" s="138" t="str">
        <f t="shared" si="15"/>
        <v/>
      </c>
      <c r="K171" s="71" t="e">
        <f>VLOOKUP(G171,環境設定!$B$7:$C$16,2,0)</f>
        <v>#N/A</v>
      </c>
      <c r="L171" s="146" t="e">
        <f t="shared" si="16"/>
        <v>#N/A</v>
      </c>
      <c r="M171" s="149" t="str">
        <f t="shared" si="17"/>
        <v/>
      </c>
    </row>
    <row r="172" spans="1:13" ht="15" customHeight="1">
      <c r="A172" s="73" t="str">
        <f t="shared" si="12"/>
        <v/>
      </c>
      <c r="B172" s="73" t="str">
        <f>IF(A172="","","内"&amp;SUM($A$5:A172))</f>
        <v/>
      </c>
      <c r="C172" s="73" t="str">
        <v>内⑪</v>
      </c>
      <c r="E172" s="78"/>
      <c r="F172" s="87"/>
      <c r="G172" s="99" t="str">
        <f t="shared" si="13"/>
        <v/>
      </c>
      <c r="H172" s="110"/>
      <c r="I172" s="121" t="str">
        <f t="shared" si="14"/>
        <v/>
      </c>
      <c r="J172" s="138" t="str">
        <f t="shared" si="15"/>
        <v/>
      </c>
      <c r="K172" s="71" t="e">
        <f>VLOOKUP(G172,環境設定!$B$7:$C$16,2,0)</f>
        <v>#N/A</v>
      </c>
      <c r="L172" s="146" t="e">
        <f t="shared" si="16"/>
        <v>#N/A</v>
      </c>
      <c r="M172" s="149" t="str">
        <f t="shared" si="17"/>
        <v/>
      </c>
    </row>
    <row r="173" spans="1:13" ht="15" customHeight="1">
      <c r="A173" s="73" t="str">
        <f t="shared" si="12"/>
        <v/>
      </c>
      <c r="B173" s="73" t="str">
        <f>IF(A173="","","内"&amp;SUM($A$5:A173))</f>
        <v/>
      </c>
      <c r="C173" s="73" t="str">
        <v>内⑪</v>
      </c>
      <c r="E173" s="78"/>
      <c r="F173" s="87"/>
      <c r="G173" s="99" t="str">
        <f t="shared" si="13"/>
        <v/>
      </c>
      <c r="H173" s="110"/>
      <c r="I173" s="121" t="str">
        <f t="shared" si="14"/>
        <v/>
      </c>
      <c r="J173" s="138" t="str">
        <f t="shared" si="15"/>
        <v/>
      </c>
      <c r="K173" s="71" t="e">
        <f>VLOOKUP(G173,環境設定!$B$7:$C$16,2,0)</f>
        <v>#N/A</v>
      </c>
      <c r="L173" s="146" t="e">
        <f t="shared" si="16"/>
        <v>#N/A</v>
      </c>
      <c r="M173" s="149" t="str">
        <f t="shared" si="17"/>
        <v/>
      </c>
    </row>
    <row r="174" spans="1:13" ht="15" customHeight="1">
      <c r="A174" s="73" t="str">
        <f t="shared" si="12"/>
        <v/>
      </c>
      <c r="B174" s="73" t="str">
        <f>IF(A174="","","内"&amp;SUM($A$5:A174))</f>
        <v/>
      </c>
      <c r="C174" s="73" t="str">
        <v>内⑪</v>
      </c>
      <c r="E174" s="78"/>
      <c r="F174" s="87"/>
      <c r="G174" s="99" t="str">
        <f t="shared" si="13"/>
        <v/>
      </c>
      <c r="H174" s="110"/>
      <c r="I174" s="121" t="str">
        <f t="shared" si="14"/>
        <v/>
      </c>
      <c r="J174" s="138" t="str">
        <f t="shared" si="15"/>
        <v/>
      </c>
      <c r="K174" s="71" t="e">
        <f>VLOOKUP(G174,環境設定!$B$7:$C$16,2,0)</f>
        <v>#N/A</v>
      </c>
      <c r="L174" s="146" t="e">
        <f t="shared" si="16"/>
        <v>#N/A</v>
      </c>
      <c r="M174" s="149" t="str">
        <f t="shared" si="17"/>
        <v/>
      </c>
    </row>
    <row r="175" spans="1:13" ht="15" customHeight="1">
      <c r="A175" s="73" t="str">
        <f t="shared" si="12"/>
        <v/>
      </c>
      <c r="B175" s="73" t="str">
        <f>IF(A175="","","内"&amp;SUM($A$5:A175))</f>
        <v/>
      </c>
      <c r="C175" s="73" t="str">
        <v>内⑪</v>
      </c>
      <c r="E175" s="79"/>
      <c r="F175" s="87"/>
      <c r="G175" s="99" t="str">
        <f t="shared" si="13"/>
        <v/>
      </c>
      <c r="H175" s="110"/>
      <c r="I175" s="121" t="str">
        <f t="shared" si="14"/>
        <v/>
      </c>
      <c r="J175" s="138" t="str">
        <f t="shared" si="15"/>
        <v/>
      </c>
      <c r="K175" s="71" t="e">
        <f>VLOOKUP(G175,環境設定!$B$7:$C$16,2,0)</f>
        <v>#N/A</v>
      </c>
      <c r="L175" s="146" t="e">
        <f t="shared" si="16"/>
        <v>#N/A</v>
      </c>
      <c r="M175" s="149" t="str">
        <f t="shared" si="17"/>
        <v/>
      </c>
    </row>
    <row r="176" spans="1:13" ht="15" customHeight="1">
      <c r="A176" s="73" t="str">
        <f t="shared" si="12"/>
        <v/>
      </c>
      <c r="B176" s="73" t="str">
        <f>IF(A176="","","内"&amp;SUM($A$5:A176))</f>
        <v/>
      </c>
      <c r="C176" s="73" t="s">
        <v>691</v>
      </c>
      <c r="E176" s="77" t="s">
        <v>409</v>
      </c>
      <c r="F176" s="86"/>
      <c r="G176" s="103"/>
      <c r="H176" s="109"/>
      <c r="I176" s="125"/>
      <c r="J176" s="137" t="str">
        <f t="shared" si="15"/>
        <v/>
      </c>
      <c r="K176" s="71" t="e">
        <f>VLOOKUP(G176,環境設定!$B$7:$C$16,2,0)</f>
        <v>#N/A</v>
      </c>
      <c r="L176" s="146" t="e">
        <f t="shared" si="16"/>
        <v>#N/A</v>
      </c>
      <c r="M176" s="149" t="str">
        <f t="shared" si="17"/>
        <v/>
      </c>
    </row>
    <row r="177" spans="1:13" ht="15" customHeight="1">
      <c r="A177" s="73" t="str">
        <f t="shared" si="12"/>
        <v/>
      </c>
      <c r="B177" s="73" t="str">
        <f>IF(A177="","","内"&amp;SUM($A$5:A177))</f>
        <v/>
      </c>
      <c r="C177" s="73" t="s">
        <v>691</v>
      </c>
      <c r="E177" s="78"/>
      <c r="F177" s="87"/>
      <c r="G177" s="104"/>
      <c r="H177" s="87"/>
      <c r="I177" s="126"/>
      <c r="J177" s="138" t="str">
        <f t="shared" si="15"/>
        <v/>
      </c>
      <c r="K177" s="71" t="e">
        <f>VLOOKUP(G177,環境設定!$B$7:$C$16,2,0)</f>
        <v>#N/A</v>
      </c>
      <c r="L177" s="146" t="e">
        <f t="shared" si="16"/>
        <v>#N/A</v>
      </c>
      <c r="M177" s="149" t="str">
        <f t="shared" si="17"/>
        <v/>
      </c>
    </row>
    <row r="178" spans="1:13" ht="15" customHeight="1">
      <c r="A178" s="73" t="str">
        <f t="shared" si="12"/>
        <v/>
      </c>
      <c r="B178" s="73" t="str">
        <f>IF(A178="","","内"&amp;SUM($A$5:A178))</f>
        <v/>
      </c>
      <c r="C178" s="73" t="s">
        <v>691</v>
      </c>
      <c r="E178" s="78"/>
      <c r="F178" s="87"/>
      <c r="G178" s="104"/>
      <c r="H178" s="87"/>
      <c r="I178" s="126"/>
      <c r="J178" s="138" t="str">
        <f t="shared" si="15"/>
        <v/>
      </c>
      <c r="K178" s="71" t="e">
        <f>VLOOKUP(G178,環境設定!$B$7:$C$16,2,0)</f>
        <v>#N/A</v>
      </c>
      <c r="L178" s="146" t="e">
        <f t="shared" si="16"/>
        <v>#N/A</v>
      </c>
      <c r="M178" s="149" t="str">
        <f t="shared" si="17"/>
        <v/>
      </c>
    </row>
    <row r="179" spans="1:13" ht="15" customHeight="1">
      <c r="A179" s="73" t="str">
        <f t="shared" si="12"/>
        <v/>
      </c>
      <c r="B179" s="73" t="str">
        <f>IF(A179="","","内"&amp;SUM($A$5:A179))</f>
        <v/>
      </c>
      <c r="C179" s="73" t="s">
        <v>691</v>
      </c>
      <c r="E179" s="78"/>
      <c r="F179" s="87"/>
      <c r="G179" s="104"/>
      <c r="H179" s="87"/>
      <c r="I179" s="126"/>
      <c r="J179" s="138" t="str">
        <f t="shared" si="15"/>
        <v/>
      </c>
      <c r="K179" s="71" t="e">
        <f>VLOOKUP(G179,環境設定!$B$7:$C$16,2,0)</f>
        <v>#N/A</v>
      </c>
      <c r="L179" s="146" t="e">
        <f t="shared" si="16"/>
        <v>#N/A</v>
      </c>
      <c r="M179" s="149" t="str">
        <f t="shared" si="17"/>
        <v/>
      </c>
    </row>
    <row r="180" spans="1:13" ht="15" customHeight="1">
      <c r="A180" s="73" t="str">
        <f t="shared" si="12"/>
        <v/>
      </c>
      <c r="B180" s="73" t="str">
        <f>IF(A180="","","内"&amp;SUM($A$5:A180))</f>
        <v/>
      </c>
      <c r="C180" s="73" t="s">
        <v>691</v>
      </c>
      <c r="E180" s="78"/>
      <c r="F180" s="87"/>
      <c r="G180" s="104"/>
      <c r="H180" s="87"/>
      <c r="I180" s="126"/>
      <c r="J180" s="138" t="str">
        <f t="shared" si="15"/>
        <v/>
      </c>
      <c r="K180" s="71" t="e">
        <f>VLOOKUP(G180,環境設定!$B$7:$C$16,2,0)</f>
        <v>#N/A</v>
      </c>
      <c r="L180" s="146" t="e">
        <f t="shared" si="16"/>
        <v>#N/A</v>
      </c>
      <c r="M180" s="149" t="str">
        <f t="shared" si="17"/>
        <v/>
      </c>
    </row>
    <row r="181" spans="1:13" ht="15" customHeight="1">
      <c r="A181" s="73" t="str">
        <f t="shared" si="12"/>
        <v/>
      </c>
      <c r="B181" s="73" t="str">
        <f>IF(A181="","","内"&amp;SUM($A$5:A181))</f>
        <v/>
      </c>
      <c r="C181" s="73" t="s">
        <v>691</v>
      </c>
      <c r="E181" s="78" t="s">
        <v>337</v>
      </c>
      <c r="F181" s="87"/>
      <c r="G181" s="104"/>
      <c r="H181" s="87"/>
      <c r="I181" s="126"/>
      <c r="J181" s="138" t="str">
        <f t="shared" si="15"/>
        <v/>
      </c>
      <c r="K181" s="71" t="e">
        <f>VLOOKUP(G181,環境設定!$B$7:$C$16,2,0)</f>
        <v>#N/A</v>
      </c>
      <c r="L181" s="146" t="e">
        <f t="shared" si="16"/>
        <v>#N/A</v>
      </c>
      <c r="M181" s="149" t="str">
        <f t="shared" si="17"/>
        <v/>
      </c>
    </row>
    <row r="182" spans="1:13" ht="15" customHeight="1">
      <c r="A182" s="73" t="str">
        <f t="shared" si="12"/>
        <v/>
      </c>
      <c r="B182" s="73" t="str">
        <f>IF(A182="","","内"&amp;SUM($A$5:A182))</f>
        <v/>
      </c>
      <c r="C182" s="73" t="s">
        <v>691</v>
      </c>
      <c r="E182" s="78"/>
      <c r="F182" s="87"/>
      <c r="G182" s="104"/>
      <c r="H182" s="87"/>
      <c r="I182" s="126"/>
      <c r="J182" s="138" t="str">
        <f t="shared" si="15"/>
        <v/>
      </c>
      <c r="K182" s="71" t="e">
        <f>VLOOKUP(G182,環境設定!$B$7:$C$16,2,0)</f>
        <v>#N/A</v>
      </c>
      <c r="L182" s="146" t="e">
        <f t="shared" si="16"/>
        <v>#N/A</v>
      </c>
      <c r="M182" s="149" t="str">
        <f t="shared" si="17"/>
        <v/>
      </c>
    </row>
    <row r="183" spans="1:13" ht="15" customHeight="1">
      <c r="A183" s="73" t="str">
        <f t="shared" si="12"/>
        <v/>
      </c>
      <c r="B183" s="73" t="str">
        <f>IF(A183="","","内"&amp;SUM($A$5:A183))</f>
        <v/>
      </c>
      <c r="C183" s="73" t="s">
        <v>691</v>
      </c>
      <c r="E183" s="78"/>
      <c r="F183" s="87"/>
      <c r="G183" s="104"/>
      <c r="H183" s="87"/>
      <c r="I183" s="126"/>
      <c r="J183" s="138" t="str">
        <f t="shared" si="15"/>
        <v/>
      </c>
      <c r="K183" s="71" t="e">
        <f>VLOOKUP(G183,環境設定!$B$7:$C$16,2,0)</f>
        <v>#N/A</v>
      </c>
      <c r="L183" s="146" t="e">
        <f t="shared" si="16"/>
        <v>#N/A</v>
      </c>
      <c r="M183" s="149" t="str">
        <f t="shared" si="17"/>
        <v/>
      </c>
    </row>
    <row r="184" spans="1:13" ht="15" customHeight="1">
      <c r="A184" s="73" t="str">
        <f t="shared" si="12"/>
        <v/>
      </c>
      <c r="B184" s="73" t="str">
        <f>IF(A184="","","内"&amp;SUM($A$5:A184))</f>
        <v/>
      </c>
      <c r="C184" s="73" t="s">
        <v>691</v>
      </c>
      <c r="E184" s="78"/>
      <c r="F184" s="87"/>
      <c r="G184" s="104"/>
      <c r="H184" s="87"/>
      <c r="I184" s="126"/>
      <c r="J184" s="138" t="str">
        <f t="shared" si="15"/>
        <v/>
      </c>
      <c r="K184" s="71" t="e">
        <f>VLOOKUP(G184,環境設定!$B$7:$C$16,2,0)</f>
        <v>#N/A</v>
      </c>
      <c r="L184" s="146" t="e">
        <f t="shared" si="16"/>
        <v>#N/A</v>
      </c>
      <c r="M184" s="149" t="str">
        <f t="shared" si="17"/>
        <v/>
      </c>
    </row>
    <row r="185" spans="1:13" ht="15" customHeight="1">
      <c r="A185" s="73" t="str">
        <f t="shared" si="12"/>
        <v/>
      </c>
      <c r="B185" s="73" t="str">
        <f>IF(A185="","","内"&amp;SUM($A$5:A185))</f>
        <v/>
      </c>
      <c r="C185" s="73" t="s">
        <v>691</v>
      </c>
      <c r="E185" s="79"/>
      <c r="F185" s="88"/>
      <c r="G185" s="105"/>
      <c r="H185" s="88"/>
      <c r="I185" s="127"/>
      <c r="J185" s="139" t="str">
        <f t="shared" si="15"/>
        <v/>
      </c>
      <c r="K185" s="71" t="e">
        <f>VLOOKUP(G185,環境設定!$B$7:$C$16,2,0)</f>
        <v>#N/A</v>
      </c>
      <c r="L185" s="146" t="e">
        <f t="shared" si="16"/>
        <v>#N/A</v>
      </c>
      <c r="M185" s="149" t="str">
        <f t="shared" si="17"/>
        <v/>
      </c>
    </row>
    <row r="186" spans="1:13" ht="15" customHeight="1">
      <c r="A186" s="73" t="str">
        <f t="shared" si="12"/>
        <v/>
      </c>
      <c r="B186" s="73" t="str">
        <f>IF(A186="","","内"&amp;SUM($A$5:A186))</f>
        <v/>
      </c>
      <c r="C186" s="73" t="s">
        <v>692</v>
      </c>
      <c r="E186" s="76" t="s">
        <v>164</v>
      </c>
      <c r="F186" s="89" t="str">
        <f>IF(AND(F2="鉄骨鉄筋コンクリート系建物",SUM(J$5:J$185)&gt;0),"一般管理費","")</f>
        <v/>
      </c>
      <c r="G186" s="102" t="str">
        <f>IF($F186="","","式")</f>
        <v/>
      </c>
      <c r="H186" s="114" t="str">
        <f>IF(F186="","",1)</f>
        <v/>
      </c>
      <c r="I186" s="128" t="str">
        <f>IF($F186="","",VLOOKUP($F186,単価範囲,$I$3,0))</f>
        <v/>
      </c>
      <c r="J186" s="137" t="str">
        <f>IF(OR(I186="",SUM(J$5:J$185)=0),"",ROUNDDOWN(SUM(J$5:J$185)*I186,0))</f>
        <v/>
      </c>
      <c r="K186" s="64" t="s">
        <v>305</v>
      </c>
    </row>
    <row r="187" spans="1:13" ht="15" customHeight="1">
      <c r="A187" s="73" t="str">
        <f t="shared" si="12"/>
        <v/>
      </c>
      <c r="B187" s="73" t="str">
        <f>IF(A187="","","内"&amp;SUM($A$5:A187))</f>
        <v/>
      </c>
      <c r="C187" s="73" t="s">
        <v>692</v>
      </c>
      <c r="E187" s="79"/>
      <c r="F187" s="90" t="str">
        <f>IF(SUM(J$5:J$185)&gt;0,"事務費","")</f>
        <v/>
      </c>
      <c r="G187" s="100" t="str">
        <f>IF($F187="","","式")</f>
        <v/>
      </c>
      <c r="H187" s="115" t="str">
        <f>IF(F187="","",1)</f>
        <v/>
      </c>
      <c r="I187" s="129" t="str">
        <f>IF($F187="","",VLOOKUP($F187,単価範囲,$I$3,0))</f>
        <v/>
      </c>
      <c r="J187" s="139" t="str">
        <f>IF(I187="","",ROUNDDOWN(SUM(J$5:J$185)*I187,0))</f>
        <v/>
      </c>
      <c r="K187" s="144">
        <f>SUM(J5:J185)</f>
        <v>0</v>
      </c>
      <c r="L187" s="147"/>
      <c r="M187" s="146"/>
    </row>
    <row r="188" spans="1:13" ht="15" customHeight="1">
      <c r="A188" s="73"/>
      <c r="B188" s="73"/>
      <c r="C188" s="73"/>
      <c r="E188" s="80"/>
      <c r="F188" s="91" t="s">
        <v>338</v>
      </c>
      <c r="G188" s="91"/>
      <c r="H188" s="91"/>
      <c r="I188" s="130"/>
      <c r="J188" s="140">
        <f>SUM(J$5:J$187)</f>
        <v>0</v>
      </c>
    </row>
    <row r="189" spans="1:13" ht="15" customHeight="1">
      <c r="A189" s="73"/>
      <c r="B189" s="73"/>
      <c r="C189" s="73"/>
      <c r="E189" s="81"/>
      <c r="F189" s="92" t="s">
        <v>127</v>
      </c>
      <c r="G189" s="92"/>
      <c r="H189" s="92"/>
      <c r="I189" s="131">
        <f>共通情報!$D$2</f>
        <v>0.1</v>
      </c>
      <c r="J189" s="141">
        <f>ROUNDDOWN(J$188*I$189,0)</f>
        <v>0</v>
      </c>
    </row>
    <row r="190" spans="1:13" ht="15" customHeight="1">
      <c r="A190" s="73"/>
      <c r="B190" s="73"/>
      <c r="C190" s="73"/>
      <c r="E190" s="82"/>
      <c r="F190" s="93" t="s">
        <v>332</v>
      </c>
      <c r="G190" s="93"/>
      <c r="H190" s="93"/>
      <c r="I190" s="132"/>
      <c r="J190" s="142">
        <f>SUM(J188:J189)</f>
        <v>0</v>
      </c>
    </row>
    <row r="191" spans="1:13" ht="15" customHeight="1">
      <c r="F191" s="67"/>
      <c r="H191" s="67"/>
    </row>
    <row r="192" spans="1:13" ht="15" customHeight="1">
      <c r="F192" s="67"/>
      <c r="H192" s="67"/>
    </row>
    <row r="193" spans="1:18" ht="15" customHeight="1">
      <c r="F193" s="67"/>
      <c r="H193" s="67"/>
    </row>
    <row r="194" spans="1:18" ht="15" customHeight="1">
      <c r="F194" s="65"/>
      <c r="H194" s="67"/>
    </row>
    <row r="195" spans="1:18" ht="15" customHeight="1">
      <c r="F195" s="65"/>
      <c r="H195" s="67"/>
    </row>
    <row r="196" spans="1:18" ht="15" customHeight="1">
      <c r="F196" s="65"/>
      <c r="H196" s="67"/>
    </row>
    <row r="197" spans="1:18" ht="15" customHeight="1">
      <c r="F197" s="65"/>
      <c r="H197" s="67"/>
    </row>
    <row r="198" spans="1:18" ht="15" customHeight="1">
      <c r="F198" s="65"/>
      <c r="H198" s="67"/>
    </row>
    <row r="199" spans="1:18" ht="15" customHeight="1">
      <c r="F199" s="65"/>
      <c r="H199" s="67"/>
    </row>
    <row r="200" spans="1:18" ht="15" customHeight="1">
      <c r="F200" s="65"/>
      <c r="H200" s="67"/>
    </row>
    <row r="201" spans="1:18" ht="15" customHeight="1">
      <c r="F201" s="65"/>
      <c r="H201" s="67"/>
    </row>
    <row r="202" spans="1:18" ht="15" customHeight="1">
      <c r="F202" s="65"/>
      <c r="H202" s="67"/>
    </row>
    <row r="203" spans="1:18" ht="15" customHeight="1">
      <c r="F203" s="65"/>
      <c r="H203" s="67"/>
    </row>
    <row r="204" spans="1:18" ht="15" customHeight="1">
      <c r="F204" s="65"/>
      <c r="H204" s="67"/>
    </row>
    <row r="205" spans="1:18" ht="15" customHeight="1">
      <c r="F205" s="65"/>
      <c r="H205" s="67"/>
    </row>
    <row r="206" spans="1:18" ht="15" customHeight="1">
      <c r="F206" s="65"/>
      <c r="H206" s="67"/>
    </row>
    <row r="207" spans="1:18" ht="15" customHeight="1">
      <c r="F207" s="65"/>
      <c r="H207" s="67"/>
    </row>
    <row r="208" spans="1:18" s="72" customFormat="1" ht="15" customHeight="1">
      <c r="A208" s="63"/>
      <c r="B208" s="63"/>
      <c r="C208" s="63"/>
      <c r="E208" s="65"/>
      <c r="F208" s="65"/>
      <c r="G208" s="67"/>
      <c r="H208" s="67"/>
      <c r="I208" s="69"/>
      <c r="J208" s="70"/>
      <c r="K208" s="71"/>
      <c r="L208" s="64"/>
      <c r="M208" s="64"/>
      <c r="N208" s="64"/>
      <c r="O208" s="64"/>
      <c r="P208" s="64"/>
      <c r="Q208" s="64"/>
      <c r="R208" s="64"/>
    </row>
    <row r="209" spans="1:18" s="72" customFormat="1" ht="15" customHeight="1">
      <c r="A209" s="63"/>
      <c r="B209" s="63"/>
      <c r="C209" s="63"/>
      <c r="E209" s="65"/>
      <c r="F209" s="65"/>
      <c r="G209" s="67"/>
      <c r="H209" s="67"/>
      <c r="I209" s="69"/>
      <c r="J209" s="70"/>
      <c r="K209" s="71"/>
      <c r="L209" s="64"/>
      <c r="M209" s="64"/>
      <c r="N209" s="64"/>
      <c r="O209" s="64"/>
      <c r="P209" s="64"/>
      <c r="Q209" s="64"/>
      <c r="R209" s="64"/>
    </row>
    <row r="210" spans="1:18" s="72" customFormat="1" ht="15" customHeight="1">
      <c r="A210" s="63"/>
      <c r="B210" s="63"/>
      <c r="C210" s="63"/>
      <c r="E210" s="65"/>
      <c r="F210" s="65"/>
      <c r="G210" s="67"/>
      <c r="H210" s="67"/>
      <c r="I210" s="69"/>
      <c r="J210" s="70"/>
      <c r="K210" s="71"/>
      <c r="L210" s="64"/>
      <c r="M210" s="64"/>
      <c r="N210" s="64"/>
      <c r="O210" s="64"/>
      <c r="P210" s="64"/>
      <c r="Q210" s="64"/>
      <c r="R210" s="64"/>
    </row>
    <row r="211" spans="1:18" s="72" customFormat="1" ht="15" customHeight="1">
      <c r="A211" s="63"/>
      <c r="B211" s="63"/>
      <c r="C211" s="63"/>
      <c r="E211" s="65"/>
      <c r="F211" s="65"/>
      <c r="G211" s="67"/>
      <c r="H211" s="67"/>
      <c r="I211" s="69"/>
      <c r="J211" s="70"/>
      <c r="K211" s="71"/>
      <c r="L211" s="64"/>
      <c r="M211" s="64"/>
      <c r="N211" s="64"/>
      <c r="O211" s="64"/>
      <c r="P211" s="64"/>
      <c r="Q211" s="64"/>
      <c r="R211" s="64"/>
    </row>
    <row r="212" spans="1:18" s="72" customFormat="1" ht="15" customHeight="1">
      <c r="A212" s="63"/>
      <c r="B212" s="63"/>
      <c r="C212" s="63"/>
      <c r="E212" s="65"/>
      <c r="F212" s="65"/>
      <c r="G212" s="67"/>
      <c r="H212" s="67"/>
      <c r="I212" s="69"/>
      <c r="J212" s="70"/>
      <c r="K212" s="71"/>
      <c r="L212" s="64"/>
      <c r="M212" s="64"/>
      <c r="N212" s="64"/>
      <c r="O212" s="64"/>
      <c r="P212" s="64"/>
      <c r="Q212" s="64"/>
      <c r="R212" s="64"/>
    </row>
    <row r="213" spans="1:18" s="72" customFormat="1" ht="15" customHeight="1">
      <c r="A213" s="63"/>
      <c r="B213" s="63"/>
      <c r="C213" s="63"/>
      <c r="E213" s="65"/>
      <c r="F213" s="65"/>
      <c r="G213" s="67"/>
      <c r="H213" s="67"/>
      <c r="I213" s="69"/>
      <c r="J213" s="70"/>
      <c r="K213" s="71"/>
      <c r="L213" s="64"/>
      <c r="M213" s="64"/>
      <c r="N213" s="64"/>
      <c r="O213" s="64"/>
      <c r="P213" s="64"/>
      <c r="Q213" s="64"/>
      <c r="R213" s="64"/>
    </row>
    <row r="214" spans="1:18" s="72" customFormat="1" ht="15" customHeight="1">
      <c r="A214" s="63"/>
      <c r="B214" s="63"/>
      <c r="C214" s="63"/>
      <c r="E214" s="65"/>
      <c r="F214" s="65"/>
      <c r="G214" s="67"/>
      <c r="H214" s="67"/>
      <c r="I214" s="69"/>
      <c r="J214" s="70"/>
      <c r="K214" s="71"/>
      <c r="L214" s="64"/>
      <c r="M214" s="64"/>
      <c r="N214" s="64"/>
      <c r="O214" s="64"/>
      <c r="P214" s="64"/>
      <c r="Q214" s="64"/>
      <c r="R214" s="64"/>
    </row>
    <row r="215" spans="1:18" s="72" customFormat="1" ht="15" customHeight="1">
      <c r="A215" s="63"/>
      <c r="B215" s="63"/>
      <c r="C215" s="63"/>
      <c r="E215" s="65"/>
      <c r="F215" s="65"/>
      <c r="G215" s="67"/>
      <c r="H215" s="67"/>
      <c r="I215" s="69"/>
      <c r="J215" s="70"/>
      <c r="K215" s="71"/>
      <c r="L215" s="64"/>
      <c r="M215" s="64"/>
      <c r="N215" s="64"/>
      <c r="O215" s="64"/>
      <c r="P215" s="64"/>
      <c r="Q215" s="64"/>
      <c r="R215" s="64"/>
    </row>
    <row r="216" spans="1:18" s="72" customFormat="1" ht="15" customHeight="1">
      <c r="A216" s="63"/>
      <c r="B216" s="63"/>
      <c r="C216" s="63"/>
      <c r="E216" s="65"/>
      <c r="F216" s="65"/>
      <c r="G216" s="67"/>
      <c r="H216" s="67"/>
      <c r="I216" s="69"/>
      <c r="J216" s="70"/>
      <c r="K216" s="71"/>
      <c r="L216" s="64"/>
      <c r="M216" s="64"/>
      <c r="N216" s="64"/>
      <c r="O216" s="64"/>
      <c r="P216" s="64"/>
      <c r="Q216" s="64"/>
      <c r="R216" s="64"/>
    </row>
    <row r="217" spans="1:18" s="72" customFormat="1" ht="15" customHeight="1">
      <c r="A217" s="63"/>
      <c r="B217" s="63"/>
      <c r="C217" s="63"/>
      <c r="E217" s="65"/>
      <c r="F217" s="65"/>
      <c r="G217" s="67"/>
      <c r="H217" s="67"/>
      <c r="I217" s="69"/>
      <c r="J217" s="70"/>
      <c r="K217" s="71"/>
      <c r="L217" s="64"/>
      <c r="M217" s="64"/>
      <c r="N217" s="64"/>
      <c r="O217" s="64"/>
      <c r="P217" s="64"/>
      <c r="Q217" s="64"/>
      <c r="R217" s="64"/>
    </row>
    <row r="218" spans="1:18" s="72" customFormat="1" ht="15" customHeight="1">
      <c r="A218" s="63"/>
      <c r="B218" s="63"/>
      <c r="C218" s="63"/>
      <c r="E218" s="65"/>
      <c r="F218" s="65"/>
      <c r="G218" s="67"/>
      <c r="H218" s="67"/>
      <c r="I218" s="69"/>
      <c r="J218" s="70"/>
      <c r="K218" s="71"/>
      <c r="L218" s="64"/>
      <c r="M218" s="64"/>
      <c r="N218" s="64"/>
      <c r="O218" s="64"/>
      <c r="P218" s="64"/>
      <c r="Q218" s="64"/>
      <c r="R218" s="64"/>
    </row>
    <row r="219" spans="1:18" s="72" customFormat="1" ht="15" customHeight="1">
      <c r="A219" s="63"/>
      <c r="B219" s="63"/>
      <c r="C219" s="63"/>
      <c r="E219" s="65"/>
      <c r="F219" s="65"/>
      <c r="G219" s="67"/>
      <c r="H219" s="67"/>
      <c r="I219" s="69"/>
      <c r="J219" s="70"/>
      <c r="K219" s="71"/>
      <c r="L219" s="64"/>
      <c r="M219" s="64"/>
      <c r="N219" s="64"/>
      <c r="O219" s="64"/>
      <c r="P219" s="64"/>
      <c r="Q219" s="64"/>
      <c r="R219" s="64"/>
    </row>
    <row r="220" spans="1:18" s="72" customFormat="1" ht="15" customHeight="1">
      <c r="A220" s="63"/>
      <c r="B220" s="63"/>
      <c r="C220" s="63"/>
      <c r="E220" s="65"/>
      <c r="F220" s="65"/>
      <c r="G220" s="67"/>
      <c r="H220" s="67"/>
      <c r="I220" s="69"/>
      <c r="J220" s="70"/>
      <c r="K220" s="71"/>
      <c r="L220" s="64"/>
      <c r="M220" s="64"/>
      <c r="N220" s="64"/>
      <c r="O220" s="64"/>
      <c r="P220" s="64"/>
      <c r="Q220" s="64"/>
      <c r="R220" s="64"/>
    </row>
    <row r="221" spans="1:18" s="72" customFormat="1" ht="15" customHeight="1">
      <c r="A221" s="63"/>
      <c r="B221" s="63"/>
      <c r="C221" s="63"/>
      <c r="E221" s="65"/>
      <c r="F221" s="65"/>
      <c r="G221" s="67"/>
      <c r="H221" s="67"/>
      <c r="I221" s="69"/>
      <c r="J221" s="70"/>
      <c r="K221" s="71"/>
      <c r="L221" s="64"/>
      <c r="M221" s="64"/>
      <c r="N221" s="64"/>
      <c r="O221" s="64"/>
      <c r="P221" s="64"/>
      <c r="Q221" s="64"/>
      <c r="R221" s="64"/>
    </row>
    <row r="222" spans="1:18" s="72" customFormat="1" ht="15" customHeight="1">
      <c r="A222" s="63"/>
      <c r="B222" s="63"/>
      <c r="C222" s="63"/>
      <c r="E222" s="65"/>
      <c r="F222" s="65"/>
      <c r="G222" s="67"/>
      <c r="H222" s="67"/>
      <c r="I222" s="69"/>
      <c r="J222" s="70"/>
      <c r="K222" s="71"/>
      <c r="L222" s="64"/>
      <c r="M222" s="64"/>
      <c r="N222" s="64"/>
      <c r="O222" s="64"/>
      <c r="P222" s="64"/>
      <c r="Q222" s="64"/>
      <c r="R222" s="64"/>
    </row>
    <row r="223" spans="1:18" s="72" customFormat="1" ht="15" customHeight="1">
      <c r="A223" s="63"/>
      <c r="B223" s="63"/>
      <c r="C223" s="63"/>
      <c r="E223" s="65"/>
      <c r="F223" s="65"/>
      <c r="G223" s="67"/>
      <c r="H223" s="67"/>
      <c r="I223" s="69"/>
      <c r="J223" s="70"/>
      <c r="K223" s="71"/>
      <c r="L223" s="64"/>
      <c r="M223" s="64"/>
      <c r="N223" s="64"/>
      <c r="O223" s="64"/>
      <c r="P223" s="64"/>
      <c r="Q223" s="64"/>
      <c r="R223" s="64"/>
    </row>
    <row r="224" spans="1:18" s="72" customFormat="1" ht="15" customHeight="1">
      <c r="A224" s="63"/>
      <c r="B224" s="63"/>
      <c r="C224" s="63"/>
      <c r="E224" s="65"/>
      <c r="F224" s="65"/>
      <c r="G224" s="67"/>
      <c r="H224" s="67"/>
      <c r="I224" s="69"/>
      <c r="J224" s="70"/>
      <c r="K224" s="71"/>
      <c r="L224" s="64"/>
      <c r="M224" s="64"/>
      <c r="N224" s="64"/>
      <c r="O224" s="64"/>
      <c r="P224" s="64"/>
      <c r="Q224" s="64"/>
      <c r="R224" s="64"/>
    </row>
    <row r="225" spans="1:18" s="72" customFormat="1" ht="15" customHeight="1">
      <c r="A225" s="63"/>
      <c r="B225" s="63"/>
      <c r="C225" s="63"/>
      <c r="E225" s="65"/>
      <c r="F225" s="65"/>
      <c r="G225" s="67"/>
      <c r="H225" s="67"/>
      <c r="I225" s="69"/>
      <c r="J225" s="70"/>
      <c r="K225" s="71"/>
      <c r="L225" s="64"/>
      <c r="M225" s="64"/>
      <c r="N225" s="64"/>
      <c r="O225" s="64"/>
      <c r="P225" s="64"/>
      <c r="Q225" s="64"/>
      <c r="R225" s="64"/>
    </row>
    <row r="226" spans="1:18" s="72" customFormat="1" ht="15" customHeight="1">
      <c r="A226" s="63"/>
      <c r="B226" s="63"/>
      <c r="C226" s="63"/>
      <c r="E226" s="65"/>
      <c r="F226" s="65"/>
      <c r="G226" s="67"/>
      <c r="H226" s="67"/>
      <c r="I226" s="69"/>
      <c r="J226" s="70"/>
      <c r="K226" s="71"/>
      <c r="L226" s="64"/>
      <c r="M226" s="64"/>
      <c r="N226" s="64"/>
      <c r="O226" s="64"/>
      <c r="P226" s="64"/>
      <c r="Q226" s="64"/>
      <c r="R226" s="64"/>
    </row>
    <row r="227" spans="1:18" s="72" customFormat="1" ht="15" customHeight="1">
      <c r="A227" s="63"/>
      <c r="B227" s="63"/>
      <c r="C227" s="63"/>
      <c r="E227" s="65"/>
      <c r="F227" s="65"/>
      <c r="G227" s="67"/>
      <c r="H227" s="67"/>
      <c r="I227" s="69"/>
      <c r="J227" s="70"/>
      <c r="K227" s="71"/>
      <c r="L227" s="64"/>
      <c r="M227" s="64"/>
      <c r="N227" s="64"/>
      <c r="O227" s="64"/>
      <c r="P227" s="64"/>
      <c r="Q227" s="64"/>
      <c r="R227" s="64"/>
    </row>
    <row r="228" spans="1:18" s="72" customFormat="1" ht="15" customHeight="1">
      <c r="A228" s="63"/>
      <c r="B228" s="63"/>
      <c r="C228" s="63"/>
      <c r="E228" s="65"/>
      <c r="F228" s="65"/>
      <c r="G228" s="67"/>
      <c r="H228" s="67"/>
      <c r="I228" s="69"/>
      <c r="J228" s="70"/>
      <c r="K228" s="71"/>
      <c r="L228" s="64"/>
      <c r="M228" s="64"/>
      <c r="N228" s="64"/>
      <c r="O228" s="64"/>
      <c r="P228" s="64"/>
      <c r="Q228" s="64"/>
      <c r="R228" s="64"/>
    </row>
    <row r="229" spans="1:18" s="72" customFormat="1" ht="15" customHeight="1">
      <c r="A229" s="63"/>
      <c r="B229" s="63"/>
      <c r="C229" s="63"/>
      <c r="E229" s="65"/>
      <c r="F229" s="65"/>
      <c r="G229" s="67"/>
      <c r="H229" s="67"/>
      <c r="I229" s="69"/>
      <c r="J229" s="70"/>
      <c r="K229" s="71"/>
      <c r="L229" s="64"/>
      <c r="M229" s="64"/>
      <c r="N229" s="64"/>
      <c r="O229" s="64"/>
      <c r="P229" s="64"/>
      <c r="Q229" s="64"/>
      <c r="R229" s="64"/>
    </row>
    <row r="230" spans="1:18" s="72" customFormat="1" ht="15" customHeight="1">
      <c r="A230" s="63"/>
      <c r="B230" s="63"/>
      <c r="C230" s="63"/>
      <c r="E230" s="65"/>
      <c r="F230" s="65"/>
      <c r="G230" s="67"/>
      <c r="H230" s="67"/>
      <c r="I230" s="69"/>
      <c r="J230" s="70"/>
      <c r="K230" s="71"/>
      <c r="L230" s="64"/>
      <c r="M230" s="64"/>
      <c r="N230" s="64"/>
      <c r="O230" s="64"/>
      <c r="P230" s="64"/>
      <c r="Q230" s="64"/>
      <c r="R230" s="64"/>
    </row>
    <row r="231" spans="1:18" s="72" customFormat="1" ht="15" customHeight="1">
      <c r="A231" s="63"/>
      <c r="B231" s="63"/>
      <c r="C231" s="63"/>
      <c r="E231" s="65"/>
      <c r="F231" s="65"/>
      <c r="G231" s="67"/>
      <c r="H231" s="67"/>
      <c r="I231" s="69"/>
      <c r="J231" s="70"/>
      <c r="K231" s="71"/>
      <c r="L231" s="64"/>
      <c r="M231" s="64"/>
      <c r="N231" s="64"/>
      <c r="O231" s="64"/>
      <c r="P231" s="64"/>
      <c r="Q231" s="64"/>
      <c r="R231" s="64"/>
    </row>
    <row r="232" spans="1:18" s="72" customFormat="1" ht="15" customHeight="1">
      <c r="A232" s="63"/>
      <c r="B232" s="63"/>
      <c r="C232" s="63"/>
      <c r="E232" s="65"/>
      <c r="F232" s="65"/>
      <c r="G232" s="67"/>
      <c r="H232" s="67"/>
      <c r="I232" s="69"/>
      <c r="J232" s="70"/>
      <c r="K232" s="71"/>
      <c r="L232" s="64"/>
      <c r="M232" s="64"/>
      <c r="N232" s="64"/>
      <c r="O232" s="64"/>
      <c r="P232" s="64"/>
      <c r="Q232" s="64"/>
      <c r="R232" s="64"/>
    </row>
    <row r="233" spans="1:18" s="72" customFormat="1" ht="15" customHeight="1">
      <c r="A233" s="63"/>
      <c r="B233" s="63"/>
      <c r="C233" s="63"/>
      <c r="E233" s="65"/>
      <c r="F233" s="65"/>
      <c r="G233" s="67"/>
      <c r="H233" s="67"/>
      <c r="I233" s="69"/>
      <c r="J233" s="70"/>
      <c r="K233" s="71"/>
      <c r="L233" s="64"/>
      <c r="M233" s="64"/>
      <c r="N233" s="64"/>
      <c r="O233" s="64"/>
      <c r="P233" s="64"/>
      <c r="Q233" s="64"/>
      <c r="R233" s="64"/>
    </row>
    <row r="234" spans="1:18" s="72" customFormat="1" ht="15" customHeight="1">
      <c r="A234" s="63"/>
      <c r="B234" s="63"/>
      <c r="C234" s="63"/>
      <c r="E234" s="65"/>
      <c r="F234" s="65"/>
      <c r="G234" s="67"/>
      <c r="H234" s="67"/>
      <c r="I234" s="69"/>
      <c r="J234" s="70"/>
      <c r="K234" s="71"/>
      <c r="L234" s="64"/>
      <c r="M234" s="64"/>
      <c r="N234" s="64"/>
      <c r="O234" s="64"/>
      <c r="P234" s="64"/>
      <c r="Q234" s="64"/>
      <c r="R234" s="64"/>
    </row>
    <row r="235" spans="1:18" s="72" customFormat="1" ht="15" customHeight="1">
      <c r="A235" s="63"/>
      <c r="B235" s="63"/>
      <c r="C235" s="63"/>
      <c r="E235" s="65"/>
      <c r="F235" s="65"/>
      <c r="G235" s="67"/>
      <c r="H235" s="67"/>
      <c r="I235" s="69"/>
      <c r="J235" s="70"/>
      <c r="K235" s="71"/>
      <c r="L235" s="64"/>
      <c r="M235" s="64"/>
      <c r="N235" s="64"/>
      <c r="O235" s="64"/>
      <c r="P235" s="64"/>
      <c r="Q235" s="64"/>
      <c r="R235" s="64"/>
    </row>
    <row r="236" spans="1:18" s="72" customFormat="1" ht="15" customHeight="1">
      <c r="A236" s="63"/>
      <c r="B236" s="63"/>
      <c r="C236" s="63"/>
      <c r="E236" s="65"/>
      <c r="F236" s="65"/>
      <c r="G236" s="67"/>
      <c r="H236" s="67"/>
      <c r="I236" s="69"/>
      <c r="J236" s="70"/>
      <c r="K236" s="71"/>
      <c r="L236" s="64"/>
      <c r="M236" s="64"/>
      <c r="N236" s="64"/>
      <c r="O236" s="64"/>
      <c r="P236" s="64"/>
      <c r="Q236" s="64"/>
      <c r="R236" s="64"/>
    </row>
    <row r="237" spans="1:18" s="72" customFormat="1" ht="15" customHeight="1">
      <c r="A237" s="63"/>
      <c r="B237" s="63"/>
      <c r="C237" s="63"/>
      <c r="E237" s="65"/>
      <c r="F237" s="65"/>
      <c r="G237" s="67"/>
      <c r="H237" s="67"/>
      <c r="I237" s="69"/>
      <c r="J237" s="70"/>
      <c r="K237" s="71"/>
      <c r="L237" s="64"/>
      <c r="M237" s="64"/>
      <c r="N237" s="64"/>
      <c r="O237" s="64"/>
      <c r="P237" s="64"/>
      <c r="Q237" s="64"/>
      <c r="R237" s="64"/>
    </row>
    <row r="238" spans="1:18" s="72" customFormat="1" ht="15" customHeight="1">
      <c r="A238" s="63"/>
      <c r="B238" s="63"/>
      <c r="C238" s="63"/>
      <c r="E238" s="65"/>
      <c r="F238" s="65"/>
      <c r="G238" s="67"/>
      <c r="H238" s="67"/>
      <c r="I238" s="69"/>
      <c r="J238" s="70"/>
      <c r="K238" s="71"/>
      <c r="L238" s="64"/>
      <c r="M238" s="64"/>
      <c r="N238" s="64"/>
      <c r="O238" s="64"/>
      <c r="P238" s="64"/>
      <c r="Q238" s="64"/>
      <c r="R238" s="64"/>
    </row>
    <row r="239" spans="1:18" s="72" customFormat="1" ht="15" customHeight="1">
      <c r="A239" s="63"/>
      <c r="B239" s="63"/>
      <c r="C239" s="63"/>
      <c r="E239" s="65"/>
      <c r="F239" s="65"/>
      <c r="G239" s="67"/>
      <c r="H239" s="67"/>
      <c r="I239" s="69"/>
      <c r="J239" s="70"/>
      <c r="K239" s="71"/>
      <c r="L239" s="64"/>
      <c r="M239" s="64"/>
      <c r="N239" s="64"/>
      <c r="O239" s="64"/>
      <c r="P239" s="64"/>
      <c r="Q239" s="64"/>
      <c r="R239" s="64"/>
    </row>
    <row r="240" spans="1:18" s="72" customFormat="1" ht="15" customHeight="1">
      <c r="A240" s="63"/>
      <c r="B240" s="63"/>
      <c r="C240" s="63"/>
      <c r="E240" s="65"/>
      <c r="F240" s="65"/>
      <c r="G240" s="67"/>
      <c r="H240" s="67"/>
      <c r="I240" s="69"/>
      <c r="J240" s="70"/>
      <c r="K240" s="71"/>
      <c r="L240" s="64"/>
      <c r="M240" s="64"/>
      <c r="N240" s="64"/>
      <c r="O240" s="64"/>
      <c r="P240" s="64"/>
      <c r="Q240" s="64"/>
      <c r="R240" s="64"/>
    </row>
    <row r="241" spans="1:18" s="72" customFormat="1" ht="15" customHeight="1">
      <c r="A241" s="63"/>
      <c r="B241" s="63"/>
      <c r="C241" s="63"/>
      <c r="E241" s="65"/>
      <c r="F241" s="65"/>
      <c r="G241" s="67"/>
      <c r="H241" s="67"/>
      <c r="I241" s="69"/>
      <c r="J241" s="70"/>
      <c r="K241" s="71"/>
      <c r="L241" s="64"/>
      <c r="M241" s="64"/>
      <c r="N241" s="64"/>
      <c r="O241" s="64"/>
      <c r="P241" s="64"/>
      <c r="Q241" s="64"/>
      <c r="R241" s="64"/>
    </row>
    <row r="242" spans="1:18" s="72" customFormat="1" ht="15" customHeight="1">
      <c r="A242" s="63"/>
      <c r="B242" s="63"/>
      <c r="C242" s="63"/>
      <c r="E242" s="65"/>
      <c r="F242" s="65"/>
      <c r="G242" s="67"/>
      <c r="H242" s="67"/>
      <c r="I242" s="69"/>
      <c r="J242" s="70"/>
      <c r="K242" s="71"/>
      <c r="L242" s="64"/>
      <c r="M242" s="64"/>
      <c r="N242" s="64"/>
      <c r="O242" s="64"/>
      <c r="P242" s="64"/>
      <c r="Q242" s="64"/>
      <c r="R242" s="64"/>
    </row>
    <row r="243" spans="1:18" s="72" customFormat="1" ht="15" customHeight="1">
      <c r="A243" s="63"/>
      <c r="B243" s="63"/>
      <c r="C243" s="63"/>
      <c r="E243" s="65"/>
      <c r="F243" s="65"/>
      <c r="G243" s="67"/>
      <c r="H243" s="67"/>
      <c r="I243" s="69"/>
      <c r="J243" s="70"/>
      <c r="K243" s="71"/>
      <c r="L243" s="64"/>
      <c r="M243" s="64"/>
      <c r="N243" s="64"/>
      <c r="O243" s="64"/>
      <c r="P243" s="64"/>
      <c r="Q243" s="64"/>
      <c r="R243" s="64"/>
    </row>
    <row r="244" spans="1:18" s="72" customFormat="1" ht="15" customHeight="1">
      <c r="A244" s="63"/>
      <c r="B244" s="63"/>
      <c r="C244" s="63"/>
      <c r="E244" s="65"/>
      <c r="F244" s="65"/>
      <c r="G244" s="67"/>
      <c r="H244" s="67"/>
      <c r="I244" s="69"/>
      <c r="J244" s="70"/>
      <c r="K244" s="71"/>
      <c r="L244" s="64"/>
      <c r="M244" s="64"/>
      <c r="N244" s="64"/>
      <c r="O244" s="64"/>
      <c r="P244" s="64"/>
      <c r="Q244" s="64"/>
      <c r="R244" s="64"/>
    </row>
    <row r="245" spans="1:18" s="72" customFormat="1" ht="15" customHeight="1">
      <c r="A245" s="63"/>
      <c r="B245" s="63"/>
      <c r="C245" s="63"/>
      <c r="E245" s="65"/>
      <c r="F245" s="65"/>
      <c r="G245" s="67"/>
      <c r="H245" s="67"/>
      <c r="I245" s="69"/>
      <c r="J245" s="70"/>
      <c r="K245" s="71"/>
      <c r="L245" s="64"/>
      <c r="M245" s="64"/>
      <c r="N245" s="64"/>
      <c r="O245" s="64"/>
      <c r="P245" s="64"/>
      <c r="Q245" s="64"/>
      <c r="R245" s="64"/>
    </row>
    <row r="246" spans="1:18" s="72" customFormat="1" ht="15" customHeight="1">
      <c r="A246" s="63"/>
      <c r="B246" s="63"/>
      <c r="C246" s="63"/>
      <c r="E246" s="65"/>
      <c r="F246" s="65"/>
      <c r="G246" s="67"/>
      <c r="H246" s="67"/>
      <c r="I246" s="69"/>
      <c r="J246" s="70"/>
      <c r="K246" s="71"/>
      <c r="L246" s="64"/>
      <c r="M246" s="64"/>
      <c r="N246" s="64"/>
      <c r="O246" s="64"/>
      <c r="P246" s="64"/>
      <c r="Q246" s="64"/>
      <c r="R246" s="64"/>
    </row>
    <row r="247" spans="1:18" s="72" customFormat="1" ht="15" customHeight="1">
      <c r="A247" s="63"/>
      <c r="B247" s="63"/>
      <c r="C247" s="63"/>
      <c r="E247" s="65"/>
      <c r="F247" s="65"/>
      <c r="G247" s="67"/>
      <c r="H247" s="67"/>
      <c r="I247" s="69"/>
      <c r="J247" s="70"/>
      <c r="K247" s="71"/>
      <c r="L247" s="64"/>
      <c r="M247" s="64"/>
      <c r="N247" s="64"/>
      <c r="O247" s="64"/>
      <c r="P247" s="64"/>
      <c r="Q247" s="64"/>
      <c r="R247" s="64"/>
    </row>
    <row r="248" spans="1:18" s="72" customFormat="1" ht="15" customHeight="1">
      <c r="A248" s="63"/>
      <c r="B248" s="63"/>
      <c r="C248" s="63"/>
      <c r="E248" s="65"/>
      <c r="F248" s="65"/>
      <c r="G248" s="67"/>
      <c r="H248" s="67"/>
      <c r="I248" s="69"/>
      <c r="J248" s="70"/>
      <c r="K248" s="71"/>
      <c r="L248" s="64"/>
      <c r="M248" s="64"/>
      <c r="N248" s="64"/>
      <c r="O248" s="64"/>
      <c r="P248" s="64"/>
      <c r="Q248" s="64"/>
      <c r="R248" s="64"/>
    </row>
    <row r="249" spans="1:18" s="72" customFormat="1" ht="15" customHeight="1">
      <c r="A249" s="63"/>
      <c r="B249" s="63"/>
      <c r="C249" s="63"/>
      <c r="E249" s="65"/>
      <c r="F249" s="65"/>
      <c r="G249" s="67"/>
      <c r="H249" s="67"/>
      <c r="I249" s="69"/>
      <c r="J249" s="70"/>
      <c r="K249" s="71"/>
      <c r="L249" s="64"/>
      <c r="M249" s="64"/>
      <c r="N249" s="64"/>
      <c r="O249" s="64"/>
      <c r="P249" s="64"/>
      <c r="Q249" s="64"/>
      <c r="R249" s="64"/>
    </row>
    <row r="250" spans="1:18" s="72" customFormat="1" ht="15" customHeight="1">
      <c r="A250" s="63"/>
      <c r="B250" s="63"/>
      <c r="C250" s="63"/>
      <c r="E250" s="65"/>
      <c r="F250" s="65"/>
      <c r="G250" s="67"/>
      <c r="H250" s="67"/>
      <c r="I250" s="69"/>
      <c r="J250" s="70"/>
      <c r="K250" s="71"/>
      <c r="L250" s="64"/>
      <c r="M250" s="64"/>
      <c r="N250" s="64"/>
      <c r="O250" s="64"/>
      <c r="P250" s="64"/>
      <c r="Q250" s="64"/>
      <c r="R250" s="64"/>
    </row>
    <row r="251" spans="1:18" s="72" customFormat="1" ht="15" customHeight="1">
      <c r="A251" s="63"/>
      <c r="B251" s="63"/>
      <c r="C251" s="63"/>
      <c r="E251" s="65"/>
      <c r="F251" s="65"/>
      <c r="G251" s="67"/>
      <c r="H251" s="67"/>
      <c r="I251" s="69"/>
      <c r="J251" s="70"/>
      <c r="K251" s="71"/>
      <c r="L251" s="64"/>
      <c r="M251" s="64"/>
      <c r="N251" s="64"/>
      <c r="O251" s="64"/>
      <c r="P251" s="64"/>
      <c r="Q251" s="64"/>
      <c r="R251" s="64"/>
    </row>
    <row r="252" spans="1:18" s="72" customFormat="1" ht="15" customHeight="1">
      <c r="A252" s="63"/>
      <c r="B252" s="63"/>
      <c r="C252" s="63"/>
      <c r="E252" s="65"/>
      <c r="F252" s="65"/>
      <c r="G252" s="67"/>
      <c r="H252" s="67"/>
      <c r="I252" s="69"/>
      <c r="J252" s="70"/>
      <c r="K252" s="71"/>
      <c r="L252" s="64"/>
      <c r="M252" s="64"/>
      <c r="N252" s="64"/>
      <c r="O252" s="64"/>
      <c r="P252" s="64"/>
      <c r="Q252" s="64"/>
      <c r="R252" s="64"/>
    </row>
    <row r="253" spans="1:18" s="72" customFormat="1" ht="15" customHeight="1">
      <c r="A253" s="63"/>
      <c r="B253" s="63"/>
      <c r="C253" s="63"/>
      <c r="E253" s="65"/>
      <c r="F253" s="65"/>
      <c r="G253" s="67"/>
      <c r="H253" s="67"/>
      <c r="I253" s="69"/>
      <c r="J253" s="70"/>
      <c r="K253" s="71"/>
      <c r="L253" s="64"/>
      <c r="M253" s="64"/>
      <c r="N253" s="64"/>
      <c r="O253" s="64"/>
      <c r="P253" s="64"/>
      <c r="Q253" s="64"/>
      <c r="R253" s="64"/>
    </row>
    <row r="254" spans="1:18" s="72" customFormat="1" ht="15" customHeight="1">
      <c r="A254" s="63"/>
      <c r="B254" s="63"/>
      <c r="C254" s="63"/>
      <c r="E254" s="65"/>
      <c r="F254" s="65"/>
      <c r="G254" s="67"/>
      <c r="H254" s="67"/>
      <c r="I254" s="69"/>
      <c r="J254" s="70"/>
      <c r="K254" s="71"/>
      <c r="L254" s="64"/>
      <c r="M254" s="64"/>
      <c r="N254" s="64"/>
      <c r="O254" s="64"/>
      <c r="P254" s="64"/>
      <c r="Q254" s="64"/>
      <c r="R254" s="64"/>
    </row>
    <row r="255" spans="1:18" s="72" customFormat="1" ht="15" customHeight="1">
      <c r="A255" s="63"/>
      <c r="B255" s="63"/>
      <c r="C255" s="63"/>
      <c r="E255" s="65"/>
      <c r="F255" s="65"/>
      <c r="G255" s="67"/>
      <c r="H255" s="67"/>
      <c r="I255" s="69"/>
      <c r="J255" s="70"/>
      <c r="K255" s="71"/>
      <c r="L255" s="64"/>
      <c r="M255" s="64"/>
      <c r="N255" s="64"/>
      <c r="O255" s="64"/>
      <c r="P255" s="64"/>
      <c r="Q255" s="64"/>
      <c r="R255" s="64"/>
    </row>
    <row r="256" spans="1:18" s="72" customFormat="1" ht="15" customHeight="1">
      <c r="A256" s="63"/>
      <c r="B256" s="63"/>
      <c r="C256" s="63"/>
      <c r="E256" s="65"/>
      <c r="F256" s="65"/>
      <c r="G256" s="67"/>
      <c r="H256" s="67"/>
      <c r="I256" s="69"/>
      <c r="J256" s="70"/>
      <c r="K256" s="71"/>
      <c r="L256" s="64"/>
      <c r="M256" s="64"/>
      <c r="N256" s="64"/>
      <c r="O256" s="64"/>
      <c r="P256" s="64"/>
      <c r="Q256" s="64"/>
      <c r="R256" s="64"/>
    </row>
    <row r="257" spans="1:18" s="72" customFormat="1" ht="15" customHeight="1">
      <c r="A257" s="63"/>
      <c r="B257" s="63"/>
      <c r="C257" s="63"/>
      <c r="E257" s="65"/>
      <c r="F257" s="65"/>
      <c r="G257" s="67"/>
      <c r="H257" s="67"/>
      <c r="I257" s="69"/>
      <c r="J257" s="70"/>
      <c r="K257" s="71"/>
      <c r="L257" s="64"/>
      <c r="M257" s="64"/>
      <c r="N257" s="64"/>
      <c r="O257" s="64"/>
      <c r="P257" s="64"/>
      <c r="Q257" s="64"/>
      <c r="R257" s="64"/>
    </row>
    <row r="258" spans="1:18" s="72" customFormat="1" ht="15" customHeight="1">
      <c r="A258" s="63"/>
      <c r="B258" s="63"/>
      <c r="C258" s="63"/>
      <c r="E258" s="65"/>
      <c r="F258" s="65"/>
      <c r="G258" s="67"/>
      <c r="H258" s="67"/>
      <c r="I258" s="69"/>
      <c r="J258" s="70"/>
      <c r="K258" s="71"/>
      <c r="L258" s="64"/>
      <c r="M258" s="64"/>
      <c r="N258" s="64"/>
      <c r="O258" s="64"/>
      <c r="P258" s="64"/>
      <c r="Q258" s="64"/>
      <c r="R258" s="64"/>
    </row>
    <row r="259" spans="1:18" s="72" customFormat="1" ht="15" customHeight="1">
      <c r="A259" s="63"/>
      <c r="B259" s="63"/>
      <c r="C259" s="63"/>
      <c r="E259" s="65"/>
      <c r="F259" s="65"/>
      <c r="G259" s="67"/>
      <c r="H259" s="67"/>
      <c r="I259" s="69"/>
      <c r="J259" s="70"/>
      <c r="K259" s="71"/>
      <c r="L259" s="64"/>
      <c r="M259" s="64"/>
      <c r="N259" s="64"/>
      <c r="O259" s="64"/>
      <c r="P259" s="64"/>
      <c r="Q259" s="64"/>
      <c r="R259" s="64"/>
    </row>
    <row r="260" spans="1:18" s="72" customFormat="1" ht="15" customHeight="1">
      <c r="A260" s="63"/>
      <c r="B260" s="63"/>
      <c r="C260" s="63"/>
      <c r="E260" s="65"/>
      <c r="F260" s="65"/>
      <c r="G260" s="67"/>
      <c r="H260" s="67"/>
      <c r="I260" s="69"/>
      <c r="J260" s="70"/>
      <c r="K260" s="71"/>
      <c r="L260" s="64"/>
      <c r="M260" s="64"/>
      <c r="N260" s="64"/>
      <c r="O260" s="64"/>
      <c r="P260" s="64"/>
      <c r="Q260" s="64"/>
      <c r="R260" s="64"/>
    </row>
    <row r="261" spans="1:18" s="72" customFormat="1" ht="15" customHeight="1">
      <c r="A261" s="63"/>
      <c r="B261" s="63"/>
      <c r="C261" s="63"/>
      <c r="E261" s="65"/>
      <c r="F261" s="65"/>
      <c r="G261" s="67"/>
      <c r="H261" s="67"/>
      <c r="I261" s="69"/>
      <c r="J261" s="70"/>
      <c r="K261" s="71"/>
      <c r="L261" s="64"/>
      <c r="M261" s="64"/>
      <c r="N261" s="64"/>
      <c r="O261" s="64"/>
      <c r="P261" s="64"/>
      <c r="Q261" s="64"/>
      <c r="R261" s="64"/>
    </row>
    <row r="262" spans="1:18" s="72" customFormat="1" ht="15" customHeight="1">
      <c r="A262" s="63"/>
      <c r="B262" s="63"/>
      <c r="C262" s="63"/>
      <c r="E262" s="65"/>
      <c r="F262" s="65"/>
      <c r="G262" s="67"/>
      <c r="H262" s="67"/>
      <c r="I262" s="69"/>
      <c r="J262" s="70"/>
      <c r="K262" s="71"/>
      <c r="L262" s="64"/>
      <c r="M262" s="64"/>
      <c r="N262" s="64"/>
      <c r="O262" s="64"/>
      <c r="P262" s="64"/>
      <c r="Q262" s="64"/>
      <c r="R262" s="64"/>
    </row>
    <row r="263" spans="1:18" s="72" customFormat="1" ht="15" customHeight="1">
      <c r="A263" s="63"/>
      <c r="B263" s="63"/>
      <c r="C263" s="63"/>
      <c r="E263" s="65"/>
      <c r="F263" s="65"/>
      <c r="G263" s="67"/>
      <c r="H263" s="67"/>
      <c r="I263" s="69"/>
      <c r="J263" s="70"/>
      <c r="K263" s="71"/>
      <c r="L263" s="64"/>
      <c r="M263" s="64"/>
      <c r="N263" s="64"/>
      <c r="O263" s="64"/>
      <c r="P263" s="64"/>
      <c r="Q263" s="64"/>
      <c r="R263" s="64"/>
    </row>
    <row r="264" spans="1:18" s="72" customFormat="1" ht="15" customHeight="1">
      <c r="A264" s="63"/>
      <c r="B264" s="63"/>
      <c r="C264" s="63"/>
      <c r="E264" s="65"/>
      <c r="F264" s="65"/>
      <c r="G264" s="67"/>
      <c r="H264" s="67"/>
      <c r="I264" s="69"/>
      <c r="J264" s="70"/>
      <c r="K264" s="71"/>
      <c r="L264" s="64"/>
      <c r="M264" s="64"/>
      <c r="N264" s="64"/>
      <c r="O264" s="64"/>
      <c r="P264" s="64"/>
      <c r="Q264" s="64"/>
      <c r="R264" s="64"/>
    </row>
    <row r="265" spans="1:18" s="72" customFormat="1" ht="15" customHeight="1">
      <c r="A265" s="63"/>
      <c r="B265" s="63"/>
      <c r="C265" s="63"/>
      <c r="E265" s="65"/>
      <c r="F265" s="65"/>
      <c r="G265" s="67"/>
      <c r="H265" s="67"/>
      <c r="I265" s="69"/>
      <c r="J265" s="70"/>
      <c r="K265" s="71"/>
      <c r="L265" s="64"/>
      <c r="M265" s="64"/>
      <c r="N265" s="64"/>
      <c r="O265" s="64"/>
      <c r="P265" s="64"/>
      <c r="Q265" s="64"/>
      <c r="R265" s="64"/>
    </row>
    <row r="266" spans="1:18" s="72" customFormat="1" ht="15" customHeight="1">
      <c r="A266" s="63"/>
      <c r="B266" s="63"/>
      <c r="C266" s="63"/>
      <c r="E266" s="65"/>
      <c r="F266" s="65"/>
      <c r="G266" s="67"/>
      <c r="H266" s="67"/>
      <c r="I266" s="69"/>
      <c r="J266" s="70"/>
      <c r="K266" s="71"/>
      <c r="L266" s="64"/>
      <c r="M266" s="64"/>
      <c r="N266" s="64"/>
      <c r="O266" s="64"/>
      <c r="P266" s="64"/>
      <c r="Q266" s="64"/>
      <c r="R266" s="64"/>
    </row>
    <row r="267" spans="1:18" s="72" customFormat="1" ht="15" customHeight="1">
      <c r="A267" s="63"/>
      <c r="B267" s="63"/>
      <c r="C267" s="63"/>
      <c r="E267" s="65"/>
      <c r="F267" s="65"/>
      <c r="G267" s="67"/>
      <c r="H267" s="67"/>
      <c r="I267" s="69"/>
      <c r="J267" s="70"/>
      <c r="K267" s="71"/>
      <c r="L267" s="64"/>
      <c r="M267" s="64"/>
      <c r="N267" s="64"/>
      <c r="O267" s="64"/>
      <c r="P267" s="64"/>
      <c r="Q267" s="64"/>
      <c r="R267" s="64"/>
    </row>
    <row r="268" spans="1:18" s="72" customFormat="1" ht="15" customHeight="1">
      <c r="A268" s="63"/>
      <c r="B268" s="63"/>
      <c r="C268" s="63"/>
      <c r="E268" s="65"/>
      <c r="F268" s="65"/>
      <c r="G268" s="67"/>
      <c r="H268" s="67"/>
      <c r="I268" s="69"/>
      <c r="J268" s="70"/>
      <c r="K268" s="71"/>
      <c r="L268" s="64"/>
      <c r="M268" s="64"/>
      <c r="N268" s="64"/>
      <c r="O268" s="64"/>
      <c r="P268" s="64"/>
      <c r="Q268" s="64"/>
      <c r="R268" s="64"/>
    </row>
    <row r="269" spans="1:18" s="72" customFormat="1" ht="15" customHeight="1">
      <c r="A269" s="63"/>
      <c r="B269" s="63"/>
      <c r="C269" s="63"/>
      <c r="E269" s="65"/>
      <c r="F269" s="65"/>
      <c r="G269" s="67"/>
      <c r="H269" s="67"/>
      <c r="I269" s="69"/>
      <c r="J269" s="70"/>
      <c r="K269" s="71"/>
      <c r="L269" s="64"/>
      <c r="M269" s="64"/>
      <c r="N269" s="64"/>
      <c r="O269" s="64"/>
      <c r="P269" s="64"/>
      <c r="Q269" s="64"/>
      <c r="R269" s="64"/>
    </row>
    <row r="270" spans="1:18" s="72" customFormat="1" ht="15" customHeight="1">
      <c r="A270" s="63"/>
      <c r="B270" s="63"/>
      <c r="C270" s="63"/>
      <c r="E270" s="65"/>
      <c r="F270" s="65"/>
      <c r="G270" s="67"/>
      <c r="H270" s="67"/>
      <c r="I270" s="69"/>
      <c r="J270" s="70"/>
      <c r="K270" s="71"/>
      <c r="L270" s="64"/>
      <c r="M270" s="64"/>
      <c r="N270" s="64"/>
      <c r="O270" s="64"/>
      <c r="P270" s="64"/>
      <c r="Q270" s="64"/>
      <c r="R270" s="64"/>
    </row>
    <row r="271" spans="1:18" s="72" customFormat="1" ht="15" customHeight="1">
      <c r="A271" s="63"/>
      <c r="B271" s="63"/>
      <c r="C271" s="63"/>
      <c r="E271" s="65"/>
      <c r="F271" s="65"/>
      <c r="G271" s="67"/>
      <c r="H271" s="67"/>
      <c r="I271" s="69"/>
      <c r="J271" s="70"/>
      <c r="K271" s="71"/>
      <c r="L271" s="64"/>
      <c r="M271" s="64"/>
      <c r="N271" s="64"/>
      <c r="O271" s="64"/>
      <c r="P271" s="64"/>
      <c r="Q271" s="64"/>
      <c r="R271" s="64"/>
    </row>
    <row r="272" spans="1:18" s="72" customFormat="1" ht="15" customHeight="1">
      <c r="A272" s="63"/>
      <c r="B272" s="63"/>
      <c r="C272" s="63"/>
      <c r="E272" s="65"/>
      <c r="F272" s="65"/>
      <c r="G272" s="67"/>
      <c r="H272" s="67"/>
      <c r="I272" s="69"/>
      <c r="J272" s="70"/>
      <c r="K272" s="71"/>
      <c r="L272" s="64"/>
      <c r="M272" s="64"/>
      <c r="N272" s="64"/>
      <c r="O272" s="64"/>
      <c r="P272" s="64"/>
      <c r="Q272" s="64"/>
      <c r="R272" s="64"/>
    </row>
    <row r="273" spans="1:18" s="72" customFormat="1" ht="15" customHeight="1">
      <c r="A273" s="63"/>
      <c r="B273" s="63"/>
      <c r="C273" s="63"/>
      <c r="E273" s="65"/>
      <c r="F273" s="65"/>
      <c r="G273" s="67"/>
      <c r="H273" s="67"/>
      <c r="I273" s="69"/>
      <c r="J273" s="70"/>
      <c r="K273" s="71"/>
      <c r="L273" s="64"/>
      <c r="M273" s="64"/>
      <c r="N273" s="64"/>
      <c r="O273" s="64"/>
      <c r="P273" s="64"/>
      <c r="Q273" s="64"/>
      <c r="R273" s="64"/>
    </row>
    <row r="274" spans="1:18" s="72" customFormat="1" ht="15" customHeight="1">
      <c r="A274" s="63"/>
      <c r="B274" s="63"/>
      <c r="C274" s="63"/>
      <c r="E274" s="65"/>
      <c r="F274" s="65"/>
      <c r="G274" s="67"/>
      <c r="H274" s="67"/>
      <c r="I274" s="69"/>
      <c r="J274" s="70"/>
      <c r="K274" s="71"/>
      <c r="L274" s="64"/>
      <c r="M274" s="64"/>
      <c r="N274" s="64"/>
      <c r="O274" s="64"/>
      <c r="P274" s="64"/>
      <c r="Q274" s="64"/>
      <c r="R274" s="64"/>
    </row>
    <row r="275" spans="1:18" ht="15" customHeight="1">
      <c r="F275" s="65"/>
      <c r="H275" s="67"/>
    </row>
    <row r="276" spans="1:18" ht="15" customHeight="1">
      <c r="F276" s="65"/>
      <c r="H276" s="67"/>
    </row>
    <row r="277" spans="1:18" ht="15" customHeight="1">
      <c r="F277" s="65"/>
      <c r="H277" s="67"/>
    </row>
    <row r="278" spans="1:18" ht="15" customHeight="1">
      <c r="F278" s="65"/>
      <c r="H278" s="67"/>
    </row>
    <row r="279" spans="1:18" ht="15" customHeight="1">
      <c r="F279" s="65"/>
      <c r="H279" s="67"/>
    </row>
    <row r="280" spans="1:18" ht="15" customHeight="1">
      <c r="F280" s="65"/>
      <c r="H280" s="67"/>
    </row>
    <row r="281" spans="1:18" ht="15" customHeight="1">
      <c r="F281" s="65"/>
      <c r="H281" s="67"/>
    </row>
    <row r="282" spans="1:18" ht="15" customHeight="1">
      <c r="F282" s="65"/>
      <c r="H282" s="67"/>
    </row>
    <row r="283" spans="1:18" ht="15" customHeight="1">
      <c r="F283" s="65"/>
      <c r="H283" s="67"/>
    </row>
    <row r="284" spans="1:18" ht="15" customHeight="1">
      <c r="F284" s="65"/>
      <c r="H284" s="67"/>
    </row>
    <row r="285" spans="1:18" ht="15" customHeight="1">
      <c r="F285" s="65"/>
      <c r="H285" s="67"/>
    </row>
    <row r="286" spans="1:18" ht="15" customHeight="1">
      <c r="F286" s="65"/>
      <c r="H286" s="67"/>
    </row>
    <row r="287" spans="1:18" ht="15" customHeight="1">
      <c r="F287" s="65"/>
      <c r="H287" s="67"/>
    </row>
    <row r="288" spans="1:18" ht="15" customHeight="1">
      <c r="F288" s="65"/>
      <c r="H288" s="67"/>
    </row>
    <row r="289" spans="6:8" ht="15" customHeight="1">
      <c r="F289" s="65"/>
      <c r="H289" s="67"/>
    </row>
    <row r="290" spans="6:8" ht="15" customHeight="1">
      <c r="F290" s="65"/>
      <c r="H290" s="67"/>
    </row>
    <row r="291" spans="6:8" ht="15" customHeight="1">
      <c r="F291" s="65"/>
      <c r="H291" s="67"/>
    </row>
    <row r="292" spans="6:8" ht="15" customHeight="1">
      <c r="F292" s="65"/>
      <c r="H292" s="67"/>
    </row>
    <row r="293" spans="6:8" ht="15" customHeight="1">
      <c r="F293" s="65"/>
      <c r="H293" s="67"/>
    </row>
    <row r="294" spans="6:8" ht="15" customHeight="1">
      <c r="F294" s="65"/>
      <c r="H294" s="67"/>
    </row>
    <row r="295" spans="6:8" ht="15" customHeight="1">
      <c r="F295" s="65"/>
      <c r="H295" s="67"/>
    </row>
    <row r="296" spans="6:8" ht="15" customHeight="1">
      <c r="F296" s="65"/>
      <c r="H296" s="67"/>
    </row>
    <row r="297" spans="6:8" ht="15" customHeight="1">
      <c r="F297" s="65"/>
      <c r="H297" s="67"/>
    </row>
    <row r="298" spans="6:8" ht="15" customHeight="1">
      <c r="F298" s="65"/>
      <c r="H298" s="67"/>
    </row>
    <row r="299" spans="6:8" ht="15" customHeight="1">
      <c r="F299" s="65"/>
      <c r="H299" s="67"/>
    </row>
    <row r="300" spans="6:8" ht="15" customHeight="1">
      <c r="F300" s="65"/>
      <c r="H300" s="67"/>
    </row>
    <row r="301" spans="6:8" ht="15" customHeight="1">
      <c r="F301" s="65"/>
      <c r="H301" s="67"/>
    </row>
    <row r="302" spans="6:8" ht="15" customHeight="1">
      <c r="F302" s="65"/>
      <c r="H302" s="67"/>
    </row>
    <row r="303" spans="6:8" ht="15" customHeight="1">
      <c r="F303" s="65"/>
      <c r="H303" s="67"/>
    </row>
    <row r="304" spans="6:8" ht="15" customHeight="1">
      <c r="F304" s="65"/>
      <c r="H304" s="67"/>
    </row>
    <row r="305" spans="6:8" ht="15" customHeight="1">
      <c r="F305" s="65"/>
      <c r="H305" s="67"/>
    </row>
    <row r="306" spans="6:8" ht="15" customHeight="1">
      <c r="F306" s="65"/>
      <c r="H306" s="67"/>
    </row>
    <row r="307" spans="6:8" ht="15" customHeight="1">
      <c r="F307" s="65"/>
      <c r="H307" s="67"/>
    </row>
    <row r="308" spans="6:8" ht="15" customHeight="1">
      <c r="F308" s="65"/>
      <c r="H308" s="67"/>
    </row>
    <row r="309" spans="6:8" ht="15" customHeight="1">
      <c r="F309" s="65"/>
      <c r="H309" s="67"/>
    </row>
    <row r="310" spans="6:8" ht="15" customHeight="1">
      <c r="F310" s="65"/>
      <c r="H310" s="67"/>
    </row>
    <row r="311" spans="6:8" ht="15" customHeight="1">
      <c r="F311" s="65"/>
      <c r="H311" s="67"/>
    </row>
    <row r="312" spans="6:8" ht="15" customHeight="1">
      <c r="F312" s="65"/>
      <c r="H312" s="67"/>
    </row>
    <row r="313" spans="6:8" ht="15" customHeight="1">
      <c r="F313" s="65"/>
      <c r="H313" s="67"/>
    </row>
    <row r="314" spans="6:8" ht="15" customHeight="1">
      <c r="F314" s="65"/>
      <c r="H314" s="67"/>
    </row>
    <row r="315" spans="6:8" ht="15" customHeight="1">
      <c r="F315" s="65"/>
      <c r="H315" s="67"/>
    </row>
    <row r="316" spans="6:8" ht="15" customHeight="1">
      <c r="F316" s="65"/>
      <c r="H316" s="67"/>
    </row>
    <row r="317" spans="6:8" ht="15" customHeight="1">
      <c r="F317" s="65"/>
      <c r="H317" s="67"/>
    </row>
    <row r="318" spans="6:8" ht="15" customHeight="1">
      <c r="F318" s="65"/>
      <c r="H318" s="67"/>
    </row>
    <row r="319" spans="6:8" ht="15" customHeight="1">
      <c r="F319" s="65"/>
      <c r="H319" s="67"/>
    </row>
    <row r="320" spans="6:8" ht="15" customHeight="1">
      <c r="F320" s="65"/>
      <c r="H320" s="67"/>
    </row>
    <row r="321" spans="6:8" ht="15" customHeight="1">
      <c r="F321" s="65"/>
      <c r="H321" s="67"/>
    </row>
    <row r="322" spans="6:8" ht="15" customHeight="1">
      <c r="F322" s="65"/>
      <c r="H322" s="67"/>
    </row>
    <row r="323" spans="6:8" ht="15" customHeight="1">
      <c r="F323" s="65"/>
      <c r="H323" s="67"/>
    </row>
    <row r="324" spans="6:8" ht="15" customHeight="1">
      <c r="F324" s="65"/>
      <c r="H324" s="67"/>
    </row>
    <row r="325" spans="6:8" ht="15" customHeight="1">
      <c r="F325" s="65"/>
      <c r="H325" s="67"/>
    </row>
    <row r="326" spans="6:8" ht="15" customHeight="1">
      <c r="F326" s="65"/>
      <c r="H326" s="67"/>
    </row>
    <row r="327" spans="6:8" ht="15" customHeight="1">
      <c r="F327" s="65"/>
      <c r="H327" s="67"/>
    </row>
    <row r="328" spans="6:8" ht="15" customHeight="1">
      <c r="F328" s="65"/>
      <c r="H328" s="67"/>
    </row>
    <row r="329" spans="6:8" ht="15" customHeight="1">
      <c r="F329" s="65"/>
      <c r="H329" s="67"/>
    </row>
    <row r="330" spans="6:8" ht="15" customHeight="1">
      <c r="F330" s="65"/>
      <c r="H330" s="67"/>
    </row>
    <row r="331" spans="6:8" ht="15" customHeight="1">
      <c r="F331" s="65"/>
      <c r="H331" s="67"/>
    </row>
    <row r="332" spans="6:8" ht="15" customHeight="1">
      <c r="F332" s="65"/>
      <c r="H332" s="67"/>
    </row>
    <row r="333" spans="6:8" ht="15" customHeight="1">
      <c r="F333" s="65"/>
      <c r="H333" s="67"/>
    </row>
    <row r="334" spans="6:8" ht="15" customHeight="1">
      <c r="F334" s="65"/>
      <c r="H334" s="67"/>
    </row>
    <row r="335" spans="6:8" ht="15" customHeight="1">
      <c r="F335" s="65"/>
      <c r="H335" s="67"/>
    </row>
    <row r="336" spans="6:8" ht="15" customHeight="1">
      <c r="F336" s="65"/>
      <c r="H336" s="67"/>
    </row>
    <row r="337" spans="6:8" ht="15" customHeight="1">
      <c r="F337" s="65"/>
      <c r="H337" s="67"/>
    </row>
    <row r="338" spans="6:8" ht="15" customHeight="1">
      <c r="F338" s="65"/>
      <c r="H338" s="67"/>
    </row>
    <row r="339" spans="6:8" ht="15" customHeight="1">
      <c r="F339" s="65"/>
      <c r="H339" s="67"/>
    </row>
    <row r="340" spans="6:8" ht="15" customHeight="1">
      <c r="F340" s="65"/>
      <c r="H340" s="67"/>
    </row>
    <row r="341" spans="6:8" ht="15" customHeight="1">
      <c r="F341" s="65"/>
      <c r="H341" s="67"/>
    </row>
    <row r="342" spans="6:8" ht="15" customHeight="1">
      <c r="F342" s="65"/>
      <c r="H342" s="67"/>
    </row>
    <row r="343" spans="6:8" ht="15" customHeight="1">
      <c r="F343" s="65"/>
      <c r="H343" s="67"/>
    </row>
    <row r="344" spans="6:8" ht="15" customHeight="1">
      <c r="F344" s="65"/>
      <c r="H344" s="67"/>
    </row>
    <row r="345" spans="6:8" ht="15" customHeight="1">
      <c r="F345" s="65"/>
      <c r="H345" s="67"/>
    </row>
    <row r="346" spans="6:8" ht="15" customHeight="1">
      <c r="F346" s="65"/>
      <c r="H346" s="67"/>
    </row>
    <row r="347" spans="6:8" ht="15" customHeight="1">
      <c r="F347" s="65"/>
      <c r="H347" s="67"/>
    </row>
    <row r="348" spans="6:8" ht="15" customHeight="1">
      <c r="F348" s="65"/>
      <c r="H348" s="67"/>
    </row>
    <row r="349" spans="6:8" ht="15" customHeight="1">
      <c r="F349" s="65"/>
      <c r="H349" s="67"/>
    </row>
    <row r="350" spans="6:8" ht="15" customHeight="1">
      <c r="F350" s="65"/>
      <c r="H350" s="67"/>
    </row>
    <row r="351" spans="6:8" ht="15" customHeight="1">
      <c r="F351" s="65"/>
      <c r="H351" s="67"/>
    </row>
    <row r="352" spans="6:8" ht="15" customHeight="1">
      <c r="F352" s="65"/>
      <c r="H352" s="67"/>
    </row>
    <row r="353" spans="6:8" ht="15" customHeight="1">
      <c r="F353" s="65"/>
      <c r="H353" s="67"/>
    </row>
    <row r="354" spans="6:8" ht="15" customHeight="1">
      <c r="F354" s="65"/>
      <c r="H354" s="67"/>
    </row>
    <row r="355" spans="6:8" ht="15" customHeight="1">
      <c r="F355" s="65"/>
      <c r="H355" s="67"/>
    </row>
    <row r="356" spans="6:8" ht="15" customHeight="1">
      <c r="F356" s="65"/>
      <c r="H356" s="67"/>
    </row>
    <row r="357" spans="6:8" ht="15" customHeight="1">
      <c r="F357" s="65"/>
      <c r="H357" s="67"/>
    </row>
    <row r="358" spans="6:8" ht="15" customHeight="1">
      <c r="F358" s="65"/>
      <c r="H358" s="67"/>
    </row>
    <row r="359" spans="6:8" ht="15" customHeight="1">
      <c r="F359" s="65"/>
      <c r="H359" s="67"/>
    </row>
    <row r="360" spans="6:8" ht="15" customHeight="1">
      <c r="F360" s="65"/>
      <c r="H360" s="67"/>
    </row>
    <row r="361" spans="6:8" ht="15" customHeight="1">
      <c r="F361" s="65"/>
      <c r="H361" s="67"/>
    </row>
    <row r="362" spans="6:8" ht="15" customHeight="1">
      <c r="F362" s="65"/>
      <c r="H362" s="67"/>
    </row>
    <row r="363" spans="6:8" ht="15" customHeight="1">
      <c r="F363" s="65"/>
      <c r="H363" s="67"/>
    </row>
    <row r="364" spans="6:8" ht="15" customHeight="1">
      <c r="F364" s="65"/>
      <c r="H364" s="67"/>
    </row>
    <row r="365" spans="6:8" ht="15" customHeight="1">
      <c r="F365" s="65"/>
      <c r="H365" s="67"/>
    </row>
    <row r="366" spans="6:8" ht="15" customHeight="1">
      <c r="F366" s="65"/>
      <c r="H366" s="67"/>
    </row>
    <row r="367" spans="6:8" ht="15" customHeight="1">
      <c r="F367" s="65"/>
      <c r="H367" s="67"/>
    </row>
    <row r="368" spans="6:8" ht="15" customHeight="1">
      <c r="F368" s="65"/>
      <c r="H368" s="67"/>
    </row>
    <row r="369" spans="6:8" ht="15" customHeight="1">
      <c r="F369" s="65"/>
      <c r="H369" s="67"/>
    </row>
    <row r="370" spans="6:8" ht="15" customHeight="1">
      <c r="F370" s="65"/>
      <c r="H370" s="67"/>
    </row>
    <row r="371" spans="6:8" ht="15" customHeight="1">
      <c r="F371" s="65"/>
      <c r="H371" s="67"/>
    </row>
    <row r="372" spans="6:8" ht="15" customHeight="1">
      <c r="F372" s="65"/>
      <c r="H372" s="67"/>
    </row>
    <row r="373" spans="6:8" ht="15" customHeight="1">
      <c r="F373" s="65"/>
      <c r="H373" s="67"/>
    </row>
    <row r="374" spans="6:8" ht="15" customHeight="1">
      <c r="F374" s="65"/>
      <c r="H374" s="67"/>
    </row>
    <row r="375" spans="6:8" ht="15" customHeight="1">
      <c r="F375" s="65"/>
      <c r="H375" s="67"/>
    </row>
    <row r="376" spans="6:8" ht="15" customHeight="1">
      <c r="F376" s="65"/>
      <c r="H376" s="67"/>
    </row>
    <row r="377" spans="6:8" ht="15" customHeight="1">
      <c r="F377" s="65"/>
      <c r="H377" s="67"/>
    </row>
    <row r="378" spans="6:8" ht="15" customHeight="1">
      <c r="F378" s="65"/>
      <c r="H378" s="67"/>
    </row>
    <row r="379" spans="6:8" ht="15" customHeight="1">
      <c r="F379" s="65"/>
      <c r="H379" s="67"/>
    </row>
    <row r="380" spans="6:8" ht="15" customHeight="1">
      <c r="F380" s="65"/>
      <c r="H380" s="67"/>
    </row>
    <row r="381" spans="6:8" ht="15" customHeight="1">
      <c r="F381" s="65"/>
      <c r="H381" s="67"/>
    </row>
    <row r="382" spans="6:8" ht="15" customHeight="1">
      <c r="F382" s="65"/>
      <c r="H382" s="67"/>
    </row>
    <row r="383" spans="6:8" ht="15" customHeight="1">
      <c r="F383" s="65"/>
      <c r="H383" s="67"/>
    </row>
    <row r="384" spans="6:8" ht="15" customHeight="1">
      <c r="F384" s="65"/>
      <c r="H384" s="67"/>
    </row>
  </sheetData>
  <sheetProtection sheet="1" objects="1" scenarios="1"/>
  <mergeCells count="19">
    <mergeCell ref="H1:J1"/>
    <mergeCell ref="I2:J2"/>
    <mergeCell ref="K187:L187"/>
    <mergeCell ref="K1:K4"/>
    <mergeCell ref="L1:L4"/>
    <mergeCell ref="M1:M4"/>
    <mergeCell ref="E176:E180"/>
    <mergeCell ref="E181:E185"/>
    <mergeCell ref="E186:E187"/>
    <mergeCell ref="E6:E25"/>
    <mergeCell ref="E26:E45"/>
    <mergeCell ref="E46:E65"/>
    <mergeCell ref="E66:E85"/>
    <mergeCell ref="E86:E105"/>
    <mergeCell ref="E106:E125"/>
    <mergeCell ref="E126:E145"/>
    <mergeCell ref="E146:E155"/>
    <mergeCell ref="E156:E165"/>
    <mergeCell ref="E166:E175"/>
  </mergeCells>
  <phoneticPr fontId="4"/>
  <conditionalFormatting sqref="A1:J1048576 K188:K1048576 K5:K185 K1">
    <cfRule type="expression" dxfId="27" priority="3">
      <formula>_xlfn.ISFORMULA(A1)</formula>
    </cfRule>
  </conditionalFormatting>
  <conditionalFormatting sqref="C6:C190">
    <cfRule type="expression" dxfId="26" priority="5">
      <formula>AND(CELL("protect",C6)=0,入力欄色付)</formula>
    </cfRule>
  </conditionalFormatting>
  <conditionalFormatting sqref="C6:C190">
    <cfRule type="expression" dxfId="25" priority="4">
      <formula>_xlfn.ISFORMULA(C6)</formula>
    </cfRule>
  </conditionalFormatting>
  <conditionalFormatting sqref="A6:B190">
    <cfRule type="expression" dxfId="24" priority="7">
      <formula>AND(CELL("protect",A6)=0,入力欄色付)</formula>
    </cfRule>
  </conditionalFormatting>
  <conditionalFormatting sqref="A42:C190">
    <cfRule type="expression" dxfId="23" priority="6">
      <formula>_xlfn.ISFORMULA(A42)</formula>
    </cfRule>
  </conditionalFormatting>
  <conditionalFormatting sqref="C2:C5 C191:C1048575">
    <cfRule type="expression" dxfId="22" priority="9">
      <formula>AND(CELL("protect",C2)=0,入力欄色付)</formula>
    </cfRule>
  </conditionalFormatting>
  <conditionalFormatting sqref="C2:C5 C191:C1048576 A1">
    <cfRule type="expression" dxfId="21" priority="8">
      <formula>_xlfn.ISFORMULA(A1)</formula>
    </cfRule>
  </conditionalFormatting>
  <conditionalFormatting sqref="A2:B5 A191:B1048575">
    <cfRule type="expression" dxfId="20" priority="10">
      <formula>AND(CELL("protect",A2)=0,入力欄色付)</formula>
    </cfRule>
  </conditionalFormatting>
  <conditionalFormatting sqref="H6:H185">
    <cfRule type="expression" dxfId="19" priority="2">
      <formula>$K6=1</formula>
    </cfRule>
    <cfRule type="expression" dxfId="18" priority="1">
      <formula>$K6=2</formula>
    </cfRule>
  </conditionalFormatting>
  <dataValidations count="19">
    <dataValidation type="list" allowBlank="1" showDropDown="0" showInputMessage="0" showErrorMessage="1" sqref="F166:F175">
      <formula1>内⑪特殊工事</formula1>
    </dataValidation>
    <dataValidation type="list" allowBlank="1" showDropDown="0" showInputMessage="0" showErrorMessage="1" sqref="F156:F165">
      <formula1>内⑩支持金具</formula1>
    </dataValidation>
    <dataValidation type="list" allowBlank="1" showDropDown="0" showInputMessage="0" showErrorMessage="1" sqref="F146:F155">
      <formula1>内⑨メーター関連</formula1>
    </dataValidation>
    <dataValidation type="list" allowBlank="1" showDropDown="0" showInputMessage="0" showErrorMessage="1" sqref="F126:F145">
      <formula1>内⑧防食・絶縁</formula1>
    </dataValidation>
    <dataValidation type="list" allowBlank="1" showDropDown="0" showInputMessage="0" showErrorMessage="1" sqref="F106:F125">
      <formula1>内⑦バルブ関連</formula1>
    </dataValidation>
    <dataValidation type="list" allowBlank="1" showDropDown="0" showInputMessage="0" showErrorMessage="1" sqref="F46:F65">
      <formula1>内④ガス栓</formula1>
    </dataValidation>
    <dataValidation type="list" allowBlank="1" showDropDown="0" showInputMessage="0" showErrorMessage="1" sqref="F26:F45">
      <formula1>内③フレキ管</formula1>
    </dataValidation>
    <dataValidation type="list" allowBlank="1" showDropDown="0" showInputMessage="0" showErrorMessage="1" sqref="F6:F25">
      <formula1>内②鋼管・PE管</formula1>
    </dataValidation>
    <dataValidation type="list" allowBlank="1" showDropDown="0" showInputMessage="0" showErrorMessage="0" sqref="F5">
      <formula1>内①基本工事費</formula1>
    </dataValidation>
    <dataValidation type="list" allowBlank="1" showDropDown="0" showInputMessage="0" showErrorMessage="1" sqref="F66:F85">
      <formula1>内⑤撤去・移設</formula1>
    </dataValidation>
    <dataValidation imeMode="off" allowBlank="1" showDropDown="0" showInputMessage="0" showErrorMessage="1" errorTitle="入力値エラー" error="単位が m、h、日 の場合は小数点以下第1位まで、単位がm^2,m^3の場合は小数点以下第2位まで、それ以外は整数入力になります。" sqref="H186:H187"/>
    <dataValidation type="list" allowBlank="1" showDropDown="0" showInputMessage="1" showErrorMessage="1" sqref="WLT983174:WLT983180 WBX983174:WBX983180 VSB983174:VSB983180 VIF983174:VIF983180 UYJ983174:UYJ983180 UON983174:UON983180 UER983174:UER983180 TUV983174:TUV983180 TKZ983174:TKZ983180 TBD983174:TBD983180 SRH983174:SRH983180 SHL983174:SHL983180 RXP983174:RXP983180 RNT983174:RNT983180 RDX983174:RDX983180 QUB983174:QUB983180 QKF983174:QKF983180 QAJ983174:QAJ983180 PQN983174:PQN983180 PGR983174:PGR983180 OWV983174:OWV983180 OMZ983174:OMZ983180 ODD983174:ODD983180 NTH983174:NTH983180 NJL983174:NJL983180 MZP983174:MZP983180 MPT983174:MPT983180 MFX983174:MFX983180 LWB983174:LWB983180 LMF983174:LMF983180 LCJ983174:LCJ983180 KSN983174:KSN983180 KIR983174:KIR983180 JYV983174:JYV983180 JOZ983174:JOZ983180 JFD983174:JFD983180 IVH983174:IVH983180 ILL983174:ILL983180 IBP983174:IBP983180 HRT983174:HRT983180 HHX983174:HHX983180 GYB983174:GYB983180 GOF983174:GOF983180 GEJ983174:GEJ983180 FUN983174:FUN983180 FKR983174:FKR983180 FAV983174:FAV983180 EQZ983174:EQZ983180 EHD983174:EHD983180 DXH983174:DXH983180 DNL983174:DNL983180 DDP983174:DDP983180 CTT983174:CTT983180 CJX983174:CJX983180 CAB983174:CAB983180 BQF983174:BQF983180 BGJ983174:BGJ983180 AWN983174:AWN983180 AMR983174:AMR983180 ACV983174:ACV983180 SZ983174:SZ983180 JD983174:JD983180 WVP917638:WVP917644 WLT917638:WLT917644 WBX917638:WBX917644 VSB917638:VSB917644 VIF917638:VIF917644 UYJ917638:UYJ917644 UON917638:UON917644 UER917638:UER917644 TUV917638:TUV917644 TKZ917638:TKZ917644 TBD917638:TBD917644 SRH917638:SRH917644 SHL917638:SHL917644 RXP917638:RXP917644 RNT917638:RNT917644 RDX917638:RDX917644 QUB917638:QUB917644 QKF917638:QKF917644 QAJ917638:QAJ917644 PQN917638:PQN917644 PGR917638:PGR917644 OWV917638:OWV917644 OMZ917638:OMZ917644 ODD917638:ODD917644 NTH917638:NTH917644 NJL917638:NJL917644 MZP917638:MZP917644 MPT917638:MPT917644 MFX917638:MFX917644 LWB917638:LWB917644 LMF917638:LMF917644 LCJ917638:LCJ917644 KSN917638:KSN917644 KIR917638:KIR917644 JYV917638:JYV917644 JOZ917638:JOZ917644 JFD917638:JFD917644 IVH917638:IVH917644 ILL917638:ILL917644 IBP917638:IBP917644 HRT917638:HRT917644 HHX917638:HHX917644 GYB917638:GYB917644 GOF917638:GOF917644 GEJ917638:GEJ917644 FUN917638:FUN917644 FKR917638:FKR917644 FAV917638:FAV917644 EQZ917638:EQZ917644 EHD917638:EHD917644 DXH917638:DXH917644 DNL917638:DNL917644 DDP917638:DDP917644 CTT917638:CTT917644 CJX917638:CJX917644 CAB917638:CAB917644 BQF917638:BQF917644 BGJ917638:BGJ917644 AWN917638:AWN917644 AMR917638:AMR917644 ACV917638:ACV917644 SZ917638:SZ917644 JD917638:JD917644 WVP852102:WVP852108 WLT852102:WLT852108 WBX852102:WBX852108 VSB852102:VSB852108 VIF852102:VIF852108 UYJ852102:UYJ852108 UON852102:UON852108 UER852102:UER852108 TUV852102:TUV852108 TKZ852102:TKZ852108 TBD852102:TBD852108 SRH852102:SRH852108 SHL852102:SHL852108 RXP852102:RXP852108 RNT852102:RNT852108 RDX852102:RDX852108 QUB852102:QUB852108 QKF852102:QKF852108 QAJ852102:QAJ852108 PQN852102:PQN852108 PGR852102:PGR852108 OWV852102:OWV852108 OMZ852102:OMZ852108 ODD852102:ODD852108 NTH852102:NTH852108 NJL852102:NJL852108 MZP852102:MZP852108 MPT852102:MPT852108 MFX852102:MFX852108 LWB852102:LWB852108 LMF852102:LMF852108 LCJ852102:LCJ852108 KSN852102:KSN852108 KIR852102:KIR852108 JYV852102:JYV852108 JOZ852102:JOZ852108 JFD852102:JFD852108 IVH852102:IVH852108 ILL852102:ILL852108 IBP852102:IBP852108 HRT852102:HRT852108 HHX852102:HHX852108 GYB852102:GYB852108 GOF852102:GOF852108 GEJ852102:GEJ852108 FUN852102:FUN852108 FKR852102:FKR852108 FAV852102:FAV852108 EQZ852102:EQZ852108 EHD852102:EHD852108 DXH852102:DXH852108 DNL852102:DNL852108 DDP852102:DDP852108 CTT852102:CTT852108 CJX852102:CJX852108 CAB852102:CAB852108 BQF852102:BQF852108 BGJ852102:BGJ852108 AWN852102:AWN852108 AMR852102:AMR852108 ACV852102:ACV852108 SZ852102:SZ852108 JD852102:JD852108 WVP786566:WVP786572 WLT786566:WLT786572 WBX786566:WBX786572 VSB786566:VSB786572 VIF786566:VIF786572 UYJ786566:UYJ786572 UON786566:UON786572 UER786566:UER786572 TUV786566:TUV786572 TKZ786566:TKZ786572 TBD786566:TBD786572 SRH786566:SRH786572 SHL786566:SHL786572 RXP786566:RXP786572 RNT786566:RNT786572 RDX786566:RDX786572 QUB786566:QUB786572 QKF786566:QKF786572 QAJ786566:QAJ786572 PQN786566:PQN786572 PGR786566:PGR786572 OWV786566:OWV786572 OMZ786566:OMZ786572 ODD786566:ODD786572 NTH786566:NTH786572 NJL786566:NJL786572 MZP786566:MZP786572 MPT786566:MPT786572 MFX786566:MFX786572 LWB786566:LWB786572 LMF786566:LMF786572 LCJ786566:LCJ786572 KSN786566:KSN786572 KIR786566:KIR786572 JYV786566:JYV786572 JOZ786566:JOZ786572 JFD786566:JFD786572 IVH786566:IVH786572 ILL786566:ILL786572 IBP786566:IBP786572 HRT786566:HRT786572 HHX786566:HHX786572 GYB786566:GYB786572 GOF786566:GOF786572 GEJ786566:GEJ786572 FUN786566:FUN786572 FKR786566:FKR786572 FAV786566:FAV786572 EQZ786566:EQZ786572 EHD786566:EHD786572 DXH786566:DXH786572 DNL786566:DNL786572 DDP786566:DDP786572 CTT786566:CTT786572 CJX786566:CJX786572 CAB786566:CAB786572 BQF786566:BQF786572 BGJ786566:BGJ786572 AWN786566:AWN786572 AMR786566:AMR786572 ACV786566:ACV786572 SZ786566:SZ786572 JD786566:JD786572 WVP721030:WVP721036 WLT721030:WLT721036 WBX721030:WBX721036 VSB721030:VSB721036 VIF721030:VIF721036 UYJ721030:UYJ721036 UON721030:UON721036 UER721030:UER721036 TUV721030:TUV721036 TKZ721030:TKZ721036 TBD721030:TBD721036 SRH721030:SRH721036 SHL721030:SHL721036 RXP721030:RXP721036 RNT721030:RNT721036 RDX721030:RDX721036 QUB721030:QUB721036 QKF721030:QKF721036 QAJ721030:QAJ721036 PQN721030:PQN721036 PGR721030:PGR721036 OWV721030:OWV721036 OMZ721030:OMZ721036 ODD721030:ODD721036 NTH721030:NTH721036 NJL721030:NJL721036 MZP721030:MZP721036 MPT721030:MPT721036 MFX721030:MFX721036 LWB721030:LWB721036 LMF721030:LMF721036 LCJ721030:LCJ721036 KSN721030:KSN721036 KIR721030:KIR721036 JYV721030:JYV721036 JOZ721030:JOZ721036 JFD721030:JFD721036 IVH721030:IVH721036 ILL721030:ILL721036 IBP721030:IBP721036 HRT721030:HRT721036 HHX721030:HHX721036 GYB721030:GYB721036 GOF721030:GOF721036 GEJ721030:GEJ721036 FUN721030:FUN721036 FKR721030:FKR721036 FAV721030:FAV721036 EQZ721030:EQZ721036 EHD721030:EHD721036 DXH721030:DXH721036 DNL721030:DNL721036 DDP721030:DDP721036 CTT721030:CTT721036 CJX721030:CJX721036 CAB721030:CAB721036 BQF721030:BQF721036 BGJ721030:BGJ721036 AWN721030:AWN721036 AMR721030:AMR721036 ACV721030:ACV721036 SZ721030:SZ721036 JD721030:JD721036 WVP655494:WVP655500 WLT655494:WLT655500 WBX655494:WBX655500 VSB655494:VSB655500 VIF655494:VIF655500 UYJ655494:UYJ655500 UON655494:UON655500 UER655494:UER655500 TUV655494:TUV655500 TKZ655494:TKZ655500 TBD655494:TBD655500 SRH655494:SRH655500 SHL655494:SHL655500 RXP655494:RXP655500 RNT655494:RNT655500 RDX655494:RDX655500 QUB655494:QUB655500 QKF655494:QKF655500 QAJ655494:QAJ655500 PQN655494:PQN655500 PGR655494:PGR655500 OWV655494:OWV655500 OMZ655494:OMZ655500 ODD655494:ODD655500 NTH655494:NTH655500 NJL655494:NJL655500 MZP655494:MZP655500 MPT655494:MPT655500 MFX655494:MFX655500 LWB655494:LWB655500 LMF655494:LMF655500 LCJ655494:LCJ655500 KSN655494:KSN655500 KIR655494:KIR655500 JYV655494:JYV655500 JOZ655494:JOZ655500 JFD655494:JFD655500 IVH655494:IVH655500 ILL655494:ILL655500 IBP655494:IBP655500 HRT655494:HRT655500 HHX655494:HHX655500 GYB655494:GYB655500 GOF655494:GOF655500 GEJ655494:GEJ655500 FUN655494:FUN655500 FKR655494:FKR655500 FAV655494:FAV655500 EQZ655494:EQZ655500 EHD655494:EHD655500 DXH655494:DXH655500 DNL655494:DNL655500 DDP655494:DDP655500 CTT655494:CTT655500 CJX655494:CJX655500 CAB655494:CAB655500 BQF655494:BQF655500 BGJ655494:BGJ655500 AWN655494:AWN655500 AMR655494:AMR655500 ACV655494:ACV655500 SZ655494:SZ655500 JD655494:JD655500 WVP589958:WVP589964 WLT589958:WLT589964 WBX589958:WBX589964 VSB589958:VSB589964 VIF589958:VIF589964 UYJ589958:UYJ589964 UON589958:UON589964 UER589958:UER589964 TUV589958:TUV589964 TKZ589958:TKZ589964 TBD589958:TBD589964 SRH589958:SRH589964 SHL589958:SHL589964 RXP589958:RXP589964 RNT589958:RNT589964 RDX589958:RDX589964 QUB589958:QUB589964 QKF589958:QKF589964 QAJ589958:QAJ589964 PQN589958:PQN589964 PGR589958:PGR589964 OWV589958:OWV589964 OMZ589958:OMZ589964 ODD589958:ODD589964 NTH589958:NTH589964 NJL589958:NJL589964 MZP589958:MZP589964 MPT589958:MPT589964 MFX589958:MFX589964 LWB589958:LWB589964 LMF589958:LMF589964 LCJ589958:LCJ589964 KSN589958:KSN589964 KIR589958:KIR589964 JYV589958:JYV589964 JOZ589958:JOZ589964 JFD589958:JFD589964 IVH589958:IVH589964 ILL589958:ILL589964 IBP589958:IBP589964 HRT589958:HRT589964 HHX589958:HHX589964 GYB589958:GYB589964 GOF589958:GOF589964 GEJ589958:GEJ589964 FUN589958:FUN589964 FKR589958:FKR589964 FAV589958:FAV589964 EQZ589958:EQZ589964 EHD589958:EHD589964 DXH589958:DXH589964 DNL589958:DNL589964 DDP589958:DDP589964 CTT589958:CTT589964 CJX589958:CJX589964 CAB589958:CAB589964 BQF589958:BQF589964 BGJ589958:BGJ589964 AWN589958:AWN589964 AMR589958:AMR589964 ACV589958:ACV589964 SZ589958:SZ589964 JD589958:JD589964 WVP524422:WVP524428 WLT524422:WLT524428 WBX524422:WBX524428 VSB524422:VSB524428 VIF524422:VIF524428 UYJ524422:UYJ524428 UON524422:UON524428 UER524422:UER524428 TUV524422:TUV524428 TKZ524422:TKZ524428 TBD524422:TBD524428 SRH524422:SRH524428 SHL524422:SHL524428 RXP524422:RXP524428 RNT524422:RNT524428 RDX524422:RDX524428 QUB524422:QUB524428 QKF524422:QKF524428 QAJ524422:QAJ524428 PQN524422:PQN524428 PGR524422:PGR524428 OWV524422:OWV524428 OMZ524422:OMZ524428 ODD524422:ODD524428 NTH524422:NTH524428 NJL524422:NJL524428 MZP524422:MZP524428 MPT524422:MPT524428 MFX524422:MFX524428 LWB524422:LWB524428 LMF524422:LMF524428 LCJ524422:LCJ524428 KSN524422:KSN524428 KIR524422:KIR524428 JYV524422:JYV524428 JOZ524422:JOZ524428 JFD524422:JFD524428 IVH524422:IVH524428 ILL524422:ILL524428 IBP524422:IBP524428 HRT524422:HRT524428 HHX524422:HHX524428 GYB524422:GYB524428 GOF524422:GOF524428 GEJ524422:GEJ524428 FUN524422:FUN524428 FKR524422:FKR524428 FAV524422:FAV524428 EQZ524422:EQZ524428 EHD524422:EHD524428 DXH524422:DXH524428 DNL524422:DNL524428 DDP524422:DDP524428 CTT524422:CTT524428 CJX524422:CJX524428 CAB524422:CAB524428 BQF524422:BQF524428 BGJ524422:BGJ524428 AWN524422:AWN524428 AMR524422:AMR524428 ACV524422:ACV524428 SZ524422:SZ524428 JD524422:JD524428 WVP458886:WVP458892 WLT458886:WLT458892 WBX458886:WBX458892 VSB458886:VSB458892 VIF458886:VIF458892 UYJ458886:UYJ458892 UON458886:UON458892 UER458886:UER458892 TUV458886:TUV458892 TKZ458886:TKZ458892 TBD458886:TBD458892 SRH458886:SRH458892 SHL458886:SHL458892 RXP458886:RXP458892 RNT458886:RNT458892 RDX458886:RDX458892 QUB458886:QUB458892 QKF458886:QKF458892 QAJ458886:QAJ458892 PQN458886:PQN458892 PGR458886:PGR458892 OWV458886:OWV458892 OMZ458886:OMZ458892 ODD458886:ODD458892 NTH458886:NTH458892 NJL458886:NJL458892 MZP458886:MZP458892 MPT458886:MPT458892 MFX458886:MFX458892 LWB458886:LWB458892 LMF458886:LMF458892 LCJ458886:LCJ458892 KSN458886:KSN458892 KIR458886:KIR458892 JYV458886:JYV458892 JOZ458886:JOZ458892 JFD458886:JFD458892 IVH458886:IVH458892 ILL458886:ILL458892 IBP458886:IBP458892 HRT458886:HRT458892 HHX458886:HHX458892 GYB458886:GYB458892 GOF458886:GOF458892 GEJ458886:GEJ458892 FUN458886:FUN458892 FKR458886:FKR458892 FAV458886:FAV458892 EQZ458886:EQZ458892 EHD458886:EHD458892 DXH458886:DXH458892 DNL458886:DNL458892 DDP458886:DDP458892 CTT458886:CTT458892 CJX458886:CJX458892 CAB458886:CAB458892 BQF458886:BQF458892 BGJ458886:BGJ458892 AWN458886:AWN458892 AMR458886:AMR458892 ACV458886:ACV458892 SZ458886:SZ458892 JD458886:JD458892 WVP393350:WVP393356 WLT393350:WLT393356 WBX393350:WBX393356 VSB393350:VSB393356 VIF393350:VIF393356 UYJ393350:UYJ393356 UON393350:UON393356 UER393350:UER393356 TUV393350:TUV393356 TKZ393350:TKZ393356 TBD393350:TBD393356 SRH393350:SRH393356 SHL393350:SHL393356 RXP393350:RXP393356 RNT393350:RNT393356 RDX393350:RDX393356 QUB393350:QUB393356 QKF393350:QKF393356 QAJ393350:QAJ393356 PQN393350:PQN393356 PGR393350:PGR393356 OWV393350:OWV393356 OMZ393350:OMZ393356 ODD393350:ODD393356 NTH393350:NTH393356 NJL393350:NJL393356 MZP393350:MZP393356 MPT393350:MPT393356 MFX393350:MFX393356 LWB393350:LWB393356 LMF393350:LMF393356 LCJ393350:LCJ393356 KSN393350:KSN393356 KIR393350:KIR393356 JYV393350:JYV393356 JOZ393350:JOZ393356 JFD393350:JFD393356 IVH393350:IVH393356 ILL393350:ILL393356 IBP393350:IBP393356 HRT393350:HRT393356 HHX393350:HHX393356 GYB393350:GYB393356 GOF393350:GOF393356 GEJ393350:GEJ393356 FUN393350:FUN393356 FKR393350:FKR393356 FAV393350:FAV393356 EQZ393350:EQZ393356 EHD393350:EHD393356 DXH393350:DXH393356 DNL393350:DNL393356 DDP393350:DDP393356 CTT393350:CTT393356 CJX393350:CJX393356 CAB393350:CAB393356 BQF393350:BQF393356 BGJ393350:BGJ393356 AWN393350:AWN393356 AMR393350:AMR393356 ACV393350:ACV393356 SZ393350:SZ393356 JD393350:JD393356 WVP327814:WVP327820 WLT327814:WLT327820 WBX327814:WBX327820 VSB327814:VSB327820 VIF327814:VIF327820 UYJ327814:UYJ327820 UON327814:UON327820 UER327814:UER327820 TUV327814:TUV327820 TKZ327814:TKZ327820 TBD327814:TBD327820 SRH327814:SRH327820 SHL327814:SHL327820 RXP327814:RXP327820 RNT327814:RNT327820 RDX327814:RDX327820 QUB327814:QUB327820 QKF327814:QKF327820 QAJ327814:QAJ327820 PQN327814:PQN327820 PGR327814:PGR327820 OWV327814:OWV327820 OMZ327814:OMZ327820 ODD327814:ODD327820 NTH327814:NTH327820 NJL327814:NJL327820 MZP327814:MZP327820 MPT327814:MPT327820 MFX327814:MFX327820 LWB327814:LWB327820 LMF327814:LMF327820 LCJ327814:LCJ327820 KSN327814:KSN327820 KIR327814:KIR327820 JYV327814:JYV327820 JOZ327814:JOZ327820 JFD327814:JFD327820 IVH327814:IVH327820 ILL327814:ILL327820 IBP327814:IBP327820 HRT327814:HRT327820 HHX327814:HHX327820 GYB327814:GYB327820 GOF327814:GOF327820 GEJ327814:GEJ327820 FUN327814:FUN327820 FKR327814:FKR327820 FAV327814:FAV327820 EQZ327814:EQZ327820 EHD327814:EHD327820 DXH327814:DXH327820 DNL327814:DNL327820 DDP327814:DDP327820 CTT327814:CTT327820 CJX327814:CJX327820 CAB327814:CAB327820 BQF327814:BQF327820 BGJ327814:BGJ327820 AWN327814:AWN327820 AMR327814:AMR327820 ACV327814:ACV327820 SZ327814:SZ327820 JD327814:JD327820 WVP262278:WVP262284 WLT262278:WLT262284 WBX262278:WBX262284 VSB262278:VSB262284 VIF262278:VIF262284 UYJ262278:UYJ262284 UON262278:UON262284 UER262278:UER262284 TUV262278:TUV262284 TKZ262278:TKZ262284 TBD262278:TBD262284 SRH262278:SRH262284 SHL262278:SHL262284 RXP262278:RXP262284 RNT262278:RNT262284 RDX262278:RDX262284 QUB262278:QUB262284 QKF262278:QKF262284 QAJ262278:QAJ262284 PQN262278:PQN262284 PGR262278:PGR262284 OWV262278:OWV262284 OMZ262278:OMZ262284 ODD262278:ODD262284 NTH262278:NTH262284 NJL262278:NJL262284 MZP262278:MZP262284 MPT262278:MPT262284 MFX262278:MFX262284 LWB262278:LWB262284 LMF262278:LMF262284 LCJ262278:LCJ262284 KSN262278:KSN262284 KIR262278:KIR262284 JYV262278:JYV262284 JOZ262278:JOZ262284 JFD262278:JFD262284 IVH262278:IVH262284 ILL262278:ILL262284 IBP262278:IBP262284 HRT262278:HRT262284 HHX262278:HHX262284 GYB262278:GYB262284 GOF262278:GOF262284 GEJ262278:GEJ262284 FUN262278:FUN262284 FKR262278:FKR262284 FAV262278:FAV262284 EQZ262278:EQZ262284 EHD262278:EHD262284 DXH262278:DXH262284 DNL262278:DNL262284 DDP262278:DDP262284 CTT262278:CTT262284 CJX262278:CJX262284 CAB262278:CAB262284 BQF262278:BQF262284 BGJ262278:BGJ262284 AWN262278:AWN262284 AMR262278:AMR262284 ACV262278:ACV262284 SZ262278:SZ262284 JD262278:JD262284 WVP196742:WVP196748 WLT196742:WLT196748 WBX196742:WBX196748 VSB196742:VSB196748 VIF196742:VIF196748 UYJ196742:UYJ196748 UON196742:UON196748 UER196742:UER196748 TUV196742:TUV196748 TKZ196742:TKZ196748 TBD196742:TBD196748 SRH196742:SRH196748 SHL196742:SHL196748 RXP196742:RXP196748 RNT196742:RNT196748 RDX196742:RDX196748 QUB196742:QUB196748 QKF196742:QKF196748 QAJ196742:QAJ196748 PQN196742:PQN196748 PGR196742:PGR196748 OWV196742:OWV196748 OMZ196742:OMZ196748 ODD196742:ODD196748 NTH196742:NTH196748 NJL196742:NJL196748 MZP196742:MZP196748 MPT196742:MPT196748 MFX196742:MFX196748 LWB196742:LWB196748 LMF196742:LMF196748 LCJ196742:LCJ196748 KSN196742:KSN196748 KIR196742:KIR196748 JYV196742:JYV196748 JOZ196742:JOZ196748 JFD196742:JFD196748 IVH196742:IVH196748 ILL196742:ILL196748 IBP196742:IBP196748 HRT196742:HRT196748 HHX196742:HHX196748 GYB196742:GYB196748 GOF196742:GOF196748 GEJ196742:GEJ196748 FUN196742:FUN196748 FKR196742:FKR196748 FAV196742:FAV196748 EQZ196742:EQZ196748 EHD196742:EHD196748 DXH196742:DXH196748 DNL196742:DNL196748 DDP196742:DDP196748 CTT196742:CTT196748 CJX196742:CJX196748 CAB196742:CAB196748 BQF196742:BQF196748 BGJ196742:BGJ196748 AWN196742:AWN196748 AMR196742:AMR196748 ACV196742:ACV196748 SZ196742:SZ196748 JD196742:JD196748 WVP131206:WVP131212 WLT131206:WLT131212 WBX131206:WBX131212 VSB131206:VSB131212 VIF131206:VIF131212 UYJ131206:UYJ131212 UON131206:UON131212 UER131206:UER131212 TUV131206:TUV131212 TKZ131206:TKZ131212 TBD131206:TBD131212 SRH131206:SRH131212 SHL131206:SHL131212 RXP131206:RXP131212 RNT131206:RNT131212 RDX131206:RDX131212 QUB131206:QUB131212 QKF131206:QKF131212 QAJ131206:QAJ131212 PQN131206:PQN131212 PGR131206:PGR131212 OWV131206:OWV131212 OMZ131206:OMZ131212 ODD131206:ODD131212 NTH131206:NTH131212 NJL131206:NJL131212 MZP131206:MZP131212 MPT131206:MPT131212 MFX131206:MFX131212 LWB131206:LWB131212 LMF131206:LMF131212 LCJ131206:LCJ131212 KSN131206:KSN131212 KIR131206:KIR131212 JYV131206:JYV131212 JOZ131206:JOZ131212 JFD131206:JFD131212 IVH131206:IVH131212 ILL131206:ILL131212 IBP131206:IBP131212 HRT131206:HRT131212 HHX131206:HHX131212 GYB131206:GYB131212 GOF131206:GOF131212 GEJ131206:GEJ131212 FUN131206:FUN131212 FKR131206:FKR131212 FAV131206:FAV131212 EQZ131206:EQZ131212 EHD131206:EHD131212 DXH131206:DXH131212 DNL131206:DNL131212 DDP131206:DDP131212 CTT131206:CTT131212 CJX131206:CJX131212 CAB131206:CAB131212 BQF131206:BQF131212 BGJ131206:BGJ131212 AWN131206:AWN131212 AMR131206:AMR131212 ACV131206:ACV131212 SZ131206:SZ131212 JD131206:JD131212 WVP65670:WVP65676 WLT65670:WLT65676 WBX65670:WBX65676 VSB65670:VSB65676 VIF65670:VIF65676 UYJ65670:UYJ65676 UON65670:UON65676 UER65670:UER65676 TUV65670:TUV65676 TKZ65670:TKZ65676 TBD65670:TBD65676 SRH65670:SRH65676 SHL65670:SHL65676 RXP65670:RXP65676 RNT65670:RNT65676 RDX65670:RDX65676 QUB65670:QUB65676 QKF65670:QKF65676 QAJ65670:QAJ65676 PQN65670:PQN65676 PGR65670:PGR65676 OWV65670:OWV65676 OMZ65670:OMZ65676 ODD65670:ODD65676 NTH65670:NTH65676 NJL65670:NJL65676 MZP65670:MZP65676 MPT65670:MPT65676 MFX65670:MFX65676 LWB65670:LWB65676 LMF65670:LMF65676 LCJ65670:LCJ65676 KSN65670:KSN65676 KIR65670:KIR65676 JYV65670:JYV65676 JOZ65670:JOZ65676 JFD65670:JFD65676 IVH65670:IVH65676 ILL65670:ILL65676 IBP65670:IBP65676 HRT65670:HRT65676 HHX65670:HHX65676 GYB65670:GYB65676 GOF65670:GOF65676 GEJ65670:GEJ65676 FUN65670:FUN65676 FKR65670:FKR65676 FAV65670:FAV65676 EQZ65670:EQZ65676 EHD65670:EHD65676 DXH65670:DXH65676 DNL65670:DNL65676 DDP65670:DDP65676 CTT65670:CTT65676 CJX65670:CJX65676 CAB65670:CAB65676 BQF65670:BQF65676 BGJ65670:BGJ65676 AWN65670:AWN65676 AMR65670:AMR65676 ACV65670:ACV65676 SZ65670:SZ65676 JD65670:JD65676 BQF66:BQF175 CAB66:CAB175 CJX66:CJX175 CTT66:CTT175 DDP66:DDP175 DNL66:DNL175 DXH66:DXH175 EHD66:EHD175 EQZ66:EQZ175 FAV66:FAV175 FKR66:FKR175 FUN66:FUN175 GEJ66:GEJ175 GOF66:GOF175 GYB66:GYB175 HHX66:HHX175 HRT66:HRT175 IBP66:IBP175 ILL66:ILL175 IVH66:IVH175 JFD66:JFD175 JOZ66:JOZ175 JYV66:JYV175 KIR66:KIR175 KSN66:KSN175 LCJ66:LCJ175 LMF66:LMF175 LWB66:LWB175 MFX66:MFX175 MPT66:MPT175 MZP66:MZP175 NJL66:NJL175 NTH66:NTH175 ODD66:ODD175 OMZ66:OMZ175 OWV66:OWV175 PGR66:PGR175 PQN66:PQN175 QAJ66:QAJ175 QKF66:QKF175 QUB66:QUB175 RDX66:RDX175 RNT66:RNT175 RXP66:RXP175 SHL66:SHL175 SRH66:SRH175 TBD66:TBD175 TKZ66:TKZ175 TUV66:TUV175 UER66:UER175 UON66:UON175 UYJ66:UYJ175 VIF66:VIF175 VSB66:VSB175 WBX66:WBX175 WLT66:WLT175 WVP66:WVP175 JD66:JD175 SZ66:SZ175 ACV66:ACV175 AMR66:AMR175 AWN66:AWN175 BGJ66:BGJ175 CAB186:CAB187 CJX186:CJX187 CTT186:CTT187 DDP186:DDP187 DNL186:DNL187 DXH186:DXH187 EHD186:EHD187 EQZ186:EQZ187 FAV186:FAV187 FKR186:FKR187 FUN186:FUN187 GEJ186:GEJ187 GOF186:GOF187 GYB186:GYB187 HHX186:HHX187 HRT186:HRT187 IBP186:IBP187 ILL186:ILL187 IVH186:IVH187 JFD186:JFD187 JOZ186:JOZ187 JYV186:JYV187 KIR186:KIR187 KSN186:KSN187 LCJ186:LCJ187 LMF186:LMF187 LWB186:LWB187 MFX186:MFX187 MPT186:MPT187 MZP186:MZP187 NJL186:NJL187 NTH186:NTH187 ODD186:ODD187 OMZ186:OMZ187 OWV186:OWV187 PGR186:PGR187 PQN186:PQN187 QAJ186:QAJ187 QKF186:QKF187 QUB186:QUB187 RDX186:RDX187 RNT186:RNT187 RXP186:RXP187 SHL186:SHL187 SRH186:SRH187 TBD186:TBD187 TKZ186:TKZ187 TUV186:TUV187 UER186:UER187 UON186:UON187 UYJ186:UYJ187 VIF186:VIF187 VSB186:VSB187 WBX186:WBX187 WLT186:WLT187 WVP186:WVP187 JD186:JD187 SZ186:SZ187 ACV186:ACV187 AMR186:AMR187 AWN186:AWN187 BGJ186:BGJ187 BQF186:BQF187 F983174:F983180 F917638:F917644 F852102:F852108 F786566:F786572 F721030:F721036 F655494:F655500 F589958:F589964 F524422:F524428 F458886:F458892 F393350:F393356 F327814:F327820 F262278:F262284 F196742:F196748 F131206:F131212 F65670:F65676">
      <formula1>$F$257:$F$302</formula1>
    </dataValidation>
    <dataValidation type="list" allowBlank="0" showDropDown="0" showInputMessage="0" showErrorMessage="1" errorTitle="入力値エラー" error="規程の値を選択入力して下さい。" promptTitle="建物構造材指定" prompt="木質系かコンクリート系か選択して下さい。" sqref="F2">
      <formula1>"木質系建物,鉄骨鉄筋コンクリート系建物"</formula1>
    </dataValidation>
    <dataValidation imeMode="on" allowBlank="1" showDropDown="0" showInputMessage="0" showErrorMessage="1" sqref="WLT983181:WLU983190 WBX983181:WBY983190 VSB983181:VSC983190 VIF983181:VIG983190 UYJ983181:UYK983190 UON983181:UOO983190 UER983181:UES983190 TUV983181:TUW983190 TKZ983181:TLA983190 TBD983181:TBE983190 SRH983181:SRI983190 SHL983181:SHM983190 RXP983181:RXQ983190 RNT983181:RNU983190 RDX983181:RDY983190 QUB983181:QUC983190 QKF983181:QKG983190 QAJ983181:QAK983190 PQN983181:PQO983190 PGR983181:PGS983190 OWV983181:OWW983190 OMZ983181:ONA983190 ODD983181:ODE983190 NTH983181:NTI983190 NJL983181:NJM983190 MZP983181:MZQ983190 MPT983181:MPU983190 MFX983181:MFY983190 LWB983181:LWC983190 LMF983181:LMG983190 LCJ983181:LCK983190 KSN983181:KSO983190 KIR983181:KIS983190 JYV983181:JYW983190 JOZ983181:JPA983190 JFD983181:JFE983190 IVH983181:IVI983190 ILL983181:ILM983190 IBP983181:IBQ983190 HRT983181:HRU983190 HHX983181:HHY983190 GYB983181:GYC983190 GOF983181:GOG983190 GEJ983181:GEK983190 FUN983181:FUO983190 FKR983181:FKS983190 FAV983181:FAW983190 EQZ983181:ERA983190 EHD983181:EHE983190 DXH983181:DXI983190 DNL983181:DNM983190 DDP983181:DDQ983190 CTT983181:CTU983190 CJX983181:CJY983190 CAB983181:CAC983190 BQF983181:BQG983190 BGJ983181:BGK983190 AWN983181:AWO983190 AMR983181:AMS983190 ACV983181:ACW983190 SZ983181:TA983190 JD983181:JE983190 WVP917645:WVQ917654 WLT917645:WLU917654 WBX917645:WBY917654 VSB917645:VSC917654 VIF917645:VIG917654 UYJ917645:UYK917654 UON917645:UOO917654 UER917645:UES917654 TUV917645:TUW917654 TKZ917645:TLA917654 TBD917645:TBE917654 SRH917645:SRI917654 SHL917645:SHM917654 RXP917645:RXQ917654 RNT917645:RNU917654 RDX917645:RDY917654 QUB917645:QUC917654 QKF917645:QKG917654 QAJ917645:QAK917654 PQN917645:PQO917654 PGR917645:PGS917654 OWV917645:OWW917654 OMZ917645:ONA917654 ODD917645:ODE917654 NTH917645:NTI917654 NJL917645:NJM917654 MZP917645:MZQ917654 MPT917645:MPU917654 MFX917645:MFY917654 LWB917645:LWC917654 LMF917645:LMG917654 LCJ917645:LCK917654 KSN917645:KSO917654 KIR917645:KIS917654 JYV917645:JYW917654 JOZ917645:JPA917654 JFD917645:JFE917654 IVH917645:IVI917654 ILL917645:ILM917654 IBP917645:IBQ917654 HRT917645:HRU917654 HHX917645:HHY917654 GYB917645:GYC917654 GOF917645:GOG917654 GEJ917645:GEK917654 FUN917645:FUO917654 FKR917645:FKS917654 FAV917645:FAW917654 EQZ917645:ERA917654 EHD917645:EHE917654 DXH917645:DXI917654 DNL917645:DNM917654 DDP917645:DDQ917654 CTT917645:CTU917654 CJX917645:CJY917654 CAB917645:CAC917654 BQF917645:BQG917654 BGJ917645:BGK917654 AWN917645:AWO917654 AMR917645:AMS917654 ACV917645:ACW917654 SZ917645:TA917654 JD917645:JE917654 WVP852109:WVQ852118 WLT852109:WLU852118 WBX852109:WBY852118 VSB852109:VSC852118 VIF852109:VIG852118 UYJ852109:UYK852118 UON852109:UOO852118 UER852109:UES852118 TUV852109:TUW852118 TKZ852109:TLA852118 TBD852109:TBE852118 SRH852109:SRI852118 SHL852109:SHM852118 RXP852109:RXQ852118 RNT852109:RNU852118 RDX852109:RDY852118 QUB852109:QUC852118 QKF852109:QKG852118 QAJ852109:QAK852118 PQN852109:PQO852118 PGR852109:PGS852118 OWV852109:OWW852118 OMZ852109:ONA852118 ODD852109:ODE852118 NTH852109:NTI852118 NJL852109:NJM852118 MZP852109:MZQ852118 MPT852109:MPU852118 MFX852109:MFY852118 LWB852109:LWC852118 LMF852109:LMG852118 LCJ852109:LCK852118 KSN852109:KSO852118 KIR852109:KIS852118 JYV852109:JYW852118 JOZ852109:JPA852118 JFD852109:JFE852118 IVH852109:IVI852118 ILL852109:ILM852118 IBP852109:IBQ852118 HRT852109:HRU852118 HHX852109:HHY852118 GYB852109:GYC852118 GOF852109:GOG852118 GEJ852109:GEK852118 FUN852109:FUO852118 FKR852109:FKS852118 FAV852109:FAW852118 EQZ852109:ERA852118 EHD852109:EHE852118 DXH852109:DXI852118 DNL852109:DNM852118 DDP852109:DDQ852118 CTT852109:CTU852118 CJX852109:CJY852118 CAB852109:CAC852118 BQF852109:BQG852118 BGJ852109:BGK852118 AWN852109:AWO852118 AMR852109:AMS852118 ACV852109:ACW852118 SZ852109:TA852118 JD852109:JE852118 WVP786573:WVQ786582 WLT786573:WLU786582 WBX786573:WBY786582 VSB786573:VSC786582 VIF786573:VIG786582 UYJ786573:UYK786582 UON786573:UOO786582 UER786573:UES786582 TUV786573:TUW786582 TKZ786573:TLA786582 TBD786573:TBE786582 SRH786573:SRI786582 SHL786573:SHM786582 RXP786573:RXQ786582 RNT786573:RNU786582 RDX786573:RDY786582 QUB786573:QUC786582 QKF786573:QKG786582 QAJ786573:QAK786582 PQN786573:PQO786582 PGR786573:PGS786582 OWV786573:OWW786582 OMZ786573:ONA786582 ODD786573:ODE786582 NTH786573:NTI786582 NJL786573:NJM786582 MZP786573:MZQ786582 MPT786573:MPU786582 MFX786573:MFY786582 LWB786573:LWC786582 LMF786573:LMG786582 LCJ786573:LCK786582 KSN786573:KSO786582 KIR786573:KIS786582 JYV786573:JYW786582 JOZ786573:JPA786582 JFD786573:JFE786582 IVH786573:IVI786582 ILL786573:ILM786582 IBP786573:IBQ786582 HRT786573:HRU786582 HHX786573:HHY786582 GYB786573:GYC786582 GOF786573:GOG786582 GEJ786573:GEK786582 FUN786573:FUO786582 FKR786573:FKS786582 FAV786573:FAW786582 EQZ786573:ERA786582 EHD786573:EHE786582 DXH786573:DXI786582 DNL786573:DNM786582 DDP786573:DDQ786582 CTT786573:CTU786582 CJX786573:CJY786582 CAB786573:CAC786582 BQF786573:BQG786582 BGJ786573:BGK786582 AWN786573:AWO786582 AMR786573:AMS786582 ACV786573:ACW786582 SZ786573:TA786582 JD786573:JE786582 WVP721037:WVQ721046 WLT721037:WLU721046 WBX721037:WBY721046 VSB721037:VSC721046 VIF721037:VIG721046 UYJ721037:UYK721046 UON721037:UOO721046 UER721037:UES721046 TUV721037:TUW721046 TKZ721037:TLA721046 TBD721037:TBE721046 SRH721037:SRI721046 SHL721037:SHM721046 RXP721037:RXQ721046 RNT721037:RNU721046 RDX721037:RDY721046 QUB721037:QUC721046 QKF721037:QKG721046 QAJ721037:QAK721046 PQN721037:PQO721046 PGR721037:PGS721046 OWV721037:OWW721046 OMZ721037:ONA721046 ODD721037:ODE721046 NTH721037:NTI721046 NJL721037:NJM721046 MZP721037:MZQ721046 MPT721037:MPU721046 MFX721037:MFY721046 LWB721037:LWC721046 LMF721037:LMG721046 LCJ721037:LCK721046 KSN721037:KSO721046 KIR721037:KIS721046 JYV721037:JYW721046 JOZ721037:JPA721046 JFD721037:JFE721046 IVH721037:IVI721046 ILL721037:ILM721046 IBP721037:IBQ721046 HRT721037:HRU721046 HHX721037:HHY721046 GYB721037:GYC721046 GOF721037:GOG721046 GEJ721037:GEK721046 FUN721037:FUO721046 FKR721037:FKS721046 FAV721037:FAW721046 EQZ721037:ERA721046 EHD721037:EHE721046 DXH721037:DXI721046 DNL721037:DNM721046 DDP721037:DDQ721046 CTT721037:CTU721046 CJX721037:CJY721046 CAB721037:CAC721046 BQF721037:BQG721046 BGJ721037:BGK721046 AWN721037:AWO721046 AMR721037:AMS721046 ACV721037:ACW721046 SZ721037:TA721046 JD721037:JE721046 WVP655501:WVQ655510 WLT655501:WLU655510 WBX655501:WBY655510 VSB655501:VSC655510 VIF655501:VIG655510 UYJ655501:UYK655510 UON655501:UOO655510 UER655501:UES655510 TUV655501:TUW655510 TKZ655501:TLA655510 TBD655501:TBE655510 SRH655501:SRI655510 SHL655501:SHM655510 RXP655501:RXQ655510 RNT655501:RNU655510 RDX655501:RDY655510 QUB655501:QUC655510 QKF655501:QKG655510 QAJ655501:QAK655510 PQN655501:PQO655510 PGR655501:PGS655510 OWV655501:OWW655510 OMZ655501:ONA655510 ODD655501:ODE655510 NTH655501:NTI655510 NJL655501:NJM655510 MZP655501:MZQ655510 MPT655501:MPU655510 MFX655501:MFY655510 LWB655501:LWC655510 LMF655501:LMG655510 LCJ655501:LCK655510 KSN655501:KSO655510 KIR655501:KIS655510 JYV655501:JYW655510 JOZ655501:JPA655510 JFD655501:JFE655510 IVH655501:IVI655510 ILL655501:ILM655510 IBP655501:IBQ655510 HRT655501:HRU655510 HHX655501:HHY655510 GYB655501:GYC655510 GOF655501:GOG655510 GEJ655501:GEK655510 FUN655501:FUO655510 FKR655501:FKS655510 FAV655501:FAW655510 EQZ655501:ERA655510 EHD655501:EHE655510 DXH655501:DXI655510 DNL655501:DNM655510 DDP655501:DDQ655510 CTT655501:CTU655510 CJX655501:CJY655510 CAB655501:CAC655510 BQF655501:BQG655510 BGJ655501:BGK655510 AWN655501:AWO655510 AMR655501:AMS655510 ACV655501:ACW655510 SZ655501:TA655510 JD655501:JE655510 WVP589965:WVQ589974 WLT589965:WLU589974 WBX589965:WBY589974 VSB589965:VSC589974 VIF589965:VIG589974 UYJ589965:UYK589974 UON589965:UOO589974 UER589965:UES589974 TUV589965:TUW589974 TKZ589965:TLA589974 TBD589965:TBE589974 SRH589965:SRI589974 SHL589965:SHM589974 RXP589965:RXQ589974 RNT589965:RNU589974 RDX589965:RDY589974 QUB589965:QUC589974 QKF589965:QKG589974 QAJ589965:QAK589974 PQN589965:PQO589974 PGR589965:PGS589974 OWV589965:OWW589974 OMZ589965:ONA589974 ODD589965:ODE589974 NTH589965:NTI589974 NJL589965:NJM589974 MZP589965:MZQ589974 MPT589965:MPU589974 MFX589965:MFY589974 LWB589965:LWC589974 LMF589965:LMG589974 LCJ589965:LCK589974 KSN589965:KSO589974 KIR589965:KIS589974 JYV589965:JYW589974 JOZ589965:JPA589974 JFD589965:JFE589974 IVH589965:IVI589974 ILL589965:ILM589974 IBP589965:IBQ589974 HRT589965:HRU589974 HHX589965:HHY589974 GYB589965:GYC589974 GOF589965:GOG589974 GEJ589965:GEK589974 FUN589965:FUO589974 FKR589965:FKS589974 FAV589965:FAW589974 EQZ589965:ERA589974 EHD589965:EHE589974 DXH589965:DXI589974 DNL589965:DNM589974 DDP589965:DDQ589974 CTT589965:CTU589974 CJX589965:CJY589974 CAB589965:CAC589974 BQF589965:BQG589974 BGJ589965:BGK589974 AWN589965:AWO589974 AMR589965:AMS589974 ACV589965:ACW589974 SZ589965:TA589974 JD589965:JE589974 WVP524429:WVQ524438 WLT524429:WLU524438 WBX524429:WBY524438 VSB524429:VSC524438 VIF524429:VIG524438 UYJ524429:UYK524438 UON524429:UOO524438 UER524429:UES524438 TUV524429:TUW524438 TKZ524429:TLA524438 TBD524429:TBE524438 SRH524429:SRI524438 SHL524429:SHM524438 RXP524429:RXQ524438 RNT524429:RNU524438 RDX524429:RDY524438 QUB524429:QUC524438 QKF524429:QKG524438 QAJ524429:QAK524438 PQN524429:PQO524438 PGR524429:PGS524438 OWV524429:OWW524438 OMZ524429:ONA524438 ODD524429:ODE524438 NTH524429:NTI524438 NJL524429:NJM524438 MZP524429:MZQ524438 MPT524429:MPU524438 MFX524429:MFY524438 LWB524429:LWC524438 LMF524429:LMG524438 LCJ524429:LCK524438 KSN524429:KSO524438 KIR524429:KIS524438 JYV524429:JYW524438 JOZ524429:JPA524438 JFD524429:JFE524438 IVH524429:IVI524438 ILL524429:ILM524438 IBP524429:IBQ524438 HRT524429:HRU524438 HHX524429:HHY524438 GYB524429:GYC524438 GOF524429:GOG524438 GEJ524429:GEK524438 FUN524429:FUO524438 FKR524429:FKS524438 FAV524429:FAW524438 EQZ524429:ERA524438 EHD524429:EHE524438 DXH524429:DXI524438 DNL524429:DNM524438 DDP524429:DDQ524438 CTT524429:CTU524438 CJX524429:CJY524438 CAB524429:CAC524438 BQF524429:BQG524438 BGJ524429:BGK524438 AWN524429:AWO524438 AMR524429:AMS524438 ACV524429:ACW524438 SZ524429:TA524438 JD524429:JE524438 WVP458893:WVQ458902 WLT458893:WLU458902 WBX458893:WBY458902 VSB458893:VSC458902 VIF458893:VIG458902 UYJ458893:UYK458902 UON458893:UOO458902 UER458893:UES458902 TUV458893:TUW458902 TKZ458893:TLA458902 TBD458893:TBE458902 SRH458893:SRI458902 SHL458893:SHM458902 RXP458893:RXQ458902 RNT458893:RNU458902 RDX458893:RDY458902 QUB458893:QUC458902 QKF458893:QKG458902 QAJ458893:QAK458902 PQN458893:PQO458902 PGR458893:PGS458902 OWV458893:OWW458902 OMZ458893:ONA458902 ODD458893:ODE458902 NTH458893:NTI458902 NJL458893:NJM458902 MZP458893:MZQ458902 MPT458893:MPU458902 MFX458893:MFY458902 LWB458893:LWC458902 LMF458893:LMG458902 LCJ458893:LCK458902 KSN458893:KSO458902 KIR458893:KIS458902 JYV458893:JYW458902 JOZ458893:JPA458902 JFD458893:JFE458902 IVH458893:IVI458902 ILL458893:ILM458902 IBP458893:IBQ458902 HRT458893:HRU458902 HHX458893:HHY458902 GYB458893:GYC458902 GOF458893:GOG458902 GEJ458893:GEK458902 FUN458893:FUO458902 FKR458893:FKS458902 FAV458893:FAW458902 EQZ458893:ERA458902 EHD458893:EHE458902 DXH458893:DXI458902 DNL458893:DNM458902 DDP458893:DDQ458902 CTT458893:CTU458902 CJX458893:CJY458902 CAB458893:CAC458902 BQF458893:BQG458902 BGJ458893:BGK458902 AWN458893:AWO458902 AMR458893:AMS458902 ACV458893:ACW458902 SZ458893:TA458902 JD458893:JE458902 WVP393357:WVQ393366 WLT393357:WLU393366 WBX393357:WBY393366 VSB393357:VSC393366 VIF393357:VIG393366 UYJ393357:UYK393366 UON393357:UOO393366 UER393357:UES393366 TUV393357:TUW393366 TKZ393357:TLA393366 TBD393357:TBE393366 SRH393357:SRI393366 SHL393357:SHM393366 RXP393357:RXQ393366 RNT393357:RNU393366 RDX393357:RDY393366 QUB393357:QUC393366 QKF393357:QKG393366 QAJ393357:QAK393366 PQN393357:PQO393366 PGR393357:PGS393366 OWV393357:OWW393366 OMZ393357:ONA393366 ODD393357:ODE393366 NTH393357:NTI393366 NJL393357:NJM393366 MZP393357:MZQ393366 MPT393357:MPU393366 MFX393357:MFY393366 LWB393357:LWC393366 LMF393357:LMG393366 LCJ393357:LCK393366 KSN393357:KSO393366 KIR393357:KIS393366 JYV393357:JYW393366 JOZ393357:JPA393366 JFD393357:JFE393366 IVH393357:IVI393366 ILL393357:ILM393366 IBP393357:IBQ393366 HRT393357:HRU393366 HHX393357:HHY393366 GYB393357:GYC393366 GOF393357:GOG393366 GEJ393357:GEK393366 FUN393357:FUO393366 FKR393357:FKS393366 FAV393357:FAW393366 EQZ393357:ERA393366 EHD393357:EHE393366 DXH393357:DXI393366 DNL393357:DNM393366 DDP393357:DDQ393366 CTT393357:CTU393366 CJX393357:CJY393366 CAB393357:CAC393366 BQF393357:BQG393366 BGJ393357:BGK393366 AWN393357:AWO393366 AMR393357:AMS393366 ACV393357:ACW393366 SZ393357:TA393366 JD393357:JE393366 WVP327821:WVQ327830 WLT327821:WLU327830 WBX327821:WBY327830 VSB327821:VSC327830 VIF327821:VIG327830 UYJ327821:UYK327830 UON327821:UOO327830 UER327821:UES327830 TUV327821:TUW327830 TKZ327821:TLA327830 TBD327821:TBE327830 SRH327821:SRI327830 SHL327821:SHM327830 RXP327821:RXQ327830 RNT327821:RNU327830 RDX327821:RDY327830 QUB327821:QUC327830 QKF327821:QKG327830 QAJ327821:QAK327830 PQN327821:PQO327830 PGR327821:PGS327830 OWV327821:OWW327830 OMZ327821:ONA327830 ODD327821:ODE327830 NTH327821:NTI327830 NJL327821:NJM327830 MZP327821:MZQ327830 MPT327821:MPU327830 MFX327821:MFY327830 LWB327821:LWC327830 LMF327821:LMG327830 LCJ327821:LCK327830 KSN327821:KSO327830 KIR327821:KIS327830 JYV327821:JYW327830 JOZ327821:JPA327830 JFD327821:JFE327830 IVH327821:IVI327830 ILL327821:ILM327830 IBP327821:IBQ327830 HRT327821:HRU327830 HHX327821:HHY327830 GYB327821:GYC327830 GOF327821:GOG327830 GEJ327821:GEK327830 FUN327821:FUO327830 FKR327821:FKS327830 FAV327821:FAW327830 EQZ327821:ERA327830 EHD327821:EHE327830 DXH327821:DXI327830 DNL327821:DNM327830 DDP327821:DDQ327830 CTT327821:CTU327830 CJX327821:CJY327830 CAB327821:CAC327830 BQF327821:BQG327830 BGJ327821:BGK327830 AWN327821:AWO327830 AMR327821:AMS327830 ACV327821:ACW327830 SZ327821:TA327830 JD327821:JE327830 WVP262285:WVQ262294 WLT262285:WLU262294 WBX262285:WBY262294 VSB262285:VSC262294 VIF262285:VIG262294 UYJ262285:UYK262294 UON262285:UOO262294 UER262285:UES262294 TUV262285:TUW262294 TKZ262285:TLA262294 TBD262285:TBE262294 SRH262285:SRI262294 SHL262285:SHM262294 RXP262285:RXQ262294 RNT262285:RNU262294 RDX262285:RDY262294 QUB262285:QUC262294 QKF262285:QKG262294 QAJ262285:QAK262294 PQN262285:PQO262294 PGR262285:PGS262294 OWV262285:OWW262294 OMZ262285:ONA262294 ODD262285:ODE262294 NTH262285:NTI262294 NJL262285:NJM262294 MZP262285:MZQ262294 MPT262285:MPU262294 MFX262285:MFY262294 LWB262285:LWC262294 LMF262285:LMG262294 LCJ262285:LCK262294 KSN262285:KSO262294 KIR262285:KIS262294 JYV262285:JYW262294 JOZ262285:JPA262294 JFD262285:JFE262294 IVH262285:IVI262294 ILL262285:ILM262294 IBP262285:IBQ262294 HRT262285:HRU262294 HHX262285:HHY262294 GYB262285:GYC262294 GOF262285:GOG262294 GEJ262285:GEK262294 FUN262285:FUO262294 FKR262285:FKS262294 FAV262285:FAW262294 EQZ262285:ERA262294 EHD262285:EHE262294 DXH262285:DXI262294 DNL262285:DNM262294 DDP262285:DDQ262294 CTT262285:CTU262294 CJX262285:CJY262294 CAB262285:CAC262294 BQF262285:BQG262294 BGJ262285:BGK262294 AWN262285:AWO262294 AMR262285:AMS262294 ACV262285:ACW262294 SZ262285:TA262294 JD262285:JE262294 WVP196749:WVQ196758 WLT196749:WLU196758 WBX196749:WBY196758 VSB196749:VSC196758 VIF196749:VIG196758 UYJ196749:UYK196758 UON196749:UOO196758 UER196749:UES196758 TUV196749:TUW196758 TKZ196749:TLA196758 TBD196749:TBE196758 SRH196749:SRI196758 SHL196749:SHM196758 RXP196749:RXQ196758 RNT196749:RNU196758 RDX196749:RDY196758 QUB196749:QUC196758 QKF196749:QKG196758 QAJ196749:QAK196758 PQN196749:PQO196758 PGR196749:PGS196758 OWV196749:OWW196758 OMZ196749:ONA196758 ODD196749:ODE196758 NTH196749:NTI196758 NJL196749:NJM196758 MZP196749:MZQ196758 MPT196749:MPU196758 MFX196749:MFY196758 LWB196749:LWC196758 LMF196749:LMG196758 LCJ196749:LCK196758 KSN196749:KSO196758 KIR196749:KIS196758 JYV196749:JYW196758 JOZ196749:JPA196758 JFD196749:JFE196758 IVH196749:IVI196758 ILL196749:ILM196758 IBP196749:IBQ196758 HRT196749:HRU196758 HHX196749:HHY196758 GYB196749:GYC196758 GOF196749:GOG196758 GEJ196749:GEK196758 FUN196749:FUO196758 FKR196749:FKS196758 FAV196749:FAW196758 EQZ196749:ERA196758 EHD196749:EHE196758 DXH196749:DXI196758 DNL196749:DNM196758 DDP196749:DDQ196758 CTT196749:CTU196758 CJX196749:CJY196758 CAB196749:CAC196758 BQF196749:BQG196758 BGJ196749:BGK196758 AWN196749:AWO196758 AMR196749:AMS196758 ACV196749:ACW196758 SZ196749:TA196758 JD196749:JE196758 WVP131213:WVQ131222 WLT131213:WLU131222 WBX131213:WBY131222 VSB131213:VSC131222 VIF131213:VIG131222 UYJ131213:UYK131222 UON131213:UOO131222 UER131213:UES131222 TUV131213:TUW131222 TKZ131213:TLA131222 TBD131213:TBE131222 SRH131213:SRI131222 SHL131213:SHM131222 RXP131213:RXQ131222 RNT131213:RNU131222 RDX131213:RDY131222 QUB131213:QUC131222 QKF131213:QKG131222 QAJ131213:QAK131222 PQN131213:PQO131222 PGR131213:PGS131222 OWV131213:OWW131222 OMZ131213:ONA131222 ODD131213:ODE131222 NTH131213:NTI131222 NJL131213:NJM131222 MZP131213:MZQ131222 MPT131213:MPU131222 MFX131213:MFY131222 LWB131213:LWC131222 LMF131213:LMG131222 LCJ131213:LCK131222 KSN131213:KSO131222 KIR131213:KIS131222 JYV131213:JYW131222 JOZ131213:JPA131222 JFD131213:JFE131222 IVH131213:IVI131222 ILL131213:ILM131222 IBP131213:IBQ131222 HRT131213:HRU131222 HHX131213:HHY131222 GYB131213:GYC131222 GOF131213:GOG131222 GEJ131213:GEK131222 FUN131213:FUO131222 FKR131213:FKS131222 FAV131213:FAW131222 EQZ131213:ERA131222 EHD131213:EHE131222 DXH131213:DXI131222 DNL131213:DNM131222 DDP131213:DDQ131222 CTT131213:CTU131222 CJX131213:CJY131222 CAB131213:CAC131222 BQF131213:BQG131222 BGJ131213:BGK131222 AWN131213:AWO131222 AMR131213:AMS131222 ACV131213:ACW131222 SZ131213:TA131222 JD131213:JE131222 WVP65677:WVQ65686 WLT65677:WLU65686 WBX65677:WBY65686 VSB65677:VSC65686 VIF65677:VIG65686 UYJ65677:UYK65686 UON65677:UOO65686 UER65677:UES65686 TUV65677:TUW65686 TKZ65677:TLA65686 TBD65677:TBE65686 SRH65677:SRI65686 SHL65677:SHM65686 RXP65677:RXQ65686 RNT65677:RNU65686 RDX65677:RDY65686 QUB65677:QUC65686 QKF65677:QKG65686 QAJ65677:QAK65686 PQN65677:PQO65686 PGR65677:PGS65686 OWV65677:OWW65686 OMZ65677:ONA65686 ODD65677:ODE65686 NTH65677:NTI65686 NJL65677:NJM65686 MZP65677:MZQ65686 MPT65677:MPU65686 MFX65677:MFY65686 LWB65677:LWC65686 LMF65677:LMG65686 LCJ65677:LCK65686 KSN65677:KSO65686 KIR65677:KIS65686 JYV65677:JYW65686 JOZ65677:JPA65686 JFD65677:JFE65686 IVH65677:IVI65686 ILL65677:ILM65686 IBP65677:IBQ65686 HRT65677:HRU65686 HHX65677:HHY65686 GYB65677:GYC65686 GOF65677:GOG65686 GEJ65677:GEK65686 FUN65677:FUO65686 FKR65677:FKS65686 FAV65677:FAW65686 EQZ65677:ERA65686 EHD65677:EHE65686 DXH65677:DXI65686 DNL65677:DNM65686 DDP65677:DDQ65686 CTT65677:CTU65686 CJX65677:CJY65686 CAB65677:CAC65686 BQF65677:BQG65686 BGJ65677:BGK65686 AWN65677:AWO65686 AMR65677:AMS65686 ACV65677:ACW65686 SZ65677:TA65686 JD65677:JE65686 WVP983181:WVQ983190 WVP176:WVQ185 WLT176:WLU185 WBX176:WBY185 VSB176:VSC185 VIF176:VIG185 UYJ176:UYK185 UON176:UOO185 UER176:UES185 TUV176:TUW185 TKZ176:TLA185 TBD176:TBE185 SRH176:SRI185 SHL176:SHM185 RXP176:RXQ185 RNT176:RNU185 RDX176:RDY185 QUB176:QUC185 QKF176:QKG185 QAJ176:QAK185 PQN176:PQO185 PGR176:PGS185 OWV176:OWW185 OMZ176:ONA185 ODD176:ODE185 NTH176:NTI185 NJL176:NJM185 MZP176:MZQ185 MPT176:MPU185 MFX176:MFY185 LWB176:LWC185 LMF176:LMG185 LCJ176:LCK185 KSN176:KSO185 KIR176:KIS185 JYV176:JYW185 JOZ176:JPA185 JFD176:JFE185 IVH176:IVI185 ILL176:ILM185 IBP176:IBQ185 HRT176:HRU185 HHX176:HHY185 GYB176:GYC185 GOF176:GOG185 GEJ176:GEK185 FUN176:FUO185 FKR176:FKS185 FAV176:FAW185 EQZ176:ERA185 EHD176:EHE185 DXH176:DXI185 DNL176:DNM185 DDP176:DDQ185 CTT176:CTU185 CJX176:CJY185 CAB176:CAC185 BQF176:BQG185 BGJ176:BGK185 AWN176:AWO185 AMR176:AMS185 ACV176:ACW185 SZ176:TA185 JD176:JE185 F176:F185 F983181:G983190 F917645:G917654 F852109:G852118 F786573:G786582 F721037:G721046 F655501:G655510 F589965:G589974 F524429:G524438 F458893:G458902 F393357:G393366 F327821:G327830 F262285:G262294 F196749:G196758 F131213:G131222 F65677:G65686"/>
    <dataValidation imeMode="off" allowBlank="1" showDropDown="0" showInputMessage="1" showErrorMessage="1" sqref="JG176:JG185 TC176:TC185 ACY176:ACY185 AMU176:AMU185 AWQ176:AWQ185 BGM176:BGM185 BQI176:BQI185 CAE176:CAE185 CKA176:CKA185 CTW176:CTW185 DDS176:DDS185 DNO176:DNO185 DXK176:DXK185 EHG176:EHG185 ERC176:ERC185 FAY176:FAY185 FKU176:FKU185 FUQ176:FUQ185 GEM176:GEM185 GOI176:GOI185 GYE176:GYE185 HIA176:HIA185 HRW176:HRW185 IBS176:IBS185 ILO176:ILO185 IVK176:IVK185 JFG176:JFG185 JPC176:JPC185 JYY176:JYY185 KIU176:KIU185 KSQ176:KSQ185 LCM176:LCM185 LMI176:LMI185 LWE176:LWE185 MGA176:MGA185 MPW176:MPW185 MZS176:MZS185 NJO176:NJO185 NTK176:NTK185 ODG176:ODG185 ONC176:ONC185 OWY176:OWY185 PGU176:PGU185 PQQ176:PQQ185 QAM176:QAM185 QKI176:QKI185 QUE176:QUE185 REA176:REA185 RNW176:RNW185 RXS176:RXS185 SHO176:SHO185 SRK176:SRK185 TBG176:TBG185 TLC176:TLC185 TUY176:TUY185 UEU176:UEU185 UOQ176:UOQ185 UYM176:UYM185 VII176:VII185 VSE176:VSE185 WCA176:WCA185 WLW176:WLW185 WVS176:WVS185 WLV5:WLV187 JG65677:JG65686 TC65677:TC65686 ACY65677:ACY65686 AMU65677:AMU65686 AWQ65677:AWQ65686 BGM65677:BGM65686 BQI65677:BQI65686 CAE65677:CAE65686 CKA65677:CKA65686 CTW65677:CTW65686 DDS65677:DDS65686 DNO65677:DNO65686 DXK65677:DXK65686 EHG65677:EHG65686 ERC65677:ERC65686 FAY65677:FAY65686 FKU65677:FKU65686 FUQ65677:FUQ65686 GEM65677:GEM65686 GOI65677:GOI65686 GYE65677:GYE65686 HIA65677:HIA65686 HRW65677:HRW65686 IBS65677:IBS65686 ILO65677:ILO65686 IVK65677:IVK65686 JFG65677:JFG65686 JPC65677:JPC65686 JYY65677:JYY65686 KIU65677:KIU65686 KSQ65677:KSQ65686 LCM65677:LCM65686 LMI65677:LMI65686 LWE65677:LWE65686 MGA65677:MGA65686 MPW65677:MPW65686 MZS65677:MZS65686 NJO65677:NJO65686 NTK65677:NTK65686 ODG65677:ODG65686 ONC65677:ONC65686 OWY65677:OWY65686 PGU65677:PGU65686 PQQ65677:PQQ65686 QAM65677:QAM65686 QKI65677:QKI65686 QUE65677:QUE65686 REA65677:REA65686 RNW65677:RNW65686 RXS65677:RXS65686 SHO65677:SHO65686 SRK65677:SRK65686 TBG65677:TBG65686 TLC65677:TLC65686 TUY65677:TUY65686 UEU65677:UEU65686 UOQ65677:UOQ65686 UYM65677:UYM65686 VII65677:VII65686 VSE65677:VSE65686 WCA65677:WCA65686 WLW65677:WLW65686 WVS65677:WVS65686 JG131213:JG131222 TC131213:TC131222 ACY131213:ACY131222 AMU131213:AMU131222 AWQ131213:AWQ131222 BGM131213:BGM131222 BQI131213:BQI131222 CAE131213:CAE131222 CKA131213:CKA131222 CTW131213:CTW131222 DDS131213:DDS131222 DNO131213:DNO131222 DXK131213:DXK131222 EHG131213:EHG131222 ERC131213:ERC131222 FAY131213:FAY131222 FKU131213:FKU131222 FUQ131213:FUQ131222 GEM131213:GEM131222 GOI131213:GOI131222 GYE131213:GYE131222 HIA131213:HIA131222 HRW131213:HRW131222 IBS131213:IBS131222 ILO131213:ILO131222 IVK131213:IVK131222 JFG131213:JFG131222 JPC131213:JPC131222 JYY131213:JYY131222 KIU131213:KIU131222 KSQ131213:KSQ131222 LCM131213:LCM131222 LMI131213:LMI131222 LWE131213:LWE131222 MGA131213:MGA131222 MPW131213:MPW131222 MZS131213:MZS131222 NJO131213:NJO131222 NTK131213:NTK131222 ODG131213:ODG131222 ONC131213:ONC131222 OWY131213:OWY131222 PGU131213:PGU131222 PQQ131213:PQQ131222 QAM131213:QAM131222 QKI131213:QKI131222 QUE131213:QUE131222 REA131213:REA131222 RNW131213:RNW131222 RXS131213:RXS131222 SHO131213:SHO131222 SRK131213:SRK131222 TBG131213:TBG131222 TLC131213:TLC131222 TUY131213:TUY131222 UEU131213:UEU131222 UOQ131213:UOQ131222 UYM131213:UYM131222 VII131213:VII131222 VSE131213:VSE131222 WCA131213:WCA131222 WLW131213:WLW131222 WVS131213:WVS131222 JG196749:JG196758 TC196749:TC196758 ACY196749:ACY196758 AMU196749:AMU196758 AWQ196749:AWQ196758 BGM196749:BGM196758 BQI196749:BQI196758 CAE196749:CAE196758 CKA196749:CKA196758 CTW196749:CTW196758 DDS196749:DDS196758 DNO196749:DNO196758 DXK196749:DXK196758 EHG196749:EHG196758 ERC196749:ERC196758 FAY196749:FAY196758 FKU196749:FKU196758 FUQ196749:FUQ196758 GEM196749:GEM196758 GOI196749:GOI196758 GYE196749:GYE196758 HIA196749:HIA196758 HRW196749:HRW196758 IBS196749:IBS196758 ILO196749:ILO196758 IVK196749:IVK196758 JFG196749:JFG196758 JPC196749:JPC196758 JYY196749:JYY196758 KIU196749:KIU196758 KSQ196749:KSQ196758 LCM196749:LCM196758 LMI196749:LMI196758 LWE196749:LWE196758 MGA196749:MGA196758 MPW196749:MPW196758 MZS196749:MZS196758 NJO196749:NJO196758 NTK196749:NTK196758 ODG196749:ODG196758 ONC196749:ONC196758 OWY196749:OWY196758 PGU196749:PGU196758 PQQ196749:PQQ196758 QAM196749:QAM196758 QKI196749:QKI196758 QUE196749:QUE196758 REA196749:REA196758 RNW196749:RNW196758 RXS196749:RXS196758 SHO196749:SHO196758 SRK196749:SRK196758 TBG196749:TBG196758 TLC196749:TLC196758 TUY196749:TUY196758 UEU196749:UEU196758 UOQ196749:UOQ196758 UYM196749:UYM196758 VII196749:VII196758 VSE196749:VSE196758 WCA196749:WCA196758 WLW196749:WLW196758 WVS196749:WVS196758 JG262285:JG262294 TC262285:TC262294 ACY262285:ACY262294 AMU262285:AMU262294 AWQ262285:AWQ262294 BGM262285:BGM262294 BQI262285:BQI262294 CAE262285:CAE262294 CKA262285:CKA262294 CTW262285:CTW262294 DDS262285:DDS262294 DNO262285:DNO262294 DXK262285:DXK262294 EHG262285:EHG262294 ERC262285:ERC262294 FAY262285:FAY262294 FKU262285:FKU262294 FUQ262285:FUQ262294 GEM262285:GEM262294 GOI262285:GOI262294 GYE262285:GYE262294 HIA262285:HIA262294 HRW262285:HRW262294 IBS262285:IBS262294 ILO262285:ILO262294 IVK262285:IVK262294 JFG262285:JFG262294 JPC262285:JPC262294 JYY262285:JYY262294 KIU262285:KIU262294 KSQ262285:KSQ262294 LCM262285:LCM262294 LMI262285:LMI262294 LWE262285:LWE262294 MGA262285:MGA262294 MPW262285:MPW262294 MZS262285:MZS262294 NJO262285:NJO262294 NTK262285:NTK262294 ODG262285:ODG262294 ONC262285:ONC262294 OWY262285:OWY262294 PGU262285:PGU262294 PQQ262285:PQQ262294 QAM262285:QAM262294 QKI262285:QKI262294 QUE262285:QUE262294 REA262285:REA262294 RNW262285:RNW262294 RXS262285:RXS262294 SHO262285:SHO262294 SRK262285:SRK262294 TBG262285:TBG262294 TLC262285:TLC262294 TUY262285:TUY262294 UEU262285:UEU262294 UOQ262285:UOQ262294 UYM262285:UYM262294 VII262285:VII262294 VSE262285:VSE262294 WCA262285:WCA262294 WLW262285:WLW262294 WVS262285:WVS262294 JG327821:JG327830 TC327821:TC327830 ACY327821:ACY327830 AMU327821:AMU327830 AWQ327821:AWQ327830 BGM327821:BGM327830 BQI327821:BQI327830 CAE327821:CAE327830 CKA327821:CKA327830 CTW327821:CTW327830 DDS327821:DDS327830 DNO327821:DNO327830 DXK327821:DXK327830 EHG327821:EHG327830 ERC327821:ERC327830 FAY327821:FAY327830 FKU327821:FKU327830 FUQ327821:FUQ327830 GEM327821:GEM327830 GOI327821:GOI327830 GYE327821:GYE327830 HIA327821:HIA327830 HRW327821:HRW327830 IBS327821:IBS327830 ILO327821:ILO327830 IVK327821:IVK327830 JFG327821:JFG327830 JPC327821:JPC327830 JYY327821:JYY327830 KIU327821:KIU327830 KSQ327821:KSQ327830 LCM327821:LCM327830 LMI327821:LMI327830 LWE327821:LWE327830 MGA327821:MGA327830 MPW327821:MPW327830 MZS327821:MZS327830 NJO327821:NJO327830 NTK327821:NTK327830 ODG327821:ODG327830 ONC327821:ONC327830 OWY327821:OWY327830 PGU327821:PGU327830 PQQ327821:PQQ327830 QAM327821:QAM327830 QKI327821:QKI327830 QUE327821:QUE327830 REA327821:REA327830 RNW327821:RNW327830 RXS327821:RXS327830 SHO327821:SHO327830 SRK327821:SRK327830 TBG327821:TBG327830 TLC327821:TLC327830 TUY327821:TUY327830 UEU327821:UEU327830 UOQ327821:UOQ327830 UYM327821:UYM327830 VII327821:VII327830 VSE327821:VSE327830 WCA327821:WCA327830 WLW327821:WLW327830 WVS327821:WVS327830 JG393357:JG393366 TC393357:TC393366 ACY393357:ACY393366 AMU393357:AMU393366 AWQ393357:AWQ393366 BGM393357:BGM393366 BQI393357:BQI393366 CAE393357:CAE393366 CKA393357:CKA393366 CTW393357:CTW393366 DDS393357:DDS393366 DNO393357:DNO393366 DXK393357:DXK393366 EHG393357:EHG393366 ERC393357:ERC393366 FAY393357:FAY393366 FKU393357:FKU393366 FUQ393357:FUQ393366 GEM393357:GEM393366 GOI393357:GOI393366 GYE393357:GYE393366 HIA393357:HIA393366 HRW393357:HRW393366 IBS393357:IBS393366 ILO393357:ILO393366 IVK393357:IVK393366 JFG393357:JFG393366 JPC393357:JPC393366 JYY393357:JYY393366 KIU393357:KIU393366 KSQ393357:KSQ393366 LCM393357:LCM393366 LMI393357:LMI393366 LWE393357:LWE393366 MGA393357:MGA393366 MPW393357:MPW393366 MZS393357:MZS393366 NJO393357:NJO393366 NTK393357:NTK393366 ODG393357:ODG393366 ONC393357:ONC393366 OWY393357:OWY393366 PGU393357:PGU393366 PQQ393357:PQQ393366 QAM393357:QAM393366 QKI393357:QKI393366 QUE393357:QUE393366 REA393357:REA393366 RNW393357:RNW393366 RXS393357:RXS393366 SHO393357:SHO393366 SRK393357:SRK393366 TBG393357:TBG393366 TLC393357:TLC393366 TUY393357:TUY393366 UEU393357:UEU393366 UOQ393357:UOQ393366 UYM393357:UYM393366 VII393357:VII393366 VSE393357:VSE393366 WCA393357:WCA393366 WLW393357:WLW393366 WVS393357:WVS393366 JG458893:JG458902 TC458893:TC458902 ACY458893:ACY458902 AMU458893:AMU458902 AWQ458893:AWQ458902 BGM458893:BGM458902 BQI458893:BQI458902 CAE458893:CAE458902 CKA458893:CKA458902 CTW458893:CTW458902 DDS458893:DDS458902 DNO458893:DNO458902 DXK458893:DXK458902 EHG458893:EHG458902 ERC458893:ERC458902 FAY458893:FAY458902 FKU458893:FKU458902 FUQ458893:FUQ458902 GEM458893:GEM458902 GOI458893:GOI458902 GYE458893:GYE458902 HIA458893:HIA458902 HRW458893:HRW458902 IBS458893:IBS458902 ILO458893:ILO458902 IVK458893:IVK458902 JFG458893:JFG458902 JPC458893:JPC458902 JYY458893:JYY458902 KIU458893:KIU458902 KSQ458893:KSQ458902 LCM458893:LCM458902 LMI458893:LMI458902 LWE458893:LWE458902 MGA458893:MGA458902 MPW458893:MPW458902 MZS458893:MZS458902 NJO458893:NJO458902 NTK458893:NTK458902 ODG458893:ODG458902 ONC458893:ONC458902 OWY458893:OWY458902 PGU458893:PGU458902 PQQ458893:PQQ458902 QAM458893:QAM458902 QKI458893:QKI458902 QUE458893:QUE458902 REA458893:REA458902 RNW458893:RNW458902 RXS458893:RXS458902 SHO458893:SHO458902 SRK458893:SRK458902 TBG458893:TBG458902 TLC458893:TLC458902 TUY458893:TUY458902 UEU458893:UEU458902 UOQ458893:UOQ458902 UYM458893:UYM458902 VII458893:VII458902 VSE458893:VSE458902 WCA458893:WCA458902 WLW458893:WLW458902 WVS458893:WVS458902 JG524429:JG524438 TC524429:TC524438 ACY524429:ACY524438 AMU524429:AMU524438 AWQ524429:AWQ524438 BGM524429:BGM524438 BQI524429:BQI524438 CAE524429:CAE524438 CKA524429:CKA524438 CTW524429:CTW524438 DDS524429:DDS524438 DNO524429:DNO524438 DXK524429:DXK524438 EHG524429:EHG524438 ERC524429:ERC524438 FAY524429:FAY524438 FKU524429:FKU524438 FUQ524429:FUQ524438 GEM524429:GEM524438 GOI524429:GOI524438 GYE524429:GYE524438 HIA524429:HIA524438 HRW524429:HRW524438 IBS524429:IBS524438 ILO524429:ILO524438 IVK524429:IVK524438 JFG524429:JFG524438 JPC524429:JPC524438 JYY524429:JYY524438 KIU524429:KIU524438 KSQ524429:KSQ524438 LCM524429:LCM524438 LMI524429:LMI524438 LWE524429:LWE524438 MGA524429:MGA524438 MPW524429:MPW524438 MZS524429:MZS524438 NJO524429:NJO524438 NTK524429:NTK524438 ODG524429:ODG524438 ONC524429:ONC524438 OWY524429:OWY524438 PGU524429:PGU524438 PQQ524429:PQQ524438 QAM524429:QAM524438 QKI524429:QKI524438 QUE524429:QUE524438 REA524429:REA524438 RNW524429:RNW524438 RXS524429:RXS524438 SHO524429:SHO524438 SRK524429:SRK524438 TBG524429:TBG524438 TLC524429:TLC524438 TUY524429:TUY524438 UEU524429:UEU524438 UOQ524429:UOQ524438 UYM524429:UYM524438 VII524429:VII524438 VSE524429:VSE524438 WCA524429:WCA524438 WLW524429:WLW524438 WVS524429:WVS524438 JG589965:JG589974 TC589965:TC589974 ACY589965:ACY589974 AMU589965:AMU589974 AWQ589965:AWQ589974 BGM589965:BGM589974 BQI589965:BQI589974 CAE589965:CAE589974 CKA589965:CKA589974 CTW589965:CTW589974 DDS589965:DDS589974 DNO589965:DNO589974 DXK589965:DXK589974 EHG589965:EHG589974 ERC589965:ERC589974 FAY589965:FAY589974 FKU589965:FKU589974 FUQ589965:FUQ589974 GEM589965:GEM589974 GOI589965:GOI589974 GYE589965:GYE589974 HIA589965:HIA589974 HRW589965:HRW589974 IBS589965:IBS589974 ILO589965:ILO589974 IVK589965:IVK589974 JFG589965:JFG589974 JPC589965:JPC589974 JYY589965:JYY589974 KIU589965:KIU589974 KSQ589965:KSQ589974 LCM589965:LCM589974 LMI589965:LMI589974 LWE589965:LWE589974 MGA589965:MGA589974 MPW589965:MPW589974 MZS589965:MZS589974 NJO589965:NJO589974 NTK589965:NTK589974 ODG589965:ODG589974 ONC589965:ONC589974 OWY589965:OWY589974 PGU589965:PGU589974 PQQ589965:PQQ589974 QAM589965:QAM589974 QKI589965:QKI589974 QUE589965:QUE589974 REA589965:REA589974 RNW589965:RNW589974 RXS589965:RXS589974 SHO589965:SHO589974 SRK589965:SRK589974 TBG589965:TBG589974 TLC589965:TLC589974 TUY589965:TUY589974 UEU589965:UEU589974 UOQ589965:UOQ589974 UYM589965:UYM589974 VII589965:VII589974 VSE589965:VSE589974 WCA589965:WCA589974 WLW589965:WLW589974 WVS589965:WVS589974 JG655501:JG655510 TC655501:TC655510 ACY655501:ACY655510 AMU655501:AMU655510 AWQ655501:AWQ655510 BGM655501:BGM655510 BQI655501:BQI655510 CAE655501:CAE655510 CKA655501:CKA655510 CTW655501:CTW655510 DDS655501:DDS655510 DNO655501:DNO655510 DXK655501:DXK655510 EHG655501:EHG655510 ERC655501:ERC655510 FAY655501:FAY655510 FKU655501:FKU655510 FUQ655501:FUQ655510 GEM655501:GEM655510 GOI655501:GOI655510 GYE655501:GYE655510 HIA655501:HIA655510 HRW655501:HRW655510 IBS655501:IBS655510 ILO655501:ILO655510 IVK655501:IVK655510 JFG655501:JFG655510 JPC655501:JPC655510 JYY655501:JYY655510 KIU655501:KIU655510 KSQ655501:KSQ655510 LCM655501:LCM655510 LMI655501:LMI655510 LWE655501:LWE655510 MGA655501:MGA655510 MPW655501:MPW655510 MZS655501:MZS655510 NJO655501:NJO655510 NTK655501:NTK655510 ODG655501:ODG655510 ONC655501:ONC655510 OWY655501:OWY655510 PGU655501:PGU655510 PQQ655501:PQQ655510 QAM655501:QAM655510 QKI655501:QKI655510 QUE655501:QUE655510 REA655501:REA655510 RNW655501:RNW655510 RXS655501:RXS655510 SHO655501:SHO655510 SRK655501:SRK655510 TBG655501:TBG655510 TLC655501:TLC655510 TUY655501:TUY655510 UEU655501:UEU655510 UOQ655501:UOQ655510 UYM655501:UYM655510 VII655501:VII655510 VSE655501:VSE655510 WCA655501:WCA655510 WLW655501:WLW655510 WVS655501:WVS655510 JG721037:JG721046 TC721037:TC721046 ACY721037:ACY721046 AMU721037:AMU721046 AWQ721037:AWQ721046 BGM721037:BGM721046 BQI721037:BQI721046 CAE721037:CAE721046 CKA721037:CKA721046 CTW721037:CTW721046 DDS721037:DDS721046 DNO721037:DNO721046 DXK721037:DXK721046 EHG721037:EHG721046 ERC721037:ERC721046 FAY721037:FAY721046 FKU721037:FKU721046 FUQ721037:FUQ721046 GEM721037:GEM721046 GOI721037:GOI721046 GYE721037:GYE721046 HIA721037:HIA721046 HRW721037:HRW721046 IBS721037:IBS721046 ILO721037:ILO721046 IVK721037:IVK721046 JFG721037:JFG721046 JPC721037:JPC721046 JYY721037:JYY721046 KIU721037:KIU721046 KSQ721037:KSQ721046 LCM721037:LCM721046 LMI721037:LMI721046 LWE721037:LWE721046 MGA721037:MGA721046 MPW721037:MPW721046 MZS721037:MZS721046 NJO721037:NJO721046 NTK721037:NTK721046 ODG721037:ODG721046 ONC721037:ONC721046 OWY721037:OWY721046 PGU721037:PGU721046 PQQ721037:PQQ721046 QAM721037:QAM721046 QKI721037:QKI721046 QUE721037:QUE721046 REA721037:REA721046 RNW721037:RNW721046 RXS721037:RXS721046 SHO721037:SHO721046 SRK721037:SRK721046 TBG721037:TBG721046 TLC721037:TLC721046 TUY721037:TUY721046 UEU721037:UEU721046 UOQ721037:UOQ721046 UYM721037:UYM721046 VII721037:VII721046 VSE721037:VSE721046 WCA721037:WCA721046 WLW721037:WLW721046 WVS721037:WVS721046 JG786573:JG786582 TC786573:TC786582 ACY786573:ACY786582 AMU786573:AMU786582 AWQ786573:AWQ786582 BGM786573:BGM786582 BQI786573:BQI786582 CAE786573:CAE786582 CKA786573:CKA786582 CTW786573:CTW786582 DDS786573:DDS786582 DNO786573:DNO786582 DXK786573:DXK786582 EHG786573:EHG786582 ERC786573:ERC786582 FAY786573:FAY786582 FKU786573:FKU786582 FUQ786573:FUQ786582 GEM786573:GEM786582 GOI786573:GOI786582 GYE786573:GYE786582 HIA786573:HIA786582 HRW786573:HRW786582 IBS786573:IBS786582 ILO786573:ILO786582 IVK786573:IVK786582 JFG786573:JFG786582 JPC786573:JPC786582 JYY786573:JYY786582 KIU786573:KIU786582 KSQ786573:KSQ786582 LCM786573:LCM786582 LMI786573:LMI786582 LWE786573:LWE786582 MGA786573:MGA786582 MPW786573:MPW786582 MZS786573:MZS786582 NJO786573:NJO786582 NTK786573:NTK786582 ODG786573:ODG786582 ONC786573:ONC786582 OWY786573:OWY786582 PGU786573:PGU786582 PQQ786573:PQQ786582 QAM786573:QAM786582 QKI786573:QKI786582 QUE786573:QUE786582 REA786573:REA786582 RNW786573:RNW786582 RXS786573:RXS786582 SHO786573:SHO786582 SRK786573:SRK786582 TBG786573:TBG786582 TLC786573:TLC786582 TUY786573:TUY786582 UEU786573:UEU786582 UOQ786573:UOQ786582 UYM786573:UYM786582 VII786573:VII786582 VSE786573:VSE786582 WCA786573:WCA786582 WLW786573:WLW786582 WVS786573:WVS786582 JG852109:JG852118 TC852109:TC852118 ACY852109:ACY852118 AMU852109:AMU852118 AWQ852109:AWQ852118 BGM852109:BGM852118 BQI852109:BQI852118 CAE852109:CAE852118 CKA852109:CKA852118 CTW852109:CTW852118 DDS852109:DDS852118 DNO852109:DNO852118 DXK852109:DXK852118 EHG852109:EHG852118 ERC852109:ERC852118 FAY852109:FAY852118 FKU852109:FKU852118 FUQ852109:FUQ852118 GEM852109:GEM852118 GOI852109:GOI852118 GYE852109:GYE852118 HIA852109:HIA852118 HRW852109:HRW852118 IBS852109:IBS852118 ILO852109:ILO852118 IVK852109:IVK852118 JFG852109:JFG852118 JPC852109:JPC852118 JYY852109:JYY852118 KIU852109:KIU852118 KSQ852109:KSQ852118 LCM852109:LCM852118 LMI852109:LMI852118 LWE852109:LWE852118 MGA852109:MGA852118 MPW852109:MPW852118 MZS852109:MZS852118 NJO852109:NJO852118 NTK852109:NTK852118 ODG852109:ODG852118 ONC852109:ONC852118 OWY852109:OWY852118 PGU852109:PGU852118 PQQ852109:PQQ852118 QAM852109:QAM852118 QKI852109:QKI852118 QUE852109:QUE852118 REA852109:REA852118 RNW852109:RNW852118 RXS852109:RXS852118 SHO852109:SHO852118 SRK852109:SRK852118 TBG852109:TBG852118 TLC852109:TLC852118 TUY852109:TUY852118 UEU852109:UEU852118 UOQ852109:UOQ852118 UYM852109:UYM852118 VII852109:VII852118 VSE852109:VSE852118 WCA852109:WCA852118 WLW852109:WLW852118 WVS852109:WVS852118 JG917645:JG917654 TC917645:TC917654 ACY917645:ACY917654 AMU917645:AMU917654 AWQ917645:AWQ917654 BGM917645:BGM917654 BQI917645:BQI917654 CAE917645:CAE917654 CKA917645:CKA917654 CTW917645:CTW917654 DDS917645:DDS917654 DNO917645:DNO917654 DXK917645:DXK917654 EHG917645:EHG917654 ERC917645:ERC917654 FAY917645:FAY917654 FKU917645:FKU917654 FUQ917645:FUQ917654 GEM917645:GEM917654 GOI917645:GOI917654 GYE917645:GYE917654 HIA917645:HIA917654 HRW917645:HRW917654 IBS917645:IBS917654 ILO917645:ILO917654 IVK917645:IVK917654 JFG917645:JFG917654 JPC917645:JPC917654 JYY917645:JYY917654 KIU917645:KIU917654 KSQ917645:KSQ917654 LCM917645:LCM917654 LMI917645:LMI917654 LWE917645:LWE917654 MGA917645:MGA917654 MPW917645:MPW917654 MZS917645:MZS917654 NJO917645:NJO917654 NTK917645:NTK917654 ODG917645:ODG917654 ONC917645:ONC917654 OWY917645:OWY917654 PGU917645:PGU917654 PQQ917645:PQQ917654 QAM917645:QAM917654 QKI917645:QKI917654 QUE917645:QUE917654 REA917645:REA917654 RNW917645:RNW917654 RXS917645:RXS917654 SHO917645:SHO917654 SRK917645:SRK917654 TBG917645:TBG917654 TLC917645:TLC917654 TUY917645:TUY917654 UEU917645:UEU917654 UOQ917645:UOQ917654 UYM917645:UYM917654 VII917645:VII917654 VSE917645:VSE917654 WCA917645:WCA917654 WLW917645:WLW917654 WVS917645:WVS917654 JG983181:JG983190 TC983181:TC983190 ACY983181:ACY983190 AMU983181:AMU983190 AWQ983181:AWQ983190 BGM983181:BGM983190 BQI983181:BQI983190 CAE983181:CAE983190 CKA983181:CKA983190 CTW983181:CTW983190 DDS983181:DDS983190 DNO983181:DNO983190 DXK983181:DXK983190 EHG983181:EHG983190 ERC983181:ERC983190 FAY983181:FAY983190 FKU983181:FKU983190 FUQ983181:FUQ983190 GEM983181:GEM983190 GOI983181:GOI983190 GYE983181:GYE983190 HIA983181:HIA983190 HRW983181:HRW983190 IBS983181:IBS983190 ILO983181:ILO983190 IVK983181:IVK983190 JFG983181:JFG983190 JPC983181:JPC983190 JYY983181:JYY983190 KIU983181:KIU983190 KSQ983181:KSQ983190 LCM983181:LCM983190 LMI983181:LMI983190 LWE983181:LWE983190 MGA983181:MGA983190 MPW983181:MPW983190 MZS983181:MZS983190 NJO983181:NJO983190 NTK983181:NTK983190 ODG983181:ODG983190 ONC983181:ONC983190 OWY983181:OWY983190 PGU983181:PGU983190 PQQ983181:PQQ983190 QAM983181:QAM983190 QKI983181:QKI983190 QUE983181:QUE983190 REA983181:REA983190 RNW983181:RNW983190 RXS983181:RXS983190 SHO983181:SHO983190 SRK983181:SRK983190 TBG983181:TBG983190 TLC983181:TLC983190 TUY983181:TUY983190 UEU983181:UEU983190 UOQ983181:UOQ983190 UYM983181:UYM983190 VII983181:VII983190 VSE983181:VSE983190 WCA983181:WCA983190 WLW983181:WLW983190 WVS983181:WVS983190 WVR983156:WVR983190 JF65652:JF65686 TB65652:TB65686 ACX65652:ACX65686 AMT65652:AMT65686 AWP65652:AWP65686 BGL65652:BGL65686 BQH65652:BQH65686 CAD65652:CAD65686 CJZ65652:CJZ65686 CTV65652:CTV65686 DDR65652:DDR65686 DNN65652:DNN65686 DXJ65652:DXJ65686 EHF65652:EHF65686 ERB65652:ERB65686 FAX65652:FAX65686 FKT65652:FKT65686 FUP65652:FUP65686 GEL65652:GEL65686 GOH65652:GOH65686 GYD65652:GYD65686 HHZ65652:HHZ65686 HRV65652:HRV65686 IBR65652:IBR65686 ILN65652:ILN65686 IVJ65652:IVJ65686 JFF65652:JFF65686 JPB65652:JPB65686 JYX65652:JYX65686 KIT65652:KIT65686 KSP65652:KSP65686 LCL65652:LCL65686 LMH65652:LMH65686 LWD65652:LWD65686 MFZ65652:MFZ65686 MPV65652:MPV65686 MZR65652:MZR65686 NJN65652:NJN65686 NTJ65652:NTJ65686 ODF65652:ODF65686 ONB65652:ONB65686 OWX65652:OWX65686 PGT65652:PGT65686 PQP65652:PQP65686 QAL65652:QAL65686 QKH65652:QKH65686 QUD65652:QUD65686 RDZ65652:RDZ65686 RNV65652:RNV65686 RXR65652:RXR65686 SHN65652:SHN65686 SRJ65652:SRJ65686 TBF65652:TBF65686 TLB65652:TLB65686 TUX65652:TUX65686 UET65652:UET65686 UOP65652:UOP65686 UYL65652:UYL65686 VIH65652:VIH65686 VSD65652:VSD65686 WBZ65652:WBZ65686 WLV65652:WLV65686 WVR65652:WVR65686 JF131188:JF131222 TB131188:TB131222 ACX131188:ACX131222 AMT131188:AMT131222 AWP131188:AWP131222 BGL131188:BGL131222 BQH131188:BQH131222 CAD131188:CAD131222 CJZ131188:CJZ131222 CTV131188:CTV131222 DDR131188:DDR131222 DNN131188:DNN131222 DXJ131188:DXJ131222 EHF131188:EHF131222 ERB131188:ERB131222 FAX131188:FAX131222 FKT131188:FKT131222 FUP131188:FUP131222 GEL131188:GEL131222 GOH131188:GOH131222 GYD131188:GYD131222 HHZ131188:HHZ131222 HRV131188:HRV131222 IBR131188:IBR131222 ILN131188:ILN131222 IVJ131188:IVJ131222 JFF131188:JFF131222 JPB131188:JPB131222 JYX131188:JYX131222 KIT131188:KIT131222 KSP131188:KSP131222 LCL131188:LCL131222 LMH131188:LMH131222 LWD131188:LWD131222 MFZ131188:MFZ131222 MPV131188:MPV131222 MZR131188:MZR131222 NJN131188:NJN131222 NTJ131188:NTJ131222 ODF131188:ODF131222 ONB131188:ONB131222 OWX131188:OWX131222 PGT131188:PGT131222 PQP131188:PQP131222 QAL131188:QAL131222 QKH131188:QKH131222 QUD131188:QUD131222 RDZ131188:RDZ131222 RNV131188:RNV131222 RXR131188:RXR131222 SHN131188:SHN131222 SRJ131188:SRJ131222 TBF131188:TBF131222 TLB131188:TLB131222 TUX131188:TUX131222 UET131188:UET131222 UOP131188:UOP131222 UYL131188:UYL131222 VIH131188:VIH131222 VSD131188:VSD131222 WBZ131188:WBZ131222 WLV131188:WLV131222 WVR131188:WVR131222 JF196724:JF196758 TB196724:TB196758 ACX196724:ACX196758 AMT196724:AMT196758 AWP196724:AWP196758 BGL196724:BGL196758 BQH196724:BQH196758 CAD196724:CAD196758 CJZ196724:CJZ196758 CTV196724:CTV196758 DDR196724:DDR196758 DNN196724:DNN196758 DXJ196724:DXJ196758 EHF196724:EHF196758 ERB196724:ERB196758 FAX196724:FAX196758 FKT196724:FKT196758 FUP196724:FUP196758 GEL196724:GEL196758 GOH196724:GOH196758 GYD196724:GYD196758 HHZ196724:HHZ196758 HRV196724:HRV196758 IBR196724:IBR196758 ILN196724:ILN196758 IVJ196724:IVJ196758 JFF196724:JFF196758 JPB196724:JPB196758 JYX196724:JYX196758 KIT196724:KIT196758 KSP196724:KSP196758 LCL196724:LCL196758 LMH196724:LMH196758 LWD196724:LWD196758 MFZ196724:MFZ196758 MPV196724:MPV196758 MZR196724:MZR196758 NJN196724:NJN196758 NTJ196724:NTJ196758 ODF196724:ODF196758 ONB196724:ONB196758 OWX196724:OWX196758 PGT196724:PGT196758 PQP196724:PQP196758 QAL196724:QAL196758 QKH196724:QKH196758 QUD196724:QUD196758 RDZ196724:RDZ196758 RNV196724:RNV196758 RXR196724:RXR196758 SHN196724:SHN196758 SRJ196724:SRJ196758 TBF196724:TBF196758 TLB196724:TLB196758 TUX196724:TUX196758 UET196724:UET196758 UOP196724:UOP196758 UYL196724:UYL196758 VIH196724:VIH196758 VSD196724:VSD196758 WBZ196724:WBZ196758 WLV196724:WLV196758 WVR196724:WVR196758 JF262260:JF262294 TB262260:TB262294 ACX262260:ACX262294 AMT262260:AMT262294 AWP262260:AWP262294 BGL262260:BGL262294 BQH262260:BQH262294 CAD262260:CAD262294 CJZ262260:CJZ262294 CTV262260:CTV262294 DDR262260:DDR262294 DNN262260:DNN262294 DXJ262260:DXJ262294 EHF262260:EHF262294 ERB262260:ERB262294 FAX262260:FAX262294 FKT262260:FKT262294 FUP262260:FUP262294 GEL262260:GEL262294 GOH262260:GOH262294 GYD262260:GYD262294 HHZ262260:HHZ262294 HRV262260:HRV262294 IBR262260:IBR262294 ILN262260:ILN262294 IVJ262260:IVJ262294 JFF262260:JFF262294 JPB262260:JPB262294 JYX262260:JYX262294 KIT262260:KIT262294 KSP262260:KSP262294 LCL262260:LCL262294 LMH262260:LMH262294 LWD262260:LWD262294 MFZ262260:MFZ262294 MPV262260:MPV262294 MZR262260:MZR262294 NJN262260:NJN262294 NTJ262260:NTJ262294 ODF262260:ODF262294 ONB262260:ONB262294 OWX262260:OWX262294 PGT262260:PGT262294 PQP262260:PQP262294 QAL262260:QAL262294 QKH262260:QKH262294 QUD262260:QUD262294 RDZ262260:RDZ262294 RNV262260:RNV262294 RXR262260:RXR262294 SHN262260:SHN262294 SRJ262260:SRJ262294 TBF262260:TBF262294 TLB262260:TLB262294 TUX262260:TUX262294 UET262260:UET262294 UOP262260:UOP262294 UYL262260:UYL262294 VIH262260:VIH262294 VSD262260:VSD262294 WBZ262260:WBZ262294 WLV262260:WLV262294 WVR262260:WVR262294 JF327796:JF327830 TB327796:TB327830 ACX327796:ACX327830 AMT327796:AMT327830 AWP327796:AWP327830 BGL327796:BGL327830 BQH327796:BQH327830 CAD327796:CAD327830 CJZ327796:CJZ327830 CTV327796:CTV327830 DDR327796:DDR327830 DNN327796:DNN327830 DXJ327796:DXJ327830 EHF327796:EHF327830 ERB327796:ERB327830 FAX327796:FAX327830 FKT327796:FKT327830 FUP327796:FUP327830 GEL327796:GEL327830 GOH327796:GOH327830 GYD327796:GYD327830 HHZ327796:HHZ327830 HRV327796:HRV327830 IBR327796:IBR327830 ILN327796:ILN327830 IVJ327796:IVJ327830 JFF327796:JFF327830 JPB327796:JPB327830 JYX327796:JYX327830 KIT327796:KIT327830 KSP327796:KSP327830 LCL327796:LCL327830 LMH327796:LMH327830 LWD327796:LWD327830 MFZ327796:MFZ327830 MPV327796:MPV327830 MZR327796:MZR327830 NJN327796:NJN327830 NTJ327796:NTJ327830 ODF327796:ODF327830 ONB327796:ONB327830 OWX327796:OWX327830 PGT327796:PGT327830 PQP327796:PQP327830 QAL327796:QAL327830 QKH327796:QKH327830 QUD327796:QUD327830 RDZ327796:RDZ327830 RNV327796:RNV327830 RXR327796:RXR327830 SHN327796:SHN327830 SRJ327796:SRJ327830 TBF327796:TBF327830 TLB327796:TLB327830 TUX327796:TUX327830 UET327796:UET327830 UOP327796:UOP327830 UYL327796:UYL327830 VIH327796:VIH327830 VSD327796:VSD327830 WBZ327796:WBZ327830 WLV327796:WLV327830 WVR327796:WVR327830 JF393332:JF393366 TB393332:TB393366 ACX393332:ACX393366 AMT393332:AMT393366 AWP393332:AWP393366 BGL393332:BGL393366 BQH393332:BQH393366 CAD393332:CAD393366 CJZ393332:CJZ393366 CTV393332:CTV393366 DDR393332:DDR393366 DNN393332:DNN393366 DXJ393332:DXJ393366 EHF393332:EHF393366 ERB393332:ERB393366 FAX393332:FAX393366 FKT393332:FKT393366 FUP393332:FUP393366 GEL393332:GEL393366 GOH393332:GOH393366 GYD393332:GYD393366 HHZ393332:HHZ393366 HRV393332:HRV393366 IBR393332:IBR393366 ILN393332:ILN393366 IVJ393332:IVJ393366 JFF393332:JFF393366 JPB393332:JPB393366 JYX393332:JYX393366 KIT393332:KIT393366 KSP393332:KSP393366 LCL393332:LCL393366 LMH393332:LMH393366 LWD393332:LWD393366 MFZ393332:MFZ393366 MPV393332:MPV393366 MZR393332:MZR393366 NJN393332:NJN393366 NTJ393332:NTJ393366 ODF393332:ODF393366 ONB393332:ONB393366 OWX393332:OWX393366 PGT393332:PGT393366 PQP393332:PQP393366 QAL393332:QAL393366 QKH393332:QKH393366 QUD393332:QUD393366 RDZ393332:RDZ393366 RNV393332:RNV393366 RXR393332:RXR393366 SHN393332:SHN393366 SRJ393332:SRJ393366 TBF393332:TBF393366 TLB393332:TLB393366 TUX393332:TUX393366 UET393332:UET393366 UOP393332:UOP393366 UYL393332:UYL393366 VIH393332:VIH393366 VSD393332:VSD393366 WBZ393332:WBZ393366 WLV393332:WLV393366 WVR393332:WVR393366 JF458868:JF458902 TB458868:TB458902 ACX458868:ACX458902 AMT458868:AMT458902 AWP458868:AWP458902 BGL458868:BGL458902 BQH458868:BQH458902 CAD458868:CAD458902 CJZ458868:CJZ458902 CTV458868:CTV458902 DDR458868:DDR458902 DNN458868:DNN458902 DXJ458868:DXJ458902 EHF458868:EHF458902 ERB458868:ERB458902 FAX458868:FAX458902 FKT458868:FKT458902 FUP458868:FUP458902 GEL458868:GEL458902 GOH458868:GOH458902 GYD458868:GYD458902 HHZ458868:HHZ458902 HRV458868:HRV458902 IBR458868:IBR458902 ILN458868:ILN458902 IVJ458868:IVJ458902 JFF458868:JFF458902 JPB458868:JPB458902 JYX458868:JYX458902 KIT458868:KIT458902 KSP458868:KSP458902 LCL458868:LCL458902 LMH458868:LMH458902 LWD458868:LWD458902 MFZ458868:MFZ458902 MPV458868:MPV458902 MZR458868:MZR458902 NJN458868:NJN458902 NTJ458868:NTJ458902 ODF458868:ODF458902 ONB458868:ONB458902 OWX458868:OWX458902 PGT458868:PGT458902 PQP458868:PQP458902 QAL458868:QAL458902 QKH458868:QKH458902 QUD458868:QUD458902 RDZ458868:RDZ458902 RNV458868:RNV458902 RXR458868:RXR458902 SHN458868:SHN458902 SRJ458868:SRJ458902 TBF458868:TBF458902 TLB458868:TLB458902 TUX458868:TUX458902 UET458868:UET458902 UOP458868:UOP458902 UYL458868:UYL458902 VIH458868:VIH458902 VSD458868:VSD458902 WBZ458868:WBZ458902 WLV458868:WLV458902 WVR458868:WVR458902 JF524404:JF524438 TB524404:TB524438 ACX524404:ACX524438 AMT524404:AMT524438 AWP524404:AWP524438 BGL524404:BGL524438 BQH524404:BQH524438 CAD524404:CAD524438 CJZ524404:CJZ524438 CTV524404:CTV524438 DDR524404:DDR524438 DNN524404:DNN524438 DXJ524404:DXJ524438 EHF524404:EHF524438 ERB524404:ERB524438 FAX524404:FAX524438 FKT524404:FKT524438 FUP524404:FUP524438 GEL524404:GEL524438 GOH524404:GOH524438 GYD524404:GYD524438 HHZ524404:HHZ524438 HRV524404:HRV524438 IBR524404:IBR524438 ILN524404:ILN524438 IVJ524404:IVJ524438 JFF524404:JFF524438 JPB524404:JPB524438 JYX524404:JYX524438 KIT524404:KIT524438 KSP524404:KSP524438 LCL524404:LCL524438 LMH524404:LMH524438 LWD524404:LWD524438 MFZ524404:MFZ524438 MPV524404:MPV524438 MZR524404:MZR524438 NJN524404:NJN524438 NTJ524404:NTJ524438 ODF524404:ODF524438 ONB524404:ONB524438 OWX524404:OWX524438 PGT524404:PGT524438 PQP524404:PQP524438 QAL524404:QAL524438 QKH524404:QKH524438 QUD524404:QUD524438 RDZ524404:RDZ524438 RNV524404:RNV524438 RXR524404:RXR524438 SHN524404:SHN524438 SRJ524404:SRJ524438 TBF524404:TBF524438 TLB524404:TLB524438 TUX524404:TUX524438 UET524404:UET524438 UOP524404:UOP524438 UYL524404:UYL524438 VIH524404:VIH524438 VSD524404:VSD524438 WBZ524404:WBZ524438 WLV524404:WLV524438 WVR524404:WVR524438 JF589940:JF589974 TB589940:TB589974 ACX589940:ACX589974 AMT589940:AMT589974 AWP589940:AWP589974 BGL589940:BGL589974 BQH589940:BQH589974 CAD589940:CAD589974 CJZ589940:CJZ589974 CTV589940:CTV589974 DDR589940:DDR589974 DNN589940:DNN589974 DXJ589940:DXJ589974 EHF589940:EHF589974 ERB589940:ERB589974 FAX589940:FAX589974 FKT589940:FKT589974 FUP589940:FUP589974 GEL589940:GEL589974 GOH589940:GOH589974 GYD589940:GYD589974 HHZ589940:HHZ589974 HRV589940:HRV589974 IBR589940:IBR589974 ILN589940:ILN589974 IVJ589940:IVJ589974 JFF589940:JFF589974 JPB589940:JPB589974 JYX589940:JYX589974 KIT589940:KIT589974 KSP589940:KSP589974 LCL589940:LCL589974 LMH589940:LMH589974 LWD589940:LWD589974 MFZ589940:MFZ589974 MPV589940:MPV589974 MZR589940:MZR589974 NJN589940:NJN589974 NTJ589940:NTJ589974 ODF589940:ODF589974 ONB589940:ONB589974 OWX589940:OWX589974 PGT589940:PGT589974 PQP589940:PQP589974 QAL589940:QAL589974 QKH589940:QKH589974 QUD589940:QUD589974 RDZ589940:RDZ589974 RNV589940:RNV589974 RXR589940:RXR589974 SHN589940:SHN589974 SRJ589940:SRJ589974 TBF589940:TBF589974 TLB589940:TLB589974 TUX589940:TUX589974 UET589940:UET589974 UOP589940:UOP589974 UYL589940:UYL589974 VIH589940:VIH589974 VSD589940:VSD589974 WBZ589940:WBZ589974 WLV589940:WLV589974 WVR589940:WVR589974 JF655476:JF655510 TB655476:TB655510 ACX655476:ACX655510 AMT655476:AMT655510 AWP655476:AWP655510 BGL655476:BGL655510 BQH655476:BQH655510 CAD655476:CAD655510 CJZ655476:CJZ655510 CTV655476:CTV655510 DDR655476:DDR655510 DNN655476:DNN655510 DXJ655476:DXJ655510 EHF655476:EHF655510 ERB655476:ERB655510 FAX655476:FAX655510 FKT655476:FKT655510 FUP655476:FUP655510 GEL655476:GEL655510 GOH655476:GOH655510 GYD655476:GYD655510 HHZ655476:HHZ655510 HRV655476:HRV655510 IBR655476:IBR655510 ILN655476:ILN655510 IVJ655476:IVJ655510 JFF655476:JFF655510 JPB655476:JPB655510 JYX655476:JYX655510 KIT655476:KIT655510 KSP655476:KSP655510 LCL655476:LCL655510 LMH655476:LMH655510 LWD655476:LWD655510 MFZ655476:MFZ655510 MPV655476:MPV655510 MZR655476:MZR655510 NJN655476:NJN655510 NTJ655476:NTJ655510 ODF655476:ODF655510 ONB655476:ONB655510 OWX655476:OWX655510 PGT655476:PGT655510 PQP655476:PQP655510 QAL655476:QAL655510 QKH655476:QKH655510 QUD655476:QUD655510 RDZ655476:RDZ655510 RNV655476:RNV655510 RXR655476:RXR655510 SHN655476:SHN655510 SRJ655476:SRJ655510 TBF655476:TBF655510 TLB655476:TLB655510 TUX655476:TUX655510 UET655476:UET655510 UOP655476:UOP655510 UYL655476:UYL655510 VIH655476:VIH655510 VSD655476:VSD655510 WBZ655476:WBZ655510 WLV655476:WLV655510 WVR655476:WVR655510 JF721012:JF721046 TB721012:TB721046 ACX721012:ACX721046 AMT721012:AMT721046 AWP721012:AWP721046 BGL721012:BGL721046 BQH721012:BQH721046 CAD721012:CAD721046 CJZ721012:CJZ721046 CTV721012:CTV721046 DDR721012:DDR721046 DNN721012:DNN721046 DXJ721012:DXJ721046 EHF721012:EHF721046 ERB721012:ERB721046 FAX721012:FAX721046 FKT721012:FKT721046 FUP721012:FUP721046 GEL721012:GEL721046 GOH721012:GOH721046 GYD721012:GYD721046 HHZ721012:HHZ721046 HRV721012:HRV721046 IBR721012:IBR721046 ILN721012:ILN721046 IVJ721012:IVJ721046 JFF721012:JFF721046 JPB721012:JPB721046 JYX721012:JYX721046 KIT721012:KIT721046 KSP721012:KSP721046 LCL721012:LCL721046 LMH721012:LMH721046 LWD721012:LWD721046 MFZ721012:MFZ721046 MPV721012:MPV721046 MZR721012:MZR721046 NJN721012:NJN721046 NTJ721012:NTJ721046 ODF721012:ODF721046 ONB721012:ONB721046 OWX721012:OWX721046 PGT721012:PGT721046 PQP721012:PQP721046 QAL721012:QAL721046 QKH721012:QKH721046 QUD721012:QUD721046 RDZ721012:RDZ721046 RNV721012:RNV721046 RXR721012:RXR721046 SHN721012:SHN721046 SRJ721012:SRJ721046 TBF721012:TBF721046 TLB721012:TLB721046 TUX721012:TUX721046 UET721012:UET721046 UOP721012:UOP721046 UYL721012:UYL721046 VIH721012:VIH721046 VSD721012:VSD721046 WBZ721012:WBZ721046 WLV721012:WLV721046 WVR721012:WVR721046 JF786548:JF786582 TB786548:TB786582 ACX786548:ACX786582 AMT786548:AMT786582 AWP786548:AWP786582 BGL786548:BGL786582 BQH786548:BQH786582 CAD786548:CAD786582 CJZ786548:CJZ786582 CTV786548:CTV786582 DDR786548:DDR786582 DNN786548:DNN786582 DXJ786548:DXJ786582 EHF786548:EHF786582 ERB786548:ERB786582 FAX786548:FAX786582 FKT786548:FKT786582 FUP786548:FUP786582 GEL786548:GEL786582 GOH786548:GOH786582 GYD786548:GYD786582 HHZ786548:HHZ786582 HRV786548:HRV786582 IBR786548:IBR786582 ILN786548:ILN786582 IVJ786548:IVJ786582 JFF786548:JFF786582 JPB786548:JPB786582 JYX786548:JYX786582 KIT786548:KIT786582 KSP786548:KSP786582 LCL786548:LCL786582 LMH786548:LMH786582 LWD786548:LWD786582 MFZ786548:MFZ786582 MPV786548:MPV786582 MZR786548:MZR786582 NJN786548:NJN786582 NTJ786548:NTJ786582 ODF786548:ODF786582 ONB786548:ONB786582 OWX786548:OWX786582 PGT786548:PGT786582 PQP786548:PQP786582 QAL786548:QAL786582 QKH786548:QKH786582 QUD786548:QUD786582 RDZ786548:RDZ786582 RNV786548:RNV786582 RXR786548:RXR786582 SHN786548:SHN786582 SRJ786548:SRJ786582 TBF786548:TBF786582 TLB786548:TLB786582 TUX786548:TUX786582 UET786548:UET786582 UOP786548:UOP786582 UYL786548:UYL786582 VIH786548:VIH786582 VSD786548:VSD786582 WBZ786548:WBZ786582 WLV786548:WLV786582 WVR786548:WVR786582 JF852084:JF852118 TB852084:TB852118 ACX852084:ACX852118 AMT852084:AMT852118 AWP852084:AWP852118 BGL852084:BGL852118 BQH852084:BQH852118 CAD852084:CAD852118 CJZ852084:CJZ852118 CTV852084:CTV852118 DDR852084:DDR852118 DNN852084:DNN852118 DXJ852084:DXJ852118 EHF852084:EHF852118 ERB852084:ERB852118 FAX852084:FAX852118 FKT852084:FKT852118 FUP852084:FUP852118 GEL852084:GEL852118 GOH852084:GOH852118 GYD852084:GYD852118 HHZ852084:HHZ852118 HRV852084:HRV852118 IBR852084:IBR852118 ILN852084:ILN852118 IVJ852084:IVJ852118 JFF852084:JFF852118 JPB852084:JPB852118 JYX852084:JYX852118 KIT852084:KIT852118 KSP852084:KSP852118 LCL852084:LCL852118 LMH852084:LMH852118 LWD852084:LWD852118 MFZ852084:MFZ852118 MPV852084:MPV852118 MZR852084:MZR852118 NJN852084:NJN852118 NTJ852084:NTJ852118 ODF852084:ODF852118 ONB852084:ONB852118 OWX852084:OWX852118 PGT852084:PGT852118 PQP852084:PQP852118 QAL852084:QAL852118 QKH852084:QKH852118 QUD852084:QUD852118 RDZ852084:RDZ852118 RNV852084:RNV852118 RXR852084:RXR852118 SHN852084:SHN852118 SRJ852084:SRJ852118 TBF852084:TBF852118 TLB852084:TLB852118 TUX852084:TUX852118 UET852084:UET852118 UOP852084:UOP852118 UYL852084:UYL852118 VIH852084:VIH852118 VSD852084:VSD852118 WBZ852084:WBZ852118 WLV852084:WLV852118 WVR852084:WVR852118 JF917620:JF917654 TB917620:TB917654 ACX917620:ACX917654 AMT917620:AMT917654 AWP917620:AWP917654 BGL917620:BGL917654 BQH917620:BQH917654 CAD917620:CAD917654 CJZ917620:CJZ917654 CTV917620:CTV917654 DDR917620:DDR917654 DNN917620:DNN917654 DXJ917620:DXJ917654 EHF917620:EHF917654 ERB917620:ERB917654 FAX917620:FAX917654 FKT917620:FKT917654 FUP917620:FUP917654 GEL917620:GEL917654 GOH917620:GOH917654 GYD917620:GYD917654 HHZ917620:HHZ917654 HRV917620:HRV917654 IBR917620:IBR917654 ILN917620:ILN917654 IVJ917620:IVJ917654 JFF917620:JFF917654 JPB917620:JPB917654 JYX917620:JYX917654 KIT917620:KIT917654 KSP917620:KSP917654 LCL917620:LCL917654 LMH917620:LMH917654 LWD917620:LWD917654 MFZ917620:MFZ917654 MPV917620:MPV917654 MZR917620:MZR917654 NJN917620:NJN917654 NTJ917620:NTJ917654 ODF917620:ODF917654 ONB917620:ONB917654 OWX917620:OWX917654 PGT917620:PGT917654 PQP917620:PQP917654 QAL917620:QAL917654 QKH917620:QKH917654 QUD917620:QUD917654 RDZ917620:RDZ917654 RNV917620:RNV917654 RXR917620:RXR917654 SHN917620:SHN917654 SRJ917620:SRJ917654 TBF917620:TBF917654 TLB917620:TLB917654 TUX917620:TUX917654 UET917620:UET917654 UOP917620:UOP917654 UYL917620:UYL917654 VIH917620:VIH917654 VSD917620:VSD917654 WBZ917620:WBZ917654 WLV917620:WLV917654 WVR917620:WVR917654 JF983156:JF983190 TB983156:TB983190 ACX983156:ACX983190 AMT983156:AMT983190 AWP983156:AWP983190 BGL983156:BGL983190 BQH983156:BQH983190 CAD983156:CAD983190 CJZ983156:CJZ983190 CTV983156:CTV983190 DDR983156:DDR983190 DNN983156:DNN983190 DXJ983156:DXJ983190 EHF983156:EHF983190 ERB983156:ERB983190 FAX983156:FAX983190 FKT983156:FKT983190 FUP983156:FUP983190 GEL983156:GEL983190 GOH983156:GOH983190 GYD983156:GYD983190 HHZ983156:HHZ983190 HRV983156:HRV983190 IBR983156:IBR983190 ILN983156:ILN983190 IVJ983156:IVJ983190 JFF983156:JFF983190 JPB983156:JPB983190 JYX983156:JYX983190 KIT983156:KIT983190 KSP983156:KSP983190 LCL983156:LCL983190 LMH983156:LMH983190 LWD983156:LWD983190 MFZ983156:MFZ983190 MPV983156:MPV983190 MZR983156:MZR983190 NJN983156:NJN983190 NTJ983156:NTJ983190 ODF983156:ODF983190 ONB983156:ONB983190 OWX983156:OWX983190 PGT983156:PGT983190 PQP983156:PQP983190 QAL983156:QAL983190 QKH983156:QKH983190 QUD983156:QUD983190 RDZ983156:RDZ983190 RNV983156:RNV983190 RXR983156:RXR983190 SHN983156:SHN983190 SRJ983156:SRJ983190 TBF983156:TBF983190 TLB983156:TLB983190 TUX983156:TUX983190 UET983156:UET983190 UOP983156:UOP983190 UYL983156:UYL983190 VIH983156:VIH983190 VSD983156:VSD983190 WBZ983156:WBZ983190 WLV983156:WLV983190 WBZ5:WBZ187 VSD5:VSD187 VIH5:VIH187 UYL5:UYL187 UOP5:UOP187 UET5:UET187 TUX5:TUX187 TLB5:TLB187 TBF5:TBF187 SRJ5:SRJ187 SHN5:SHN187 RXR5:RXR187 RNV5:RNV187 RDZ5:RDZ187 QUD5:QUD187 QKH5:QKH187 QAL5:QAL187 PQP5:PQP187 PGT5:PGT187 OWX5:OWX187 ONB5:ONB187 ODF5:ODF187 NTJ5:NTJ187 NJN5:NJN187 MZR5:MZR187 MPV5:MPV187 MFZ5:MFZ187 LWD5:LWD187 LMH5:LMH187 LCL5:LCL187 KSP5:KSP187 KIT5:KIT187 JYX5:JYX187 JPB5:JPB187 JFF5:JFF187 IVJ5:IVJ187 ILN5:ILN187 IBR5:IBR187 HRV5:HRV187 HHZ5:HHZ187 GYD5:GYD187 GOH5:GOH187 GEL5:GEL187 FUP5:FUP187 FKT5:FKT187 FAX5:FAX187 ERB5:ERB187 EHF5:EHF187 DXJ5:DXJ187 DNN5:DNN187 DDR5:DDR187 CTV5:CTV187 CJZ5:CJZ187 CAD5:CAD187 BQH5:BQH187 BGL5:BGL187 AWP5:AWP187 AMT5:AMT187 ACX5:ACX187 TB5:TB187 JF5:JF187 WVR5:WVR187 I65677:I65686 I131213:I131222 I196749:I196758 I262285:I262294 I327821:I327830 I393357:I393366 I458893:I458902 I524429:I524438 I589965:I589974 I655501:I655510 I721037:I721046 I786573:I786582 I852109:I852118 I917645:I917654 I983181:I983190 H65652:H65686 H131188:H131222 H196724:H196758 H262260:H262294 H327796:H327830 H393332:H393366 H458868:H458902 H524404:H524438 H589940:H589974 H655476:H655510 H721012:H721046 H786548:H786582 H852084:H852118 H917620:H917654 H983156:H983190 I176:I185"/>
    <dataValidation type="list" allowBlank="1" showDropDown="0" showInputMessage="1" showErrorMessage="1" sqref="WVP983156:WVP983173 WLT983156:WLT983173 WBX983156:WBX983173 VSB983156:VSB983173 VIF983156:VIF983173 UYJ983156:UYJ983173 UON983156:UON983173 UER983156:UER983173 TUV983156:TUV983173 TKZ983156:TKZ983173 TBD983156:TBD983173 SRH983156:SRH983173 SHL983156:SHL983173 RXP983156:RXP983173 RNT983156:RNT983173 RDX983156:RDX983173 QUB983156:QUB983173 QKF983156:QKF983173 QAJ983156:QAJ983173 PQN983156:PQN983173 PGR983156:PGR983173 OWV983156:OWV983173 OMZ983156:OMZ983173 ODD983156:ODD983173 NTH983156:NTH983173 NJL983156:NJL983173 MZP983156:MZP983173 MPT983156:MPT983173 MFX983156:MFX983173 LWB983156:LWB983173 LMF983156:LMF983173 LCJ983156:LCJ983173 KSN983156:KSN983173 KIR983156:KIR983173 JYV983156:JYV983173 JOZ983156:JOZ983173 JFD983156:JFD983173 IVH983156:IVH983173 ILL983156:ILL983173 IBP983156:IBP983173 HRT983156:HRT983173 HHX983156:HHX983173 GYB983156:GYB983173 GOF983156:GOF983173 GEJ983156:GEJ983173 FUN983156:FUN983173 FKR983156:FKR983173 FAV983156:FAV983173 EQZ983156:EQZ983173 EHD983156:EHD983173 DXH983156:DXH983173 DNL983156:DNL983173 DDP983156:DDP983173 CTT983156:CTT983173 CJX983156:CJX983173 CAB983156:CAB983173 BQF983156:BQF983173 BGJ983156:BGJ983173 AWN983156:AWN983173 AMR983156:AMR983173 ACV983156:ACV983173 SZ983156:SZ983173 JD983156:JD983173 WVP917620:WVP917637 WLT917620:WLT917637 WBX917620:WBX917637 VSB917620:VSB917637 VIF917620:VIF917637 UYJ917620:UYJ917637 UON917620:UON917637 UER917620:UER917637 TUV917620:TUV917637 TKZ917620:TKZ917637 TBD917620:TBD917637 SRH917620:SRH917637 SHL917620:SHL917637 RXP917620:RXP917637 RNT917620:RNT917637 RDX917620:RDX917637 QUB917620:QUB917637 QKF917620:QKF917637 QAJ917620:QAJ917637 PQN917620:PQN917637 PGR917620:PGR917637 OWV917620:OWV917637 OMZ917620:OMZ917637 ODD917620:ODD917637 NTH917620:NTH917637 NJL917620:NJL917637 MZP917620:MZP917637 MPT917620:MPT917637 MFX917620:MFX917637 LWB917620:LWB917637 LMF917620:LMF917637 LCJ917620:LCJ917637 KSN917620:KSN917637 KIR917620:KIR917637 JYV917620:JYV917637 JOZ917620:JOZ917637 JFD917620:JFD917637 IVH917620:IVH917637 ILL917620:ILL917637 IBP917620:IBP917637 HRT917620:HRT917637 HHX917620:HHX917637 GYB917620:GYB917637 GOF917620:GOF917637 GEJ917620:GEJ917637 FUN917620:FUN917637 FKR917620:FKR917637 FAV917620:FAV917637 EQZ917620:EQZ917637 EHD917620:EHD917637 DXH917620:DXH917637 DNL917620:DNL917637 DDP917620:DDP917637 CTT917620:CTT917637 CJX917620:CJX917637 CAB917620:CAB917637 BQF917620:BQF917637 BGJ917620:BGJ917637 AWN917620:AWN917637 AMR917620:AMR917637 ACV917620:ACV917637 SZ917620:SZ917637 JD917620:JD917637 WVP852084:WVP852101 WLT852084:WLT852101 WBX852084:WBX852101 VSB852084:VSB852101 VIF852084:VIF852101 UYJ852084:UYJ852101 UON852084:UON852101 UER852084:UER852101 TUV852084:TUV852101 TKZ852084:TKZ852101 TBD852084:TBD852101 SRH852084:SRH852101 SHL852084:SHL852101 RXP852084:RXP852101 RNT852084:RNT852101 RDX852084:RDX852101 QUB852084:QUB852101 QKF852084:QKF852101 QAJ852084:QAJ852101 PQN852084:PQN852101 PGR852084:PGR852101 OWV852084:OWV852101 OMZ852084:OMZ852101 ODD852084:ODD852101 NTH852084:NTH852101 NJL852084:NJL852101 MZP852084:MZP852101 MPT852084:MPT852101 MFX852084:MFX852101 LWB852084:LWB852101 LMF852084:LMF852101 LCJ852084:LCJ852101 KSN852084:KSN852101 KIR852084:KIR852101 JYV852084:JYV852101 JOZ852084:JOZ852101 JFD852084:JFD852101 IVH852084:IVH852101 ILL852084:ILL852101 IBP852084:IBP852101 HRT852084:HRT852101 HHX852084:HHX852101 GYB852084:GYB852101 GOF852084:GOF852101 GEJ852084:GEJ852101 FUN852084:FUN852101 FKR852084:FKR852101 FAV852084:FAV852101 EQZ852084:EQZ852101 EHD852084:EHD852101 DXH852084:DXH852101 DNL852084:DNL852101 DDP852084:DDP852101 CTT852084:CTT852101 CJX852084:CJX852101 CAB852084:CAB852101 BQF852084:BQF852101 BGJ852084:BGJ852101 AWN852084:AWN852101 AMR852084:AMR852101 ACV852084:ACV852101 SZ852084:SZ852101 JD852084:JD852101 WVP786548:WVP786565 WLT786548:WLT786565 WBX786548:WBX786565 VSB786548:VSB786565 VIF786548:VIF786565 UYJ786548:UYJ786565 UON786548:UON786565 UER786548:UER786565 TUV786548:TUV786565 TKZ786548:TKZ786565 TBD786548:TBD786565 SRH786548:SRH786565 SHL786548:SHL786565 RXP786548:RXP786565 RNT786548:RNT786565 RDX786548:RDX786565 QUB786548:QUB786565 QKF786548:QKF786565 QAJ786548:QAJ786565 PQN786548:PQN786565 PGR786548:PGR786565 OWV786548:OWV786565 OMZ786548:OMZ786565 ODD786548:ODD786565 NTH786548:NTH786565 NJL786548:NJL786565 MZP786548:MZP786565 MPT786548:MPT786565 MFX786548:MFX786565 LWB786548:LWB786565 LMF786548:LMF786565 LCJ786548:LCJ786565 KSN786548:KSN786565 KIR786548:KIR786565 JYV786548:JYV786565 JOZ786548:JOZ786565 JFD786548:JFD786565 IVH786548:IVH786565 ILL786548:ILL786565 IBP786548:IBP786565 HRT786548:HRT786565 HHX786548:HHX786565 GYB786548:GYB786565 GOF786548:GOF786565 GEJ786548:GEJ786565 FUN786548:FUN786565 FKR786548:FKR786565 FAV786548:FAV786565 EQZ786548:EQZ786565 EHD786548:EHD786565 DXH786548:DXH786565 DNL786548:DNL786565 DDP786548:DDP786565 CTT786548:CTT786565 CJX786548:CJX786565 CAB786548:CAB786565 BQF786548:BQF786565 BGJ786548:BGJ786565 AWN786548:AWN786565 AMR786548:AMR786565 ACV786548:ACV786565 SZ786548:SZ786565 JD786548:JD786565 WVP721012:WVP721029 WLT721012:WLT721029 WBX721012:WBX721029 VSB721012:VSB721029 VIF721012:VIF721029 UYJ721012:UYJ721029 UON721012:UON721029 UER721012:UER721029 TUV721012:TUV721029 TKZ721012:TKZ721029 TBD721012:TBD721029 SRH721012:SRH721029 SHL721012:SHL721029 RXP721012:RXP721029 RNT721012:RNT721029 RDX721012:RDX721029 QUB721012:QUB721029 QKF721012:QKF721029 QAJ721012:QAJ721029 PQN721012:PQN721029 PGR721012:PGR721029 OWV721012:OWV721029 OMZ721012:OMZ721029 ODD721012:ODD721029 NTH721012:NTH721029 NJL721012:NJL721029 MZP721012:MZP721029 MPT721012:MPT721029 MFX721012:MFX721029 LWB721012:LWB721029 LMF721012:LMF721029 LCJ721012:LCJ721029 KSN721012:KSN721029 KIR721012:KIR721029 JYV721012:JYV721029 JOZ721012:JOZ721029 JFD721012:JFD721029 IVH721012:IVH721029 ILL721012:ILL721029 IBP721012:IBP721029 HRT721012:HRT721029 HHX721012:HHX721029 GYB721012:GYB721029 GOF721012:GOF721029 GEJ721012:GEJ721029 FUN721012:FUN721029 FKR721012:FKR721029 FAV721012:FAV721029 EQZ721012:EQZ721029 EHD721012:EHD721029 DXH721012:DXH721029 DNL721012:DNL721029 DDP721012:DDP721029 CTT721012:CTT721029 CJX721012:CJX721029 CAB721012:CAB721029 BQF721012:BQF721029 BGJ721012:BGJ721029 AWN721012:AWN721029 AMR721012:AMR721029 ACV721012:ACV721029 SZ721012:SZ721029 JD721012:JD721029 WVP655476:WVP655493 WLT655476:WLT655493 WBX655476:WBX655493 VSB655476:VSB655493 VIF655476:VIF655493 UYJ655476:UYJ655493 UON655476:UON655493 UER655476:UER655493 TUV655476:TUV655493 TKZ655476:TKZ655493 TBD655476:TBD655493 SRH655476:SRH655493 SHL655476:SHL655493 RXP655476:RXP655493 RNT655476:RNT655493 RDX655476:RDX655493 QUB655476:QUB655493 QKF655476:QKF655493 QAJ655476:QAJ655493 PQN655476:PQN655493 PGR655476:PGR655493 OWV655476:OWV655493 OMZ655476:OMZ655493 ODD655476:ODD655493 NTH655476:NTH655493 NJL655476:NJL655493 MZP655476:MZP655493 MPT655476:MPT655493 MFX655476:MFX655493 LWB655476:LWB655493 LMF655476:LMF655493 LCJ655476:LCJ655493 KSN655476:KSN655493 KIR655476:KIR655493 JYV655476:JYV655493 JOZ655476:JOZ655493 JFD655476:JFD655493 IVH655476:IVH655493 ILL655476:ILL655493 IBP655476:IBP655493 HRT655476:HRT655493 HHX655476:HHX655493 GYB655476:GYB655493 GOF655476:GOF655493 GEJ655476:GEJ655493 FUN655476:FUN655493 FKR655476:FKR655493 FAV655476:FAV655493 EQZ655476:EQZ655493 EHD655476:EHD655493 DXH655476:DXH655493 DNL655476:DNL655493 DDP655476:DDP655493 CTT655476:CTT655493 CJX655476:CJX655493 CAB655476:CAB655493 BQF655476:BQF655493 BGJ655476:BGJ655493 AWN655476:AWN655493 AMR655476:AMR655493 ACV655476:ACV655493 SZ655476:SZ655493 JD655476:JD655493 WVP589940:WVP589957 WLT589940:WLT589957 WBX589940:WBX589957 VSB589940:VSB589957 VIF589940:VIF589957 UYJ589940:UYJ589957 UON589940:UON589957 UER589940:UER589957 TUV589940:TUV589957 TKZ589940:TKZ589957 TBD589940:TBD589957 SRH589940:SRH589957 SHL589940:SHL589957 RXP589940:RXP589957 RNT589940:RNT589957 RDX589940:RDX589957 QUB589940:QUB589957 QKF589940:QKF589957 QAJ589940:QAJ589957 PQN589940:PQN589957 PGR589940:PGR589957 OWV589940:OWV589957 OMZ589940:OMZ589957 ODD589940:ODD589957 NTH589940:NTH589957 NJL589940:NJL589957 MZP589940:MZP589957 MPT589940:MPT589957 MFX589940:MFX589957 LWB589940:LWB589957 LMF589940:LMF589957 LCJ589940:LCJ589957 KSN589940:KSN589957 KIR589940:KIR589957 JYV589940:JYV589957 JOZ589940:JOZ589957 JFD589940:JFD589957 IVH589940:IVH589957 ILL589940:ILL589957 IBP589940:IBP589957 HRT589940:HRT589957 HHX589940:HHX589957 GYB589940:GYB589957 GOF589940:GOF589957 GEJ589940:GEJ589957 FUN589940:FUN589957 FKR589940:FKR589957 FAV589940:FAV589957 EQZ589940:EQZ589957 EHD589940:EHD589957 DXH589940:DXH589957 DNL589940:DNL589957 DDP589940:DDP589957 CTT589940:CTT589957 CJX589940:CJX589957 CAB589940:CAB589957 BQF589940:BQF589957 BGJ589940:BGJ589957 AWN589940:AWN589957 AMR589940:AMR589957 ACV589940:ACV589957 SZ589940:SZ589957 JD589940:JD589957 WVP524404:WVP524421 WLT524404:WLT524421 WBX524404:WBX524421 VSB524404:VSB524421 VIF524404:VIF524421 UYJ524404:UYJ524421 UON524404:UON524421 UER524404:UER524421 TUV524404:TUV524421 TKZ524404:TKZ524421 TBD524404:TBD524421 SRH524404:SRH524421 SHL524404:SHL524421 RXP524404:RXP524421 RNT524404:RNT524421 RDX524404:RDX524421 QUB524404:QUB524421 QKF524404:QKF524421 QAJ524404:QAJ524421 PQN524404:PQN524421 PGR524404:PGR524421 OWV524404:OWV524421 OMZ524404:OMZ524421 ODD524404:ODD524421 NTH524404:NTH524421 NJL524404:NJL524421 MZP524404:MZP524421 MPT524404:MPT524421 MFX524404:MFX524421 LWB524404:LWB524421 LMF524404:LMF524421 LCJ524404:LCJ524421 KSN524404:KSN524421 KIR524404:KIR524421 JYV524404:JYV524421 JOZ524404:JOZ524421 JFD524404:JFD524421 IVH524404:IVH524421 ILL524404:ILL524421 IBP524404:IBP524421 HRT524404:HRT524421 HHX524404:HHX524421 GYB524404:GYB524421 GOF524404:GOF524421 GEJ524404:GEJ524421 FUN524404:FUN524421 FKR524404:FKR524421 FAV524404:FAV524421 EQZ524404:EQZ524421 EHD524404:EHD524421 DXH524404:DXH524421 DNL524404:DNL524421 DDP524404:DDP524421 CTT524404:CTT524421 CJX524404:CJX524421 CAB524404:CAB524421 BQF524404:BQF524421 BGJ524404:BGJ524421 AWN524404:AWN524421 AMR524404:AMR524421 ACV524404:ACV524421 SZ524404:SZ524421 JD524404:JD524421 WVP458868:WVP458885 WLT458868:WLT458885 WBX458868:WBX458885 VSB458868:VSB458885 VIF458868:VIF458885 UYJ458868:UYJ458885 UON458868:UON458885 UER458868:UER458885 TUV458868:TUV458885 TKZ458868:TKZ458885 TBD458868:TBD458885 SRH458868:SRH458885 SHL458868:SHL458885 RXP458868:RXP458885 RNT458868:RNT458885 RDX458868:RDX458885 QUB458868:QUB458885 QKF458868:QKF458885 QAJ458868:QAJ458885 PQN458868:PQN458885 PGR458868:PGR458885 OWV458868:OWV458885 OMZ458868:OMZ458885 ODD458868:ODD458885 NTH458868:NTH458885 NJL458868:NJL458885 MZP458868:MZP458885 MPT458868:MPT458885 MFX458868:MFX458885 LWB458868:LWB458885 LMF458868:LMF458885 LCJ458868:LCJ458885 KSN458868:KSN458885 KIR458868:KIR458885 JYV458868:JYV458885 JOZ458868:JOZ458885 JFD458868:JFD458885 IVH458868:IVH458885 ILL458868:ILL458885 IBP458868:IBP458885 HRT458868:HRT458885 HHX458868:HHX458885 GYB458868:GYB458885 GOF458868:GOF458885 GEJ458868:GEJ458885 FUN458868:FUN458885 FKR458868:FKR458885 FAV458868:FAV458885 EQZ458868:EQZ458885 EHD458868:EHD458885 DXH458868:DXH458885 DNL458868:DNL458885 DDP458868:DDP458885 CTT458868:CTT458885 CJX458868:CJX458885 CAB458868:CAB458885 BQF458868:BQF458885 BGJ458868:BGJ458885 AWN458868:AWN458885 AMR458868:AMR458885 ACV458868:ACV458885 SZ458868:SZ458885 JD458868:JD458885 WVP393332:WVP393349 WLT393332:WLT393349 WBX393332:WBX393349 VSB393332:VSB393349 VIF393332:VIF393349 UYJ393332:UYJ393349 UON393332:UON393349 UER393332:UER393349 TUV393332:TUV393349 TKZ393332:TKZ393349 TBD393332:TBD393349 SRH393332:SRH393349 SHL393332:SHL393349 RXP393332:RXP393349 RNT393332:RNT393349 RDX393332:RDX393349 QUB393332:QUB393349 QKF393332:QKF393349 QAJ393332:QAJ393349 PQN393332:PQN393349 PGR393332:PGR393349 OWV393332:OWV393349 OMZ393332:OMZ393349 ODD393332:ODD393349 NTH393332:NTH393349 NJL393332:NJL393349 MZP393332:MZP393349 MPT393332:MPT393349 MFX393332:MFX393349 LWB393332:LWB393349 LMF393332:LMF393349 LCJ393332:LCJ393349 KSN393332:KSN393349 KIR393332:KIR393349 JYV393332:JYV393349 JOZ393332:JOZ393349 JFD393332:JFD393349 IVH393332:IVH393349 ILL393332:ILL393349 IBP393332:IBP393349 HRT393332:HRT393349 HHX393332:HHX393349 GYB393332:GYB393349 GOF393332:GOF393349 GEJ393332:GEJ393349 FUN393332:FUN393349 FKR393332:FKR393349 FAV393332:FAV393349 EQZ393332:EQZ393349 EHD393332:EHD393349 DXH393332:DXH393349 DNL393332:DNL393349 DDP393332:DDP393349 CTT393332:CTT393349 CJX393332:CJX393349 CAB393332:CAB393349 BQF393332:BQF393349 BGJ393332:BGJ393349 AWN393332:AWN393349 AMR393332:AMR393349 ACV393332:ACV393349 SZ393332:SZ393349 JD393332:JD393349 WVP327796:WVP327813 WLT327796:WLT327813 WBX327796:WBX327813 VSB327796:VSB327813 VIF327796:VIF327813 UYJ327796:UYJ327813 UON327796:UON327813 UER327796:UER327813 TUV327796:TUV327813 TKZ327796:TKZ327813 TBD327796:TBD327813 SRH327796:SRH327813 SHL327796:SHL327813 RXP327796:RXP327813 RNT327796:RNT327813 RDX327796:RDX327813 QUB327796:QUB327813 QKF327796:QKF327813 QAJ327796:QAJ327813 PQN327796:PQN327813 PGR327796:PGR327813 OWV327796:OWV327813 OMZ327796:OMZ327813 ODD327796:ODD327813 NTH327796:NTH327813 NJL327796:NJL327813 MZP327796:MZP327813 MPT327796:MPT327813 MFX327796:MFX327813 LWB327796:LWB327813 LMF327796:LMF327813 LCJ327796:LCJ327813 KSN327796:KSN327813 KIR327796:KIR327813 JYV327796:JYV327813 JOZ327796:JOZ327813 JFD327796:JFD327813 IVH327796:IVH327813 ILL327796:ILL327813 IBP327796:IBP327813 HRT327796:HRT327813 HHX327796:HHX327813 GYB327796:GYB327813 GOF327796:GOF327813 GEJ327796:GEJ327813 FUN327796:FUN327813 FKR327796:FKR327813 FAV327796:FAV327813 EQZ327796:EQZ327813 EHD327796:EHD327813 DXH327796:DXH327813 DNL327796:DNL327813 DDP327796:DDP327813 CTT327796:CTT327813 CJX327796:CJX327813 CAB327796:CAB327813 BQF327796:BQF327813 BGJ327796:BGJ327813 AWN327796:AWN327813 AMR327796:AMR327813 ACV327796:ACV327813 SZ327796:SZ327813 JD327796:JD327813 WVP262260:WVP262277 WLT262260:WLT262277 WBX262260:WBX262277 VSB262260:VSB262277 VIF262260:VIF262277 UYJ262260:UYJ262277 UON262260:UON262277 UER262260:UER262277 TUV262260:TUV262277 TKZ262260:TKZ262277 TBD262260:TBD262277 SRH262260:SRH262277 SHL262260:SHL262277 RXP262260:RXP262277 RNT262260:RNT262277 RDX262260:RDX262277 QUB262260:QUB262277 QKF262260:QKF262277 QAJ262260:QAJ262277 PQN262260:PQN262277 PGR262260:PGR262277 OWV262260:OWV262277 OMZ262260:OMZ262277 ODD262260:ODD262277 NTH262260:NTH262277 NJL262260:NJL262277 MZP262260:MZP262277 MPT262260:MPT262277 MFX262260:MFX262277 LWB262260:LWB262277 LMF262260:LMF262277 LCJ262260:LCJ262277 KSN262260:KSN262277 KIR262260:KIR262277 JYV262260:JYV262277 JOZ262260:JOZ262277 JFD262260:JFD262277 IVH262260:IVH262277 ILL262260:ILL262277 IBP262260:IBP262277 HRT262260:HRT262277 HHX262260:HHX262277 GYB262260:GYB262277 GOF262260:GOF262277 GEJ262260:GEJ262277 FUN262260:FUN262277 FKR262260:FKR262277 FAV262260:FAV262277 EQZ262260:EQZ262277 EHD262260:EHD262277 DXH262260:DXH262277 DNL262260:DNL262277 DDP262260:DDP262277 CTT262260:CTT262277 CJX262260:CJX262277 CAB262260:CAB262277 BQF262260:BQF262277 BGJ262260:BGJ262277 AWN262260:AWN262277 AMR262260:AMR262277 ACV262260:ACV262277 SZ262260:SZ262277 JD262260:JD262277 WVP196724:WVP196741 WLT196724:WLT196741 WBX196724:WBX196741 VSB196724:VSB196741 VIF196724:VIF196741 UYJ196724:UYJ196741 UON196724:UON196741 UER196724:UER196741 TUV196724:TUV196741 TKZ196724:TKZ196741 TBD196724:TBD196741 SRH196724:SRH196741 SHL196724:SHL196741 RXP196724:RXP196741 RNT196724:RNT196741 RDX196724:RDX196741 QUB196724:QUB196741 QKF196724:QKF196741 QAJ196724:QAJ196741 PQN196724:PQN196741 PGR196724:PGR196741 OWV196724:OWV196741 OMZ196724:OMZ196741 ODD196724:ODD196741 NTH196724:NTH196741 NJL196724:NJL196741 MZP196724:MZP196741 MPT196724:MPT196741 MFX196724:MFX196741 LWB196724:LWB196741 LMF196724:LMF196741 LCJ196724:LCJ196741 KSN196724:KSN196741 KIR196724:KIR196741 JYV196724:JYV196741 JOZ196724:JOZ196741 JFD196724:JFD196741 IVH196724:IVH196741 ILL196724:ILL196741 IBP196724:IBP196741 HRT196724:HRT196741 HHX196724:HHX196741 GYB196724:GYB196741 GOF196724:GOF196741 GEJ196724:GEJ196741 FUN196724:FUN196741 FKR196724:FKR196741 FAV196724:FAV196741 EQZ196724:EQZ196741 EHD196724:EHD196741 DXH196724:DXH196741 DNL196724:DNL196741 DDP196724:DDP196741 CTT196724:CTT196741 CJX196724:CJX196741 CAB196724:CAB196741 BQF196724:BQF196741 BGJ196724:BGJ196741 AWN196724:AWN196741 AMR196724:AMR196741 ACV196724:ACV196741 SZ196724:SZ196741 JD196724:JD196741 WVP131188:WVP131205 WLT131188:WLT131205 WBX131188:WBX131205 VSB131188:VSB131205 VIF131188:VIF131205 UYJ131188:UYJ131205 UON131188:UON131205 UER131188:UER131205 TUV131188:TUV131205 TKZ131188:TKZ131205 TBD131188:TBD131205 SRH131188:SRH131205 SHL131188:SHL131205 RXP131188:RXP131205 RNT131188:RNT131205 RDX131188:RDX131205 QUB131188:QUB131205 QKF131188:QKF131205 QAJ131188:QAJ131205 PQN131188:PQN131205 PGR131188:PGR131205 OWV131188:OWV131205 OMZ131188:OMZ131205 ODD131188:ODD131205 NTH131188:NTH131205 NJL131188:NJL131205 MZP131188:MZP131205 MPT131188:MPT131205 MFX131188:MFX131205 LWB131188:LWB131205 LMF131188:LMF131205 LCJ131188:LCJ131205 KSN131188:KSN131205 KIR131188:KIR131205 JYV131188:JYV131205 JOZ131188:JOZ131205 JFD131188:JFD131205 IVH131188:IVH131205 ILL131188:ILL131205 IBP131188:IBP131205 HRT131188:HRT131205 HHX131188:HHX131205 GYB131188:GYB131205 GOF131188:GOF131205 GEJ131188:GEJ131205 FUN131188:FUN131205 FKR131188:FKR131205 FAV131188:FAV131205 EQZ131188:EQZ131205 EHD131188:EHD131205 DXH131188:DXH131205 DNL131188:DNL131205 DDP131188:DDP131205 CTT131188:CTT131205 CJX131188:CJX131205 CAB131188:CAB131205 BQF131188:BQF131205 BGJ131188:BGJ131205 AWN131188:AWN131205 AMR131188:AMR131205 ACV131188:ACV131205 SZ131188:SZ131205 JD131188:JD131205 WVP65652:WVP65669 WLT65652:WLT65669 WBX65652:WBX65669 VSB65652:VSB65669 VIF65652:VIF65669 UYJ65652:UYJ65669 UON65652:UON65669 UER65652:UER65669 TUV65652:TUV65669 TKZ65652:TKZ65669 TBD65652:TBD65669 SRH65652:SRH65669 SHL65652:SHL65669 RXP65652:RXP65669 RNT65652:RNT65669 RDX65652:RDX65669 QUB65652:QUB65669 QKF65652:QKF65669 QAJ65652:QAJ65669 PQN65652:PQN65669 PGR65652:PGR65669 OWV65652:OWV65669 OMZ65652:OMZ65669 ODD65652:ODD65669 NTH65652:NTH65669 NJL65652:NJL65669 MZP65652:MZP65669 MPT65652:MPT65669 MFX65652:MFX65669 LWB65652:LWB65669 LMF65652:LMF65669 LCJ65652:LCJ65669 KSN65652:KSN65669 KIR65652:KIR65669 JYV65652:JYV65669 JOZ65652:JOZ65669 JFD65652:JFD65669 IVH65652:IVH65669 ILL65652:ILL65669 IBP65652:IBP65669 HRT65652:HRT65669 HHX65652:HHX65669 GYB65652:GYB65669 GOF65652:GOF65669 GEJ65652:GEJ65669 FUN65652:FUN65669 FKR65652:FKR65669 FAV65652:FAV65669 EQZ65652:EQZ65669 EHD65652:EHD65669 DXH65652:DXH65669 DNL65652:DNL65669 DDP65652:DDP65669 CTT65652:CTT65669 CJX65652:CJX65669 CAB65652:CAB65669 BQF65652:BQF65669 BGJ65652:BGJ65669 AWN65652:AWN65669 AMR65652:AMR65669 ACV65652:ACV65669 SZ65652:SZ65669 JD65652:JD65669 JD5:JD65 WVP5:WVP65 WLT5:WLT65 WBX5:WBX65 VSB5:VSB65 VIF5:VIF65 UYJ5:UYJ65 UON5:UON65 UER5:UER65 TUV5:TUV65 TKZ5:TKZ65 TBD5:TBD65 SRH5:SRH65 SHL5:SHL65 RXP5:RXP65 RNT5:RNT65 RDX5:RDX65 QUB5:QUB65 QKF5:QKF65 QAJ5:QAJ65 PQN5:PQN65 PGR5:PGR65 OWV5:OWV65 OMZ5:OMZ65 ODD5:ODD65 NTH5:NTH65 NJL5:NJL65 MZP5:MZP65 MPT5:MPT65 MFX5:MFX65 LWB5:LWB65 LMF5:LMF65 LCJ5:LCJ65 KSN5:KSN65 KIR5:KIR65 JYV5:JYV65 JOZ5:JOZ65 JFD5:JFD65 IVH5:IVH65 ILL5:ILL65 IBP5:IBP65 HRT5:HRT65 HHX5:HHX65 GYB5:GYB65 GOF5:GOF65 GEJ5:GEJ65 FUN5:FUN65 FKR5:FKR65 FAV5:FAV65 EQZ5:EQZ65 EHD5:EHD65 DXH5:DXH65 DNL5:DNL65 DDP5:DDP65 CTT5:CTT65 CJX5:CJX65 CAB5:CAB65 BQF5:BQF65 BGJ5:BGJ65 AWN5:AWN65 AMR5:AMR65 ACV5:ACV65 SZ5:SZ65 F983156:F983173 F917620:F917637 F852084:F852101 F786548:F786565 F721012:F721029 F655476:F655493 F589940:F589957 F524404:F524421 F458868:F458885 F393332:F393349 F327796:F327813 F262260:F262277 F196724:F196741 F131188:F131205 F65652:F65669">
      <formula1>#REF!</formula1>
    </dataValidation>
    <dataValidation imeMode="on" allowBlank="1" showDropDown="0" showInputMessage="1" showErrorMessage="1" sqref="C983028:C983037 C917492:C917501 C851956:C851965 C786420:C786429 C720884:C720893 C655348:C655357 C589812:C589821 C524276:C524285 C458740:C458749 C393204:C393213 C327668:C327677 C262132:C262141 C196596:C196605 C131060:C131069 C65524:C65533"/>
    <dataValidation type="list" allowBlank="1" showDropDown="0" showInputMessage="0" showErrorMessage="1" sqref="F86:F105">
      <formula1>内⑥はつり・掘削</formula1>
    </dataValidation>
    <dataValidation type="list" imeMode="on" allowBlank="1" showDropDown="0" showInputMessage="1" showErrorMessage="0" sqref="G176:G185">
      <formula1>単位</formula1>
    </dataValidation>
  </dataValidations>
  <pageMargins left="0.78740157480314954" right="0.78740157480314954" top="0.39370078740157477" bottom="0.39370078740157477" header="0.3" footer="0.19685039370078738"/>
  <pageSetup paperSize="9" scale="86" fitToWidth="1" fitToHeight="0" orientation="portrait" usePrinterDefaults="1" r:id="rId1"/>
  <headerFooter>
    <oddFooter>&amp;R&amp;"ＭＳ ゴシック,regular"&amp;10&amp;D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121"/>
  <sheetViews>
    <sheetView workbookViewId="0">
      <pane ySplit="4" topLeftCell="A5" activePane="bottomLeft" state="frozen"/>
      <selection pane="bottomLeft" activeCell="M23" sqref="M23"/>
    </sheetView>
  </sheetViews>
  <sheetFormatPr defaultRowHeight="15" customHeight="1"/>
  <cols>
    <col min="1" max="3" width="6.69921875" style="63" hidden="1" customWidth="1"/>
    <col min="4" max="4" width="2.69921875" style="63" customWidth="1"/>
    <col min="5" max="5" width="12.625" style="63" customWidth="1"/>
    <col min="6" max="6" width="40.69921875" style="63" customWidth="1"/>
    <col min="7" max="7" width="6.69921875" style="151" customWidth="1"/>
    <col min="8" max="8" width="6.69921875" style="63" customWidth="1"/>
    <col min="9" max="9" width="10.69921875" style="152" customWidth="1"/>
    <col min="10" max="10" width="12.69921875" style="153" customWidth="1"/>
    <col min="11" max="11" width="9" style="71" hidden="1" customWidth="1"/>
    <col min="12" max="12" width="9" style="63" hidden="1" customWidth="1"/>
    <col min="13" max="14" width="9" style="63" customWidth="1"/>
    <col min="15" max="16" width="8.796875" style="63" customWidth="1"/>
    <col min="17" max="17" width="8.796875" style="151" customWidth="1"/>
    <col min="18" max="260" width="9" style="63" customWidth="1"/>
    <col min="261" max="261" width="10.5" style="63" customWidth="1"/>
    <col min="262" max="262" width="35.375" style="63" customWidth="1"/>
    <col min="263" max="263" width="7.125" style="63" customWidth="1"/>
    <col min="264" max="264" width="8" style="63" customWidth="1"/>
    <col min="265" max="265" width="15.875" style="63" customWidth="1"/>
    <col min="266" max="266" width="5.25" style="63" customWidth="1"/>
    <col min="267" max="267" width="10.75" style="63" customWidth="1"/>
    <col min="268" max="268" width="24.5" style="63" customWidth="1"/>
    <col min="269" max="269" width="6.75" style="63" customWidth="1"/>
    <col min="270" max="270" width="7.125" style="63" customWidth="1"/>
    <col min="271" max="271" width="9" style="63" customWidth="1"/>
    <col min="272" max="272" width="9.875" style="63" customWidth="1"/>
    <col min="273" max="516" width="9" style="63" customWidth="1"/>
    <col min="517" max="517" width="10.5" style="63" customWidth="1"/>
    <col min="518" max="518" width="35.375" style="63" customWidth="1"/>
    <col min="519" max="519" width="7.125" style="63" customWidth="1"/>
    <col min="520" max="520" width="8" style="63" customWidth="1"/>
    <col min="521" max="521" width="15.875" style="63" customWidth="1"/>
    <col min="522" max="522" width="5.25" style="63" customWidth="1"/>
    <col min="523" max="523" width="10.75" style="63" customWidth="1"/>
    <col min="524" max="524" width="24.5" style="63" customWidth="1"/>
    <col min="525" max="525" width="6.75" style="63" customWidth="1"/>
    <col min="526" max="526" width="7.125" style="63" customWidth="1"/>
    <col min="527" max="527" width="9" style="63" customWidth="1"/>
    <col min="528" max="528" width="9.875" style="63" customWidth="1"/>
    <col min="529" max="772" width="9" style="63" customWidth="1"/>
    <col min="773" max="773" width="10.5" style="63" customWidth="1"/>
    <col min="774" max="774" width="35.375" style="63" customWidth="1"/>
    <col min="775" max="775" width="7.125" style="63" customWidth="1"/>
    <col min="776" max="776" width="8" style="63" customWidth="1"/>
    <col min="777" max="777" width="15.875" style="63" customWidth="1"/>
    <col min="778" max="778" width="5.25" style="63" customWidth="1"/>
    <col min="779" max="779" width="10.75" style="63" customWidth="1"/>
    <col min="780" max="780" width="24.5" style="63" customWidth="1"/>
    <col min="781" max="781" width="6.75" style="63" customWidth="1"/>
    <col min="782" max="782" width="7.125" style="63" customWidth="1"/>
    <col min="783" max="783" width="9" style="63" customWidth="1"/>
    <col min="784" max="784" width="9.875" style="63" customWidth="1"/>
    <col min="785" max="1028" width="9" style="63" customWidth="1"/>
    <col min="1029" max="1029" width="10.5" style="63" customWidth="1"/>
    <col min="1030" max="1030" width="35.375" style="63" customWidth="1"/>
    <col min="1031" max="1031" width="7.125" style="63" customWidth="1"/>
    <col min="1032" max="1032" width="8" style="63" customWidth="1"/>
    <col min="1033" max="1033" width="15.875" style="63" customWidth="1"/>
    <col min="1034" max="1034" width="5.25" style="63" customWidth="1"/>
    <col min="1035" max="1035" width="10.75" style="63" customWidth="1"/>
    <col min="1036" max="1036" width="24.5" style="63" customWidth="1"/>
    <col min="1037" max="1037" width="6.75" style="63" customWidth="1"/>
    <col min="1038" max="1038" width="7.125" style="63" customWidth="1"/>
    <col min="1039" max="1039" width="9" style="63" customWidth="1"/>
    <col min="1040" max="1040" width="9.875" style="63" customWidth="1"/>
    <col min="1041" max="1284" width="9" style="63" customWidth="1"/>
    <col min="1285" max="1285" width="10.5" style="63" customWidth="1"/>
    <col min="1286" max="1286" width="35.375" style="63" customWidth="1"/>
    <col min="1287" max="1287" width="7.125" style="63" customWidth="1"/>
    <col min="1288" max="1288" width="8" style="63" customWidth="1"/>
    <col min="1289" max="1289" width="15.875" style="63" customWidth="1"/>
    <col min="1290" max="1290" width="5.25" style="63" customWidth="1"/>
    <col min="1291" max="1291" width="10.75" style="63" customWidth="1"/>
    <col min="1292" max="1292" width="24.5" style="63" customWidth="1"/>
    <col min="1293" max="1293" width="6.75" style="63" customWidth="1"/>
    <col min="1294" max="1294" width="7.125" style="63" customWidth="1"/>
    <col min="1295" max="1295" width="9" style="63" customWidth="1"/>
    <col min="1296" max="1296" width="9.875" style="63" customWidth="1"/>
    <col min="1297" max="1540" width="9" style="63" customWidth="1"/>
    <col min="1541" max="1541" width="10.5" style="63" customWidth="1"/>
    <col min="1542" max="1542" width="35.375" style="63" customWidth="1"/>
    <col min="1543" max="1543" width="7.125" style="63" customWidth="1"/>
    <col min="1544" max="1544" width="8" style="63" customWidth="1"/>
    <col min="1545" max="1545" width="15.875" style="63" customWidth="1"/>
    <col min="1546" max="1546" width="5.25" style="63" customWidth="1"/>
    <col min="1547" max="1547" width="10.75" style="63" customWidth="1"/>
    <col min="1548" max="1548" width="24.5" style="63" customWidth="1"/>
    <col min="1549" max="1549" width="6.75" style="63" customWidth="1"/>
    <col min="1550" max="1550" width="7.125" style="63" customWidth="1"/>
    <col min="1551" max="1551" width="9" style="63" customWidth="1"/>
    <col min="1552" max="1552" width="9.875" style="63" customWidth="1"/>
    <col min="1553" max="1796" width="9" style="63" customWidth="1"/>
    <col min="1797" max="1797" width="10.5" style="63" customWidth="1"/>
    <col min="1798" max="1798" width="35.375" style="63" customWidth="1"/>
    <col min="1799" max="1799" width="7.125" style="63" customWidth="1"/>
    <col min="1800" max="1800" width="8" style="63" customWidth="1"/>
    <col min="1801" max="1801" width="15.875" style="63" customWidth="1"/>
    <col min="1802" max="1802" width="5.25" style="63" customWidth="1"/>
    <col min="1803" max="1803" width="10.75" style="63" customWidth="1"/>
    <col min="1804" max="1804" width="24.5" style="63" customWidth="1"/>
    <col min="1805" max="1805" width="6.75" style="63" customWidth="1"/>
    <col min="1806" max="1806" width="7.125" style="63" customWidth="1"/>
    <col min="1807" max="1807" width="9" style="63" customWidth="1"/>
    <col min="1808" max="1808" width="9.875" style="63" customWidth="1"/>
    <col min="1809" max="2052" width="9" style="63" customWidth="1"/>
    <col min="2053" max="2053" width="10.5" style="63" customWidth="1"/>
    <col min="2054" max="2054" width="35.375" style="63" customWidth="1"/>
    <col min="2055" max="2055" width="7.125" style="63" customWidth="1"/>
    <col min="2056" max="2056" width="8" style="63" customWidth="1"/>
    <col min="2057" max="2057" width="15.875" style="63" customWidth="1"/>
    <col min="2058" max="2058" width="5.25" style="63" customWidth="1"/>
    <col min="2059" max="2059" width="10.75" style="63" customWidth="1"/>
    <col min="2060" max="2060" width="24.5" style="63" customWidth="1"/>
    <col min="2061" max="2061" width="6.75" style="63" customWidth="1"/>
    <col min="2062" max="2062" width="7.125" style="63" customWidth="1"/>
    <col min="2063" max="2063" width="9" style="63" customWidth="1"/>
    <col min="2064" max="2064" width="9.875" style="63" customWidth="1"/>
    <col min="2065" max="2308" width="9" style="63" customWidth="1"/>
    <col min="2309" max="2309" width="10.5" style="63" customWidth="1"/>
    <col min="2310" max="2310" width="35.375" style="63" customWidth="1"/>
    <col min="2311" max="2311" width="7.125" style="63" customWidth="1"/>
    <col min="2312" max="2312" width="8" style="63" customWidth="1"/>
    <col min="2313" max="2313" width="15.875" style="63" customWidth="1"/>
    <col min="2314" max="2314" width="5.25" style="63" customWidth="1"/>
    <col min="2315" max="2315" width="10.75" style="63" customWidth="1"/>
    <col min="2316" max="2316" width="24.5" style="63" customWidth="1"/>
    <col min="2317" max="2317" width="6.75" style="63" customWidth="1"/>
    <col min="2318" max="2318" width="7.125" style="63" customWidth="1"/>
    <col min="2319" max="2319" width="9" style="63" customWidth="1"/>
    <col min="2320" max="2320" width="9.875" style="63" customWidth="1"/>
    <col min="2321" max="2564" width="9" style="63" customWidth="1"/>
    <col min="2565" max="2565" width="10.5" style="63" customWidth="1"/>
    <col min="2566" max="2566" width="35.375" style="63" customWidth="1"/>
    <col min="2567" max="2567" width="7.125" style="63" customWidth="1"/>
    <col min="2568" max="2568" width="8" style="63" customWidth="1"/>
    <col min="2569" max="2569" width="15.875" style="63" customWidth="1"/>
    <col min="2570" max="2570" width="5.25" style="63" customWidth="1"/>
    <col min="2571" max="2571" width="10.75" style="63" customWidth="1"/>
    <col min="2572" max="2572" width="24.5" style="63" customWidth="1"/>
    <col min="2573" max="2573" width="6.75" style="63" customWidth="1"/>
    <col min="2574" max="2574" width="7.125" style="63" customWidth="1"/>
    <col min="2575" max="2575" width="9" style="63" customWidth="1"/>
    <col min="2576" max="2576" width="9.875" style="63" customWidth="1"/>
    <col min="2577" max="2820" width="9" style="63" customWidth="1"/>
    <col min="2821" max="2821" width="10.5" style="63" customWidth="1"/>
    <col min="2822" max="2822" width="35.375" style="63" customWidth="1"/>
    <col min="2823" max="2823" width="7.125" style="63" customWidth="1"/>
    <col min="2824" max="2824" width="8" style="63" customWidth="1"/>
    <col min="2825" max="2825" width="15.875" style="63" customWidth="1"/>
    <col min="2826" max="2826" width="5.25" style="63" customWidth="1"/>
    <col min="2827" max="2827" width="10.75" style="63" customWidth="1"/>
    <col min="2828" max="2828" width="24.5" style="63" customWidth="1"/>
    <col min="2829" max="2829" width="6.75" style="63" customWidth="1"/>
    <col min="2830" max="2830" width="7.125" style="63" customWidth="1"/>
    <col min="2831" max="2831" width="9" style="63" customWidth="1"/>
    <col min="2832" max="2832" width="9.875" style="63" customWidth="1"/>
    <col min="2833" max="3076" width="9" style="63" customWidth="1"/>
    <col min="3077" max="3077" width="10.5" style="63" customWidth="1"/>
    <col min="3078" max="3078" width="35.375" style="63" customWidth="1"/>
    <col min="3079" max="3079" width="7.125" style="63" customWidth="1"/>
    <col min="3080" max="3080" width="8" style="63" customWidth="1"/>
    <col min="3081" max="3081" width="15.875" style="63" customWidth="1"/>
    <col min="3082" max="3082" width="5.25" style="63" customWidth="1"/>
    <col min="3083" max="3083" width="10.75" style="63" customWidth="1"/>
    <col min="3084" max="3084" width="24.5" style="63" customWidth="1"/>
    <col min="3085" max="3085" width="6.75" style="63" customWidth="1"/>
    <col min="3086" max="3086" width="7.125" style="63" customWidth="1"/>
    <col min="3087" max="3087" width="9" style="63" customWidth="1"/>
    <col min="3088" max="3088" width="9.875" style="63" customWidth="1"/>
    <col min="3089" max="3332" width="9" style="63" customWidth="1"/>
    <col min="3333" max="3333" width="10.5" style="63" customWidth="1"/>
    <col min="3334" max="3334" width="35.375" style="63" customWidth="1"/>
    <col min="3335" max="3335" width="7.125" style="63" customWidth="1"/>
    <col min="3336" max="3336" width="8" style="63" customWidth="1"/>
    <col min="3337" max="3337" width="15.875" style="63" customWidth="1"/>
    <col min="3338" max="3338" width="5.25" style="63" customWidth="1"/>
    <col min="3339" max="3339" width="10.75" style="63" customWidth="1"/>
    <col min="3340" max="3340" width="24.5" style="63" customWidth="1"/>
    <col min="3341" max="3341" width="6.75" style="63" customWidth="1"/>
    <col min="3342" max="3342" width="7.125" style="63" customWidth="1"/>
    <col min="3343" max="3343" width="9" style="63" customWidth="1"/>
    <col min="3344" max="3344" width="9.875" style="63" customWidth="1"/>
    <col min="3345" max="3588" width="9" style="63" customWidth="1"/>
    <col min="3589" max="3589" width="10.5" style="63" customWidth="1"/>
    <col min="3590" max="3590" width="35.375" style="63" customWidth="1"/>
    <col min="3591" max="3591" width="7.125" style="63" customWidth="1"/>
    <col min="3592" max="3592" width="8" style="63" customWidth="1"/>
    <col min="3593" max="3593" width="15.875" style="63" customWidth="1"/>
    <col min="3594" max="3594" width="5.25" style="63" customWidth="1"/>
    <col min="3595" max="3595" width="10.75" style="63" customWidth="1"/>
    <col min="3596" max="3596" width="24.5" style="63" customWidth="1"/>
    <col min="3597" max="3597" width="6.75" style="63" customWidth="1"/>
    <col min="3598" max="3598" width="7.125" style="63" customWidth="1"/>
    <col min="3599" max="3599" width="9" style="63" customWidth="1"/>
    <col min="3600" max="3600" width="9.875" style="63" customWidth="1"/>
    <col min="3601" max="3844" width="9" style="63" customWidth="1"/>
    <col min="3845" max="3845" width="10.5" style="63" customWidth="1"/>
    <col min="3846" max="3846" width="35.375" style="63" customWidth="1"/>
    <col min="3847" max="3847" width="7.125" style="63" customWidth="1"/>
    <col min="3848" max="3848" width="8" style="63" customWidth="1"/>
    <col min="3849" max="3849" width="15.875" style="63" customWidth="1"/>
    <col min="3850" max="3850" width="5.25" style="63" customWidth="1"/>
    <col min="3851" max="3851" width="10.75" style="63" customWidth="1"/>
    <col min="3852" max="3852" width="24.5" style="63" customWidth="1"/>
    <col min="3853" max="3853" width="6.75" style="63" customWidth="1"/>
    <col min="3854" max="3854" width="7.125" style="63" customWidth="1"/>
    <col min="3855" max="3855" width="9" style="63" customWidth="1"/>
    <col min="3856" max="3856" width="9.875" style="63" customWidth="1"/>
    <col min="3857" max="4100" width="9" style="63" customWidth="1"/>
    <col min="4101" max="4101" width="10.5" style="63" customWidth="1"/>
    <col min="4102" max="4102" width="35.375" style="63" customWidth="1"/>
    <col min="4103" max="4103" width="7.125" style="63" customWidth="1"/>
    <col min="4104" max="4104" width="8" style="63" customWidth="1"/>
    <col min="4105" max="4105" width="15.875" style="63" customWidth="1"/>
    <col min="4106" max="4106" width="5.25" style="63" customWidth="1"/>
    <col min="4107" max="4107" width="10.75" style="63" customWidth="1"/>
    <col min="4108" max="4108" width="24.5" style="63" customWidth="1"/>
    <col min="4109" max="4109" width="6.75" style="63" customWidth="1"/>
    <col min="4110" max="4110" width="7.125" style="63" customWidth="1"/>
    <col min="4111" max="4111" width="9" style="63" customWidth="1"/>
    <col min="4112" max="4112" width="9.875" style="63" customWidth="1"/>
    <col min="4113" max="4356" width="9" style="63" customWidth="1"/>
    <col min="4357" max="4357" width="10.5" style="63" customWidth="1"/>
    <col min="4358" max="4358" width="35.375" style="63" customWidth="1"/>
    <col min="4359" max="4359" width="7.125" style="63" customWidth="1"/>
    <col min="4360" max="4360" width="8" style="63" customWidth="1"/>
    <col min="4361" max="4361" width="15.875" style="63" customWidth="1"/>
    <col min="4362" max="4362" width="5.25" style="63" customWidth="1"/>
    <col min="4363" max="4363" width="10.75" style="63" customWidth="1"/>
    <col min="4364" max="4364" width="24.5" style="63" customWidth="1"/>
    <col min="4365" max="4365" width="6.75" style="63" customWidth="1"/>
    <col min="4366" max="4366" width="7.125" style="63" customWidth="1"/>
    <col min="4367" max="4367" width="9" style="63" customWidth="1"/>
    <col min="4368" max="4368" width="9.875" style="63" customWidth="1"/>
    <col min="4369" max="4612" width="9" style="63" customWidth="1"/>
    <col min="4613" max="4613" width="10.5" style="63" customWidth="1"/>
    <col min="4614" max="4614" width="35.375" style="63" customWidth="1"/>
    <col min="4615" max="4615" width="7.125" style="63" customWidth="1"/>
    <col min="4616" max="4616" width="8" style="63" customWidth="1"/>
    <col min="4617" max="4617" width="15.875" style="63" customWidth="1"/>
    <col min="4618" max="4618" width="5.25" style="63" customWidth="1"/>
    <col min="4619" max="4619" width="10.75" style="63" customWidth="1"/>
    <col min="4620" max="4620" width="24.5" style="63" customWidth="1"/>
    <col min="4621" max="4621" width="6.75" style="63" customWidth="1"/>
    <col min="4622" max="4622" width="7.125" style="63" customWidth="1"/>
    <col min="4623" max="4623" width="9" style="63" customWidth="1"/>
    <col min="4624" max="4624" width="9.875" style="63" customWidth="1"/>
    <col min="4625" max="4868" width="9" style="63" customWidth="1"/>
    <col min="4869" max="4869" width="10.5" style="63" customWidth="1"/>
    <col min="4870" max="4870" width="35.375" style="63" customWidth="1"/>
    <col min="4871" max="4871" width="7.125" style="63" customWidth="1"/>
    <col min="4872" max="4872" width="8" style="63" customWidth="1"/>
    <col min="4873" max="4873" width="15.875" style="63" customWidth="1"/>
    <col min="4874" max="4874" width="5.25" style="63" customWidth="1"/>
    <col min="4875" max="4875" width="10.75" style="63" customWidth="1"/>
    <col min="4876" max="4876" width="24.5" style="63" customWidth="1"/>
    <col min="4877" max="4877" width="6.75" style="63" customWidth="1"/>
    <col min="4878" max="4878" width="7.125" style="63" customWidth="1"/>
    <col min="4879" max="4879" width="9" style="63" customWidth="1"/>
    <col min="4880" max="4880" width="9.875" style="63" customWidth="1"/>
    <col min="4881" max="5124" width="9" style="63" customWidth="1"/>
    <col min="5125" max="5125" width="10.5" style="63" customWidth="1"/>
    <col min="5126" max="5126" width="35.375" style="63" customWidth="1"/>
    <col min="5127" max="5127" width="7.125" style="63" customWidth="1"/>
    <col min="5128" max="5128" width="8" style="63" customWidth="1"/>
    <col min="5129" max="5129" width="15.875" style="63" customWidth="1"/>
    <col min="5130" max="5130" width="5.25" style="63" customWidth="1"/>
    <col min="5131" max="5131" width="10.75" style="63" customWidth="1"/>
    <col min="5132" max="5132" width="24.5" style="63" customWidth="1"/>
    <col min="5133" max="5133" width="6.75" style="63" customWidth="1"/>
    <col min="5134" max="5134" width="7.125" style="63" customWidth="1"/>
    <col min="5135" max="5135" width="9" style="63" customWidth="1"/>
    <col min="5136" max="5136" width="9.875" style="63" customWidth="1"/>
    <col min="5137" max="5380" width="9" style="63" customWidth="1"/>
    <col min="5381" max="5381" width="10.5" style="63" customWidth="1"/>
    <col min="5382" max="5382" width="35.375" style="63" customWidth="1"/>
    <col min="5383" max="5383" width="7.125" style="63" customWidth="1"/>
    <col min="5384" max="5384" width="8" style="63" customWidth="1"/>
    <col min="5385" max="5385" width="15.875" style="63" customWidth="1"/>
    <col min="5386" max="5386" width="5.25" style="63" customWidth="1"/>
    <col min="5387" max="5387" width="10.75" style="63" customWidth="1"/>
    <col min="5388" max="5388" width="24.5" style="63" customWidth="1"/>
    <col min="5389" max="5389" width="6.75" style="63" customWidth="1"/>
    <col min="5390" max="5390" width="7.125" style="63" customWidth="1"/>
    <col min="5391" max="5391" width="9" style="63" customWidth="1"/>
    <col min="5392" max="5392" width="9.875" style="63" customWidth="1"/>
    <col min="5393" max="5636" width="9" style="63" customWidth="1"/>
    <col min="5637" max="5637" width="10.5" style="63" customWidth="1"/>
    <col min="5638" max="5638" width="35.375" style="63" customWidth="1"/>
    <col min="5639" max="5639" width="7.125" style="63" customWidth="1"/>
    <col min="5640" max="5640" width="8" style="63" customWidth="1"/>
    <col min="5641" max="5641" width="15.875" style="63" customWidth="1"/>
    <col min="5642" max="5642" width="5.25" style="63" customWidth="1"/>
    <col min="5643" max="5643" width="10.75" style="63" customWidth="1"/>
    <col min="5644" max="5644" width="24.5" style="63" customWidth="1"/>
    <col min="5645" max="5645" width="6.75" style="63" customWidth="1"/>
    <col min="5646" max="5646" width="7.125" style="63" customWidth="1"/>
    <col min="5647" max="5647" width="9" style="63" customWidth="1"/>
    <col min="5648" max="5648" width="9.875" style="63" customWidth="1"/>
    <col min="5649" max="5892" width="9" style="63" customWidth="1"/>
    <col min="5893" max="5893" width="10.5" style="63" customWidth="1"/>
    <col min="5894" max="5894" width="35.375" style="63" customWidth="1"/>
    <col min="5895" max="5895" width="7.125" style="63" customWidth="1"/>
    <col min="5896" max="5896" width="8" style="63" customWidth="1"/>
    <col min="5897" max="5897" width="15.875" style="63" customWidth="1"/>
    <col min="5898" max="5898" width="5.25" style="63" customWidth="1"/>
    <col min="5899" max="5899" width="10.75" style="63" customWidth="1"/>
    <col min="5900" max="5900" width="24.5" style="63" customWidth="1"/>
    <col min="5901" max="5901" width="6.75" style="63" customWidth="1"/>
    <col min="5902" max="5902" width="7.125" style="63" customWidth="1"/>
    <col min="5903" max="5903" width="9" style="63" customWidth="1"/>
    <col min="5904" max="5904" width="9.875" style="63" customWidth="1"/>
    <col min="5905" max="6148" width="9" style="63" customWidth="1"/>
    <col min="6149" max="6149" width="10.5" style="63" customWidth="1"/>
    <col min="6150" max="6150" width="35.375" style="63" customWidth="1"/>
    <col min="6151" max="6151" width="7.125" style="63" customWidth="1"/>
    <col min="6152" max="6152" width="8" style="63" customWidth="1"/>
    <col min="6153" max="6153" width="15.875" style="63" customWidth="1"/>
    <col min="6154" max="6154" width="5.25" style="63" customWidth="1"/>
    <col min="6155" max="6155" width="10.75" style="63" customWidth="1"/>
    <col min="6156" max="6156" width="24.5" style="63" customWidth="1"/>
    <col min="6157" max="6157" width="6.75" style="63" customWidth="1"/>
    <col min="6158" max="6158" width="7.125" style="63" customWidth="1"/>
    <col min="6159" max="6159" width="9" style="63" customWidth="1"/>
    <col min="6160" max="6160" width="9.875" style="63" customWidth="1"/>
    <col min="6161" max="6404" width="9" style="63" customWidth="1"/>
    <col min="6405" max="6405" width="10.5" style="63" customWidth="1"/>
    <col min="6406" max="6406" width="35.375" style="63" customWidth="1"/>
    <col min="6407" max="6407" width="7.125" style="63" customWidth="1"/>
    <col min="6408" max="6408" width="8" style="63" customWidth="1"/>
    <col min="6409" max="6409" width="15.875" style="63" customWidth="1"/>
    <col min="6410" max="6410" width="5.25" style="63" customWidth="1"/>
    <col min="6411" max="6411" width="10.75" style="63" customWidth="1"/>
    <col min="6412" max="6412" width="24.5" style="63" customWidth="1"/>
    <col min="6413" max="6413" width="6.75" style="63" customWidth="1"/>
    <col min="6414" max="6414" width="7.125" style="63" customWidth="1"/>
    <col min="6415" max="6415" width="9" style="63" customWidth="1"/>
    <col min="6416" max="6416" width="9.875" style="63" customWidth="1"/>
    <col min="6417" max="6660" width="9" style="63" customWidth="1"/>
    <col min="6661" max="6661" width="10.5" style="63" customWidth="1"/>
    <col min="6662" max="6662" width="35.375" style="63" customWidth="1"/>
    <col min="6663" max="6663" width="7.125" style="63" customWidth="1"/>
    <col min="6664" max="6664" width="8" style="63" customWidth="1"/>
    <col min="6665" max="6665" width="15.875" style="63" customWidth="1"/>
    <col min="6666" max="6666" width="5.25" style="63" customWidth="1"/>
    <col min="6667" max="6667" width="10.75" style="63" customWidth="1"/>
    <col min="6668" max="6668" width="24.5" style="63" customWidth="1"/>
    <col min="6669" max="6669" width="6.75" style="63" customWidth="1"/>
    <col min="6670" max="6670" width="7.125" style="63" customWidth="1"/>
    <col min="6671" max="6671" width="9" style="63" customWidth="1"/>
    <col min="6672" max="6672" width="9.875" style="63" customWidth="1"/>
    <col min="6673" max="6916" width="9" style="63" customWidth="1"/>
    <col min="6917" max="6917" width="10.5" style="63" customWidth="1"/>
    <col min="6918" max="6918" width="35.375" style="63" customWidth="1"/>
    <col min="6919" max="6919" width="7.125" style="63" customWidth="1"/>
    <col min="6920" max="6920" width="8" style="63" customWidth="1"/>
    <col min="6921" max="6921" width="15.875" style="63" customWidth="1"/>
    <col min="6922" max="6922" width="5.25" style="63" customWidth="1"/>
    <col min="6923" max="6923" width="10.75" style="63" customWidth="1"/>
    <col min="6924" max="6924" width="24.5" style="63" customWidth="1"/>
    <col min="6925" max="6925" width="6.75" style="63" customWidth="1"/>
    <col min="6926" max="6926" width="7.125" style="63" customWidth="1"/>
    <col min="6927" max="6927" width="9" style="63" customWidth="1"/>
    <col min="6928" max="6928" width="9.875" style="63" customWidth="1"/>
    <col min="6929" max="7172" width="9" style="63" customWidth="1"/>
    <col min="7173" max="7173" width="10.5" style="63" customWidth="1"/>
    <col min="7174" max="7174" width="35.375" style="63" customWidth="1"/>
    <col min="7175" max="7175" width="7.125" style="63" customWidth="1"/>
    <col min="7176" max="7176" width="8" style="63" customWidth="1"/>
    <col min="7177" max="7177" width="15.875" style="63" customWidth="1"/>
    <col min="7178" max="7178" width="5.25" style="63" customWidth="1"/>
    <col min="7179" max="7179" width="10.75" style="63" customWidth="1"/>
    <col min="7180" max="7180" width="24.5" style="63" customWidth="1"/>
    <col min="7181" max="7181" width="6.75" style="63" customWidth="1"/>
    <col min="7182" max="7182" width="7.125" style="63" customWidth="1"/>
    <col min="7183" max="7183" width="9" style="63" customWidth="1"/>
    <col min="7184" max="7184" width="9.875" style="63" customWidth="1"/>
    <col min="7185" max="7428" width="9" style="63" customWidth="1"/>
    <col min="7429" max="7429" width="10.5" style="63" customWidth="1"/>
    <col min="7430" max="7430" width="35.375" style="63" customWidth="1"/>
    <col min="7431" max="7431" width="7.125" style="63" customWidth="1"/>
    <col min="7432" max="7432" width="8" style="63" customWidth="1"/>
    <col min="7433" max="7433" width="15.875" style="63" customWidth="1"/>
    <col min="7434" max="7434" width="5.25" style="63" customWidth="1"/>
    <col min="7435" max="7435" width="10.75" style="63" customWidth="1"/>
    <col min="7436" max="7436" width="24.5" style="63" customWidth="1"/>
    <col min="7437" max="7437" width="6.75" style="63" customWidth="1"/>
    <col min="7438" max="7438" width="7.125" style="63" customWidth="1"/>
    <col min="7439" max="7439" width="9" style="63" customWidth="1"/>
    <col min="7440" max="7440" width="9.875" style="63" customWidth="1"/>
    <col min="7441" max="7684" width="9" style="63" customWidth="1"/>
    <col min="7685" max="7685" width="10.5" style="63" customWidth="1"/>
    <col min="7686" max="7686" width="35.375" style="63" customWidth="1"/>
    <col min="7687" max="7687" width="7.125" style="63" customWidth="1"/>
    <col min="7688" max="7688" width="8" style="63" customWidth="1"/>
    <col min="7689" max="7689" width="15.875" style="63" customWidth="1"/>
    <col min="7690" max="7690" width="5.25" style="63" customWidth="1"/>
    <col min="7691" max="7691" width="10.75" style="63" customWidth="1"/>
    <col min="7692" max="7692" width="24.5" style="63" customWidth="1"/>
    <col min="7693" max="7693" width="6.75" style="63" customWidth="1"/>
    <col min="7694" max="7694" width="7.125" style="63" customWidth="1"/>
    <col min="7695" max="7695" width="9" style="63" customWidth="1"/>
    <col min="7696" max="7696" width="9.875" style="63" customWidth="1"/>
    <col min="7697" max="7940" width="9" style="63" customWidth="1"/>
    <col min="7941" max="7941" width="10.5" style="63" customWidth="1"/>
    <col min="7942" max="7942" width="35.375" style="63" customWidth="1"/>
    <col min="7943" max="7943" width="7.125" style="63" customWidth="1"/>
    <col min="7944" max="7944" width="8" style="63" customWidth="1"/>
    <col min="7945" max="7945" width="15.875" style="63" customWidth="1"/>
    <col min="7946" max="7946" width="5.25" style="63" customWidth="1"/>
    <col min="7947" max="7947" width="10.75" style="63" customWidth="1"/>
    <col min="7948" max="7948" width="24.5" style="63" customWidth="1"/>
    <col min="7949" max="7949" width="6.75" style="63" customWidth="1"/>
    <col min="7950" max="7950" width="7.125" style="63" customWidth="1"/>
    <col min="7951" max="7951" width="9" style="63" customWidth="1"/>
    <col min="7952" max="7952" width="9.875" style="63" customWidth="1"/>
    <col min="7953" max="8196" width="9" style="63" customWidth="1"/>
    <col min="8197" max="8197" width="10.5" style="63" customWidth="1"/>
    <col min="8198" max="8198" width="35.375" style="63" customWidth="1"/>
    <col min="8199" max="8199" width="7.125" style="63" customWidth="1"/>
    <col min="8200" max="8200" width="8" style="63" customWidth="1"/>
    <col min="8201" max="8201" width="15.875" style="63" customWidth="1"/>
    <col min="8202" max="8202" width="5.25" style="63" customWidth="1"/>
    <col min="8203" max="8203" width="10.75" style="63" customWidth="1"/>
    <col min="8204" max="8204" width="24.5" style="63" customWidth="1"/>
    <col min="8205" max="8205" width="6.75" style="63" customWidth="1"/>
    <col min="8206" max="8206" width="7.125" style="63" customWidth="1"/>
    <col min="8207" max="8207" width="9" style="63" customWidth="1"/>
    <col min="8208" max="8208" width="9.875" style="63" customWidth="1"/>
    <col min="8209" max="8452" width="9" style="63" customWidth="1"/>
    <col min="8453" max="8453" width="10.5" style="63" customWidth="1"/>
    <col min="8454" max="8454" width="35.375" style="63" customWidth="1"/>
    <col min="8455" max="8455" width="7.125" style="63" customWidth="1"/>
    <col min="8456" max="8456" width="8" style="63" customWidth="1"/>
    <col min="8457" max="8457" width="15.875" style="63" customWidth="1"/>
    <col min="8458" max="8458" width="5.25" style="63" customWidth="1"/>
    <col min="8459" max="8459" width="10.75" style="63" customWidth="1"/>
    <col min="8460" max="8460" width="24.5" style="63" customWidth="1"/>
    <col min="8461" max="8461" width="6.75" style="63" customWidth="1"/>
    <col min="8462" max="8462" width="7.125" style="63" customWidth="1"/>
    <col min="8463" max="8463" width="9" style="63" customWidth="1"/>
    <col min="8464" max="8464" width="9.875" style="63" customWidth="1"/>
    <col min="8465" max="8708" width="9" style="63" customWidth="1"/>
    <col min="8709" max="8709" width="10.5" style="63" customWidth="1"/>
    <col min="8710" max="8710" width="35.375" style="63" customWidth="1"/>
    <col min="8711" max="8711" width="7.125" style="63" customWidth="1"/>
    <col min="8712" max="8712" width="8" style="63" customWidth="1"/>
    <col min="8713" max="8713" width="15.875" style="63" customWidth="1"/>
    <col min="8714" max="8714" width="5.25" style="63" customWidth="1"/>
    <col min="8715" max="8715" width="10.75" style="63" customWidth="1"/>
    <col min="8716" max="8716" width="24.5" style="63" customWidth="1"/>
    <col min="8717" max="8717" width="6.75" style="63" customWidth="1"/>
    <col min="8718" max="8718" width="7.125" style="63" customWidth="1"/>
    <col min="8719" max="8719" width="9" style="63" customWidth="1"/>
    <col min="8720" max="8720" width="9.875" style="63" customWidth="1"/>
    <col min="8721" max="8964" width="9" style="63" customWidth="1"/>
    <col min="8965" max="8965" width="10.5" style="63" customWidth="1"/>
    <col min="8966" max="8966" width="35.375" style="63" customWidth="1"/>
    <col min="8967" max="8967" width="7.125" style="63" customWidth="1"/>
    <col min="8968" max="8968" width="8" style="63" customWidth="1"/>
    <col min="8969" max="8969" width="15.875" style="63" customWidth="1"/>
    <col min="8970" max="8970" width="5.25" style="63" customWidth="1"/>
    <col min="8971" max="8971" width="10.75" style="63" customWidth="1"/>
    <col min="8972" max="8972" width="24.5" style="63" customWidth="1"/>
    <col min="8973" max="8973" width="6.75" style="63" customWidth="1"/>
    <col min="8974" max="8974" width="7.125" style="63" customWidth="1"/>
    <col min="8975" max="8975" width="9" style="63" customWidth="1"/>
    <col min="8976" max="8976" width="9.875" style="63" customWidth="1"/>
    <col min="8977" max="9220" width="9" style="63" customWidth="1"/>
    <col min="9221" max="9221" width="10.5" style="63" customWidth="1"/>
    <col min="9222" max="9222" width="35.375" style="63" customWidth="1"/>
    <col min="9223" max="9223" width="7.125" style="63" customWidth="1"/>
    <col min="9224" max="9224" width="8" style="63" customWidth="1"/>
    <col min="9225" max="9225" width="15.875" style="63" customWidth="1"/>
    <col min="9226" max="9226" width="5.25" style="63" customWidth="1"/>
    <col min="9227" max="9227" width="10.75" style="63" customWidth="1"/>
    <col min="9228" max="9228" width="24.5" style="63" customWidth="1"/>
    <col min="9229" max="9229" width="6.75" style="63" customWidth="1"/>
    <col min="9230" max="9230" width="7.125" style="63" customWidth="1"/>
    <col min="9231" max="9231" width="9" style="63" customWidth="1"/>
    <col min="9232" max="9232" width="9.875" style="63" customWidth="1"/>
    <col min="9233" max="9476" width="9" style="63" customWidth="1"/>
    <col min="9477" max="9477" width="10.5" style="63" customWidth="1"/>
    <col min="9478" max="9478" width="35.375" style="63" customWidth="1"/>
    <col min="9479" max="9479" width="7.125" style="63" customWidth="1"/>
    <col min="9480" max="9480" width="8" style="63" customWidth="1"/>
    <col min="9481" max="9481" width="15.875" style="63" customWidth="1"/>
    <col min="9482" max="9482" width="5.25" style="63" customWidth="1"/>
    <col min="9483" max="9483" width="10.75" style="63" customWidth="1"/>
    <col min="9484" max="9484" width="24.5" style="63" customWidth="1"/>
    <col min="9485" max="9485" width="6.75" style="63" customWidth="1"/>
    <col min="9486" max="9486" width="7.125" style="63" customWidth="1"/>
    <col min="9487" max="9487" width="9" style="63" customWidth="1"/>
    <col min="9488" max="9488" width="9.875" style="63" customWidth="1"/>
    <col min="9489" max="9732" width="9" style="63" customWidth="1"/>
    <col min="9733" max="9733" width="10.5" style="63" customWidth="1"/>
    <col min="9734" max="9734" width="35.375" style="63" customWidth="1"/>
    <col min="9735" max="9735" width="7.125" style="63" customWidth="1"/>
    <col min="9736" max="9736" width="8" style="63" customWidth="1"/>
    <col min="9737" max="9737" width="15.875" style="63" customWidth="1"/>
    <col min="9738" max="9738" width="5.25" style="63" customWidth="1"/>
    <col min="9739" max="9739" width="10.75" style="63" customWidth="1"/>
    <col min="9740" max="9740" width="24.5" style="63" customWidth="1"/>
    <col min="9741" max="9741" width="6.75" style="63" customWidth="1"/>
    <col min="9742" max="9742" width="7.125" style="63" customWidth="1"/>
    <col min="9743" max="9743" width="9" style="63" customWidth="1"/>
    <col min="9744" max="9744" width="9.875" style="63" customWidth="1"/>
    <col min="9745" max="9988" width="9" style="63" customWidth="1"/>
    <col min="9989" max="9989" width="10.5" style="63" customWidth="1"/>
    <col min="9990" max="9990" width="35.375" style="63" customWidth="1"/>
    <col min="9991" max="9991" width="7.125" style="63" customWidth="1"/>
    <col min="9992" max="9992" width="8" style="63" customWidth="1"/>
    <col min="9993" max="9993" width="15.875" style="63" customWidth="1"/>
    <col min="9994" max="9994" width="5.25" style="63" customWidth="1"/>
    <col min="9995" max="9995" width="10.75" style="63" customWidth="1"/>
    <col min="9996" max="9996" width="24.5" style="63" customWidth="1"/>
    <col min="9997" max="9997" width="6.75" style="63" customWidth="1"/>
    <col min="9998" max="9998" width="7.125" style="63" customWidth="1"/>
    <col min="9999" max="9999" width="9" style="63" customWidth="1"/>
    <col min="10000" max="10000" width="9.875" style="63" customWidth="1"/>
    <col min="10001" max="10244" width="9" style="63" customWidth="1"/>
    <col min="10245" max="10245" width="10.5" style="63" customWidth="1"/>
    <col min="10246" max="10246" width="35.375" style="63" customWidth="1"/>
    <col min="10247" max="10247" width="7.125" style="63" customWidth="1"/>
    <col min="10248" max="10248" width="8" style="63" customWidth="1"/>
    <col min="10249" max="10249" width="15.875" style="63" customWidth="1"/>
    <col min="10250" max="10250" width="5.25" style="63" customWidth="1"/>
    <col min="10251" max="10251" width="10.75" style="63" customWidth="1"/>
    <col min="10252" max="10252" width="24.5" style="63" customWidth="1"/>
    <col min="10253" max="10253" width="6.75" style="63" customWidth="1"/>
    <col min="10254" max="10254" width="7.125" style="63" customWidth="1"/>
    <col min="10255" max="10255" width="9" style="63" customWidth="1"/>
    <col min="10256" max="10256" width="9.875" style="63" customWidth="1"/>
    <col min="10257" max="10500" width="9" style="63" customWidth="1"/>
    <col min="10501" max="10501" width="10.5" style="63" customWidth="1"/>
    <col min="10502" max="10502" width="35.375" style="63" customWidth="1"/>
    <col min="10503" max="10503" width="7.125" style="63" customWidth="1"/>
    <col min="10504" max="10504" width="8" style="63" customWidth="1"/>
    <col min="10505" max="10505" width="15.875" style="63" customWidth="1"/>
    <col min="10506" max="10506" width="5.25" style="63" customWidth="1"/>
    <col min="10507" max="10507" width="10.75" style="63" customWidth="1"/>
    <col min="10508" max="10508" width="24.5" style="63" customWidth="1"/>
    <col min="10509" max="10509" width="6.75" style="63" customWidth="1"/>
    <col min="10510" max="10510" width="7.125" style="63" customWidth="1"/>
    <col min="10511" max="10511" width="9" style="63" customWidth="1"/>
    <col min="10512" max="10512" width="9.875" style="63" customWidth="1"/>
    <col min="10513" max="10756" width="9" style="63" customWidth="1"/>
    <col min="10757" max="10757" width="10.5" style="63" customWidth="1"/>
    <col min="10758" max="10758" width="35.375" style="63" customWidth="1"/>
    <col min="10759" max="10759" width="7.125" style="63" customWidth="1"/>
    <col min="10760" max="10760" width="8" style="63" customWidth="1"/>
    <col min="10761" max="10761" width="15.875" style="63" customWidth="1"/>
    <col min="10762" max="10762" width="5.25" style="63" customWidth="1"/>
    <col min="10763" max="10763" width="10.75" style="63" customWidth="1"/>
    <col min="10764" max="10764" width="24.5" style="63" customWidth="1"/>
    <col min="10765" max="10765" width="6.75" style="63" customWidth="1"/>
    <col min="10766" max="10766" width="7.125" style="63" customWidth="1"/>
    <col min="10767" max="10767" width="9" style="63" customWidth="1"/>
    <col min="10768" max="10768" width="9.875" style="63" customWidth="1"/>
    <col min="10769" max="11012" width="9" style="63" customWidth="1"/>
    <col min="11013" max="11013" width="10.5" style="63" customWidth="1"/>
    <col min="11014" max="11014" width="35.375" style="63" customWidth="1"/>
    <col min="11015" max="11015" width="7.125" style="63" customWidth="1"/>
    <col min="11016" max="11016" width="8" style="63" customWidth="1"/>
    <col min="11017" max="11017" width="15.875" style="63" customWidth="1"/>
    <col min="11018" max="11018" width="5.25" style="63" customWidth="1"/>
    <col min="11019" max="11019" width="10.75" style="63" customWidth="1"/>
    <col min="11020" max="11020" width="24.5" style="63" customWidth="1"/>
    <col min="11021" max="11021" width="6.75" style="63" customWidth="1"/>
    <col min="11022" max="11022" width="7.125" style="63" customWidth="1"/>
    <col min="11023" max="11023" width="9" style="63" customWidth="1"/>
    <col min="11024" max="11024" width="9.875" style="63" customWidth="1"/>
    <col min="11025" max="11268" width="9" style="63" customWidth="1"/>
    <col min="11269" max="11269" width="10.5" style="63" customWidth="1"/>
    <col min="11270" max="11270" width="35.375" style="63" customWidth="1"/>
    <col min="11271" max="11271" width="7.125" style="63" customWidth="1"/>
    <col min="11272" max="11272" width="8" style="63" customWidth="1"/>
    <col min="11273" max="11273" width="15.875" style="63" customWidth="1"/>
    <col min="11274" max="11274" width="5.25" style="63" customWidth="1"/>
    <col min="11275" max="11275" width="10.75" style="63" customWidth="1"/>
    <col min="11276" max="11276" width="24.5" style="63" customWidth="1"/>
    <col min="11277" max="11277" width="6.75" style="63" customWidth="1"/>
    <col min="11278" max="11278" width="7.125" style="63" customWidth="1"/>
    <col min="11279" max="11279" width="9" style="63" customWidth="1"/>
    <col min="11280" max="11280" width="9.875" style="63" customWidth="1"/>
    <col min="11281" max="11524" width="9" style="63" customWidth="1"/>
    <col min="11525" max="11525" width="10.5" style="63" customWidth="1"/>
    <col min="11526" max="11526" width="35.375" style="63" customWidth="1"/>
    <col min="11527" max="11527" width="7.125" style="63" customWidth="1"/>
    <col min="11528" max="11528" width="8" style="63" customWidth="1"/>
    <col min="11529" max="11529" width="15.875" style="63" customWidth="1"/>
    <col min="11530" max="11530" width="5.25" style="63" customWidth="1"/>
    <col min="11531" max="11531" width="10.75" style="63" customWidth="1"/>
    <col min="11532" max="11532" width="24.5" style="63" customWidth="1"/>
    <col min="11533" max="11533" width="6.75" style="63" customWidth="1"/>
    <col min="11534" max="11534" width="7.125" style="63" customWidth="1"/>
    <col min="11535" max="11535" width="9" style="63" customWidth="1"/>
    <col min="11536" max="11536" width="9.875" style="63" customWidth="1"/>
    <col min="11537" max="11780" width="9" style="63" customWidth="1"/>
    <col min="11781" max="11781" width="10.5" style="63" customWidth="1"/>
    <col min="11782" max="11782" width="35.375" style="63" customWidth="1"/>
    <col min="11783" max="11783" width="7.125" style="63" customWidth="1"/>
    <col min="11784" max="11784" width="8" style="63" customWidth="1"/>
    <col min="11785" max="11785" width="15.875" style="63" customWidth="1"/>
    <col min="11786" max="11786" width="5.25" style="63" customWidth="1"/>
    <col min="11787" max="11787" width="10.75" style="63" customWidth="1"/>
    <col min="11788" max="11788" width="24.5" style="63" customWidth="1"/>
    <col min="11789" max="11789" width="6.75" style="63" customWidth="1"/>
    <col min="11790" max="11790" width="7.125" style="63" customWidth="1"/>
    <col min="11791" max="11791" width="9" style="63" customWidth="1"/>
    <col min="11792" max="11792" width="9.875" style="63" customWidth="1"/>
    <col min="11793" max="12036" width="9" style="63" customWidth="1"/>
    <col min="12037" max="12037" width="10.5" style="63" customWidth="1"/>
    <col min="12038" max="12038" width="35.375" style="63" customWidth="1"/>
    <col min="12039" max="12039" width="7.125" style="63" customWidth="1"/>
    <col min="12040" max="12040" width="8" style="63" customWidth="1"/>
    <col min="12041" max="12041" width="15.875" style="63" customWidth="1"/>
    <col min="12042" max="12042" width="5.25" style="63" customWidth="1"/>
    <col min="12043" max="12043" width="10.75" style="63" customWidth="1"/>
    <col min="12044" max="12044" width="24.5" style="63" customWidth="1"/>
    <col min="12045" max="12045" width="6.75" style="63" customWidth="1"/>
    <col min="12046" max="12046" width="7.125" style="63" customWidth="1"/>
    <col min="12047" max="12047" width="9" style="63" customWidth="1"/>
    <col min="12048" max="12048" width="9.875" style="63" customWidth="1"/>
    <col min="12049" max="12292" width="9" style="63" customWidth="1"/>
    <col min="12293" max="12293" width="10.5" style="63" customWidth="1"/>
    <col min="12294" max="12294" width="35.375" style="63" customWidth="1"/>
    <col min="12295" max="12295" width="7.125" style="63" customWidth="1"/>
    <col min="12296" max="12296" width="8" style="63" customWidth="1"/>
    <col min="12297" max="12297" width="15.875" style="63" customWidth="1"/>
    <col min="12298" max="12298" width="5.25" style="63" customWidth="1"/>
    <col min="12299" max="12299" width="10.75" style="63" customWidth="1"/>
    <col min="12300" max="12300" width="24.5" style="63" customWidth="1"/>
    <col min="12301" max="12301" width="6.75" style="63" customWidth="1"/>
    <col min="12302" max="12302" width="7.125" style="63" customWidth="1"/>
    <col min="12303" max="12303" width="9" style="63" customWidth="1"/>
    <col min="12304" max="12304" width="9.875" style="63" customWidth="1"/>
    <col min="12305" max="12548" width="9" style="63" customWidth="1"/>
    <col min="12549" max="12549" width="10.5" style="63" customWidth="1"/>
    <col min="12550" max="12550" width="35.375" style="63" customWidth="1"/>
    <col min="12551" max="12551" width="7.125" style="63" customWidth="1"/>
    <col min="12552" max="12552" width="8" style="63" customWidth="1"/>
    <col min="12553" max="12553" width="15.875" style="63" customWidth="1"/>
    <col min="12554" max="12554" width="5.25" style="63" customWidth="1"/>
    <col min="12555" max="12555" width="10.75" style="63" customWidth="1"/>
    <col min="12556" max="12556" width="24.5" style="63" customWidth="1"/>
    <col min="12557" max="12557" width="6.75" style="63" customWidth="1"/>
    <col min="12558" max="12558" width="7.125" style="63" customWidth="1"/>
    <col min="12559" max="12559" width="9" style="63" customWidth="1"/>
    <col min="12560" max="12560" width="9.875" style="63" customWidth="1"/>
    <col min="12561" max="12804" width="9" style="63" customWidth="1"/>
    <col min="12805" max="12805" width="10.5" style="63" customWidth="1"/>
    <col min="12806" max="12806" width="35.375" style="63" customWidth="1"/>
    <col min="12807" max="12807" width="7.125" style="63" customWidth="1"/>
    <col min="12808" max="12808" width="8" style="63" customWidth="1"/>
    <col min="12809" max="12809" width="15.875" style="63" customWidth="1"/>
    <col min="12810" max="12810" width="5.25" style="63" customWidth="1"/>
    <col min="12811" max="12811" width="10.75" style="63" customWidth="1"/>
    <col min="12812" max="12812" width="24.5" style="63" customWidth="1"/>
    <col min="12813" max="12813" width="6.75" style="63" customWidth="1"/>
    <col min="12814" max="12814" width="7.125" style="63" customWidth="1"/>
    <col min="12815" max="12815" width="9" style="63" customWidth="1"/>
    <col min="12816" max="12816" width="9.875" style="63" customWidth="1"/>
    <col min="12817" max="13060" width="9" style="63" customWidth="1"/>
    <col min="13061" max="13061" width="10.5" style="63" customWidth="1"/>
    <col min="13062" max="13062" width="35.375" style="63" customWidth="1"/>
    <col min="13063" max="13063" width="7.125" style="63" customWidth="1"/>
    <col min="13064" max="13064" width="8" style="63" customWidth="1"/>
    <col min="13065" max="13065" width="15.875" style="63" customWidth="1"/>
    <col min="13066" max="13066" width="5.25" style="63" customWidth="1"/>
    <col min="13067" max="13067" width="10.75" style="63" customWidth="1"/>
    <col min="13068" max="13068" width="24.5" style="63" customWidth="1"/>
    <col min="13069" max="13069" width="6.75" style="63" customWidth="1"/>
    <col min="13070" max="13070" width="7.125" style="63" customWidth="1"/>
    <col min="13071" max="13071" width="9" style="63" customWidth="1"/>
    <col min="13072" max="13072" width="9.875" style="63" customWidth="1"/>
    <col min="13073" max="13316" width="9" style="63" customWidth="1"/>
    <col min="13317" max="13317" width="10.5" style="63" customWidth="1"/>
    <col min="13318" max="13318" width="35.375" style="63" customWidth="1"/>
    <col min="13319" max="13319" width="7.125" style="63" customWidth="1"/>
    <col min="13320" max="13320" width="8" style="63" customWidth="1"/>
    <col min="13321" max="13321" width="15.875" style="63" customWidth="1"/>
    <col min="13322" max="13322" width="5.25" style="63" customWidth="1"/>
    <col min="13323" max="13323" width="10.75" style="63" customWidth="1"/>
    <col min="13324" max="13324" width="24.5" style="63" customWidth="1"/>
    <col min="13325" max="13325" width="6.75" style="63" customWidth="1"/>
    <col min="13326" max="13326" width="7.125" style="63" customWidth="1"/>
    <col min="13327" max="13327" width="9" style="63" customWidth="1"/>
    <col min="13328" max="13328" width="9.875" style="63" customWidth="1"/>
    <col min="13329" max="13572" width="9" style="63" customWidth="1"/>
    <col min="13573" max="13573" width="10.5" style="63" customWidth="1"/>
    <col min="13574" max="13574" width="35.375" style="63" customWidth="1"/>
    <col min="13575" max="13575" width="7.125" style="63" customWidth="1"/>
    <col min="13576" max="13576" width="8" style="63" customWidth="1"/>
    <col min="13577" max="13577" width="15.875" style="63" customWidth="1"/>
    <col min="13578" max="13578" width="5.25" style="63" customWidth="1"/>
    <col min="13579" max="13579" width="10.75" style="63" customWidth="1"/>
    <col min="13580" max="13580" width="24.5" style="63" customWidth="1"/>
    <col min="13581" max="13581" width="6.75" style="63" customWidth="1"/>
    <col min="13582" max="13582" width="7.125" style="63" customWidth="1"/>
    <col min="13583" max="13583" width="9" style="63" customWidth="1"/>
    <col min="13584" max="13584" width="9.875" style="63" customWidth="1"/>
    <col min="13585" max="13828" width="9" style="63" customWidth="1"/>
    <col min="13829" max="13829" width="10.5" style="63" customWidth="1"/>
    <col min="13830" max="13830" width="35.375" style="63" customWidth="1"/>
    <col min="13831" max="13831" width="7.125" style="63" customWidth="1"/>
    <col min="13832" max="13832" width="8" style="63" customWidth="1"/>
    <col min="13833" max="13833" width="15.875" style="63" customWidth="1"/>
    <col min="13834" max="13834" width="5.25" style="63" customWidth="1"/>
    <col min="13835" max="13835" width="10.75" style="63" customWidth="1"/>
    <col min="13836" max="13836" width="24.5" style="63" customWidth="1"/>
    <col min="13837" max="13837" width="6.75" style="63" customWidth="1"/>
    <col min="13838" max="13838" width="7.125" style="63" customWidth="1"/>
    <col min="13839" max="13839" width="9" style="63" customWidth="1"/>
    <col min="13840" max="13840" width="9.875" style="63" customWidth="1"/>
    <col min="13841" max="14084" width="9" style="63" customWidth="1"/>
    <col min="14085" max="14085" width="10.5" style="63" customWidth="1"/>
    <col min="14086" max="14086" width="35.375" style="63" customWidth="1"/>
    <col min="14087" max="14087" width="7.125" style="63" customWidth="1"/>
    <col min="14088" max="14088" width="8" style="63" customWidth="1"/>
    <col min="14089" max="14089" width="15.875" style="63" customWidth="1"/>
    <col min="14090" max="14090" width="5.25" style="63" customWidth="1"/>
    <col min="14091" max="14091" width="10.75" style="63" customWidth="1"/>
    <col min="14092" max="14092" width="24.5" style="63" customWidth="1"/>
    <col min="14093" max="14093" width="6.75" style="63" customWidth="1"/>
    <col min="14094" max="14094" width="7.125" style="63" customWidth="1"/>
    <col min="14095" max="14095" width="9" style="63" customWidth="1"/>
    <col min="14096" max="14096" width="9.875" style="63" customWidth="1"/>
    <col min="14097" max="14340" width="9" style="63" customWidth="1"/>
    <col min="14341" max="14341" width="10.5" style="63" customWidth="1"/>
    <col min="14342" max="14342" width="35.375" style="63" customWidth="1"/>
    <col min="14343" max="14343" width="7.125" style="63" customWidth="1"/>
    <col min="14344" max="14344" width="8" style="63" customWidth="1"/>
    <col min="14345" max="14345" width="15.875" style="63" customWidth="1"/>
    <col min="14346" max="14346" width="5.25" style="63" customWidth="1"/>
    <col min="14347" max="14347" width="10.75" style="63" customWidth="1"/>
    <col min="14348" max="14348" width="24.5" style="63" customWidth="1"/>
    <col min="14349" max="14349" width="6.75" style="63" customWidth="1"/>
    <col min="14350" max="14350" width="7.125" style="63" customWidth="1"/>
    <col min="14351" max="14351" width="9" style="63" customWidth="1"/>
    <col min="14352" max="14352" width="9.875" style="63" customWidth="1"/>
    <col min="14353" max="14596" width="9" style="63" customWidth="1"/>
    <col min="14597" max="14597" width="10.5" style="63" customWidth="1"/>
    <col min="14598" max="14598" width="35.375" style="63" customWidth="1"/>
    <col min="14599" max="14599" width="7.125" style="63" customWidth="1"/>
    <col min="14600" max="14600" width="8" style="63" customWidth="1"/>
    <col min="14601" max="14601" width="15.875" style="63" customWidth="1"/>
    <col min="14602" max="14602" width="5.25" style="63" customWidth="1"/>
    <col min="14603" max="14603" width="10.75" style="63" customWidth="1"/>
    <col min="14604" max="14604" width="24.5" style="63" customWidth="1"/>
    <col min="14605" max="14605" width="6.75" style="63" customWidth="1"/>
    <col min="14606" max="14606" width="7.125" style="63" customWidth="1"/>
    <col min="14607" max="14607" width="9" style="63" customWidth="1"/>
    <col min="14608" max="14608" width="9.875" style="63" customWidth="1"/>
    <col min="14609" max="14852" width="9" style="63" customWidth="1"/>
    <col min="14853" max="14853" width="10.5" style="63" customWidth="1"/>
    <col min="14854" max="14854" width="35.375" style="63" customWidth="1"/>
    <col min="14855" max="14855" width="7.125" style="63" customWidth="1"/>
    <col min="14856" max="14856" width="8" style="63" customWidth="1"/>
    <col min="14857" max="14857" width="15.875" style="63" customWidth="1"/>
    <col min="14858" max="14858" width="5.25" style="63" customWidth="1"/>
    <col min="14859" max="14859" width="10.75" style="63" customWidth="1"/>
    <col min="14860" max="14860" width="24.5" style="63" customWidth="1"/>
    <col min="14861" max="14861" width="6.75" style="63" customWidth="1"/>
    <col min="14862" max="14862" width="7.125" style="63" customWidth="1"/>
    <col min="14863" max="14863" width="9" style="63" customWidth="1"/>
    <col min="14864" max="14864" width="9.875" style="63" customWidth="1"/>
    <col min="14865" max="15108" width="9" style="63" customWidth="1"/>
    <col min="15109" max="15109" width="10.5" style="63" customWidth="1"/>
    <col min="15110" max="15110" width="35.375" style="63" customWidth="1"/>
    <col min="15111" max="15111" width="7.125" style="63" customWidth="1"/>
    <col min="15112" max="15112" width="8" style="63" customWidth="1"/>
    <col min="15113" max="15113" width="15.875" style="63" customWidth="1"/>
    <col min="15114" max="15114" width="5.25" style="63" customWidth="1"/>
    <col min="15115" max="15115" width="10.75" style="63" customWidth="1"/>
    <col min="15116" max="15116" width="24.5" style="63" customWidth="1"/>
    <col min="15117" max="15117" width="6.75" style="63" customWidth="1"/>
    <col min="15118" max="15118" width="7.125" style="63" customWidth="1"/>
    <col min="15119" max="15119" width="9" style="63" customWidth="1"/>
    <col min="15120" max="15120" width="9.875" style="63" customWidth="1"/>
    <col min="15121" max="15364" width="9" style="63" customWidth="1"/>
    <col min="15365" max="15365" width="10.5" style="63" customWidth="1"/>
    <col min="15366" max="15366" width="35.375" style="63" customWidth="1"/>
    <col min="15367" max="15367" width="7.125" style="63" customWidth="1"/>
    <col min="15368" max="15368" width="8" style="63" customWidth="1"/>
    <col min="15369" max="15369" width="15.875" style="63" customWidth="1"/>
    <col min="15370" max="15370" width="5.25" style="63" customWidth="1"/>
    <col min="15371" max="15371" width="10.75" style="63" customWidth="1"/>
    <col min="15372" max="15372" width="24.5" style="63" customWidth="1"/>
    <col min="15373" max="15373" width="6.75" style="63" customWidth="1"/>
    <col min="15374" max="15374" width="7.125" style="63" customWidth="1"/>
    <col min="15375" max="15375" width="9" style="63" customWidth="1"/>
    <col min="15376" max="15376" width="9.875" style="63" customWidth="1"/>
    <col min="15377" max="15620" width="9" style="63" customWidth="1"/>
    <col min="15621" max="15621" width="10.5" style="63" customWidth="1"/>
    <col min="15622" max="15622" width="35.375" style="63" customWidth="1"/>
    <col min="15623" max="15623" width="7.125" style="63" customWidth="1"/>
    <col min="15624" max="15624" width="8" style="63" customWidth="1"/>
    <col min="15625" max="15625" width="15.875" style="63" customWidth="1"/>
    <col min="15626" max="15626" width="5.25" style="63" customWidth="1"/>
    <col min="15627" max="15627" width="10.75" style="63" customWidth="1"/>
    <col min="15628" max="15628" width="24.5" style="63" customWidth="1"/>
    <col min="15629" max="15629" width="6.75" style="63" customWidth="1"/>
    <col min="15630" max="15630" width="7.125" style="63" customWidth="1"/>
    <col min="15631" max="15631" width="9" style="63" customWidth="1"/>
    <col min="15632" max="15632" width="9.875" style="63" customWidth="1"/>
    <col min="15633" max="15876" width="9" style="63" customWidth="1"/>
    <col min="15877" max="15877" width="10.5" style="63" customWidth="1"/>
    <col min="15878" max="15878" width="35.375" style="63" customWidth="1"/>
    <col min="15879" max="15879" width="7.125" style="63" customWidth="1"/>
    <col min="15880" max="15880" width="8" style="63" customWidth="1"/>
    <col min="15881" max="15881" width="15.875" style="63" customWidth="1"/>
    <col min="15882" max="15882" width="5.25" style="63" customWidth="1"/>
    <col min="15883" max="15883" width="10.75" style="63" customWidth="1"/>
    <col min="15884" max="15884" width="24.5" style="63" customWidth="1"/>
    <col min="15885" max="15885" width="6.75" style="63" customWidth="1"/>
    <col min="15886" max="15886" width="7.125" style="63" customWidth="1"/>
    <col min="15887" max="15887" width="9" style="63" customWidth="1"/>
    <col min="15888" max="15888" width="9.875" style="63" customWidth="1"/>
    <col min="15889" max="16132" width="9" style="63" customWidth="1"/>
    <col min="16133" max="16133" width="10.5" style="63" customWidth="1"/>
    <col min="16134" max="16134" width="35.375" style="63" customWidth="1"/>
    <col min="16135" max="16135" width="7.125" style="63" customWidth="1"/>
    <col min="16136" max="16136" width="8" style="63" customWidth="1"/>
    <col min="16137" max="16137" width="15.875" style="63" customWidth="1"/>
    <col min="16138" max="16138" width="5.25" style="63" customWidth="1"/>
    <col min="16139" max="16139" width="10.75" style="63" customWidth="1"/>
    <col min="16140" max="16140" width="24.5" style="63" customWidth="1"/>
    <col min="16141" max="16141" width="6.75" style="63" customWidth="1"/>
    <col min="16142" max="16142" width="7.125" style="63" customWidth="1"/>
    <col min="16143" max="16143" width="9" style="63" customWidth="1"/>
    <col min="16144" max="16144" width="9.875" style="63" customWidth="1"/>
    <col min="16145" max="16384" width="9" style="63" customWidth="1"/>
  </cols>
  <sheetData>
    <row r="1" spans="1:13" ht="15" customHeight="1">
      <c r="A1" s="73" t="s">
        <v>515</v>
      </c>
      <c r="B1" s="73"/>
      <c r="C1" s="73"/>
      <c r="F1" s="164" t="s">
        <v>329</v>
      </c>
      <c r="H1" s="106">
        <f>共通情報!$D$13</f>
        <v>0</v>
      </c>
      <c r="I1" s="106"/>
      <c r="J1" s="106"/>
      <c r="K1" s="213" t="s">
        <v>675</v>
      </c>
      <c r="L1" s="145" t="s">
        <v>706</v>
      </c>
      <c r="M1" s="148" t="s">
        <v>709</v>
      </c>
    </row>
    <row r="2" spans="1:13" ht="15" customHeight="1">
      <c r="A2" s="73"/>
      <c r="B2" s="73"/>
      <c r="C2" s="73"/>
      <c r="E2" s="155"/>
      <c r="G2" s="155"/>
      <c r="H2" s="182" t="s">
        <v>332</v>
      </c>
      <c r="I2" s="191">
        <f>$J$41</f>
        <v>0</v>
      </c>
      <c r="J2" s="203"/>
      <c r="K2" s="213"/>
      <c r="L2" s="145"/>
      <c r="M2" s="148"/>
    </row>
    <row r="3" spans="1:13" ht="15" customHeight="1">
      <c r="A3" s="73"/>
      <c r="B3" s="73"/>
      <c r="C3" s="73">
        <v>4</v>
      </c>
      <c r="E3" s="64"/>
      <c r="G3" s="172">
        <v>2</v>
      </c>
      <c r="H3" s="172"/>
      <c r="I3" s="192">
        <v>3</v>
      </c>
      <c r="J3" s="172"/>
      <c r="K3" s="213"/>
      <c r="L3" s="145"/>
      <c r="M3" s="148"/>
    </row>
    <row r="4" spans="1:13" ht="15" customHeight="1">
      <c r="A4" s="73" t="s">
        <v>216</v>
      </c>
      <c r="B4" s="73" t="s">
        <v>516</v>
      </c>
      <c r="C4" s="73" t="s">
        <v>188</v>
      </c>
      <c r="E4" s="156"/>
      <c r="F4" s="165" t="s">
        <v>186</v>
      </c>
      <c r="G4" s="173" t="s">
        <v>184</v>
      </c>
      <c r="H4" s="165" t="s">
        <v>335</v>
      </c>
      <c r="I4" s="193" t="s">
        <v>308</v>
      </c>
      <c r="J4" s="204" t="s">
        <v>138</v>
      </c>
      <c r="K4" s="213"/>
      <c r="L4" s="145"/>
      <c r="M4" s="148"/>
    </row>
    <row r="5" spans="1:13" ht="15" customHeight="1">
      <c r="A5" s="73" t="str">
        <f t="shared" ref="A5:A38" si="0">IF(F5&lt;&gt;"",1,"")</f>
        <v/>
      </c>
      <c r="B5" s="73" t="str">
        <f>IF(A5="","","供"&amp;SUM($A$5:A5))</f>
        <v/>
      </c>
      <c r="C5" s="73" t="str">
        <v>供①</v>
      </c>
      <c r="E5" s="157" t="s">
        <v>205</v>
      </c>
      <c r="F5" s="166"/>
      <c r="G5" s="174" t="str">
        <f t="shared" ref="G5:G28" si="1">IF($F5="","",VLOOKUP($F5,単価範囲,$G$3,0))</f>
        <v/>
      </c>
      <c r="H5" s="108" t="str">
        <f>IF($F5="","",1)</f>
        <v/>
      </c>
      <c r="I5" s="119" t="str">
        <f t="shared" ref="I5:I28" si="2">IF($F5="","",VLOOKUP($F5,単価範囲,$I$3,0))</f>
        <v/>
      </c>
      <c r="J5" s="136" t="str">
        <f t="shared" ref="J5:J38" si="3">IF(I5="","",ROUNDDOWN(H5*I5,0))</f>
        <v/>
      </c>
      <c r="L5" s="64"/>
      <c r="M5" s="149"/>
    </row>
    <row r="6" spans="1:13" ht="15" customHeight="1">
      <c r="A6" s="73" t="str">
        <f t="shared" si="0"/>
        <v/>
      </c>
      <c r="B6" s="73" t="str">
        <f>IF(A6="","","供"&amp;SUM($A$5:A6))</f>
        <v/>
      </c>
      <c r="C6" s="73" t="str">
        <v>供②</v>
      </c>
      <c r="E6" s="157" t="s">
        <v>68</v>
      </c>
      <c r="F6" s="166"/>
      <c r="G6" s="174" t="str">
        <f t="shared" si="1"/>
        <v/>
      </c>
      <c r="H6" s="109"/>
      <c r="I6" s="119" t="str">
        <f t="shared" si="2"/>
        <v/>
      </c>
      <c r="J6" s="136" t="str">
        <f t="shared" si="3"/>
        <v/>
      </c>
      <c r="K6" s="71" t="e">
        <f>VLOOKUP(G6,環境設定!$B$7:$C$16,2,0)</f>
        <v>#N/A</v>
      </c>
      <c r="L6" s="146" t="e">
        <f t="shared" ref="L6:L38" si="4">ROUND(ROUNDDOWN(H6,K6)*I6,0)</f>
        <v>#N/A</v>
      </c>
      <c r="M6" s="149" t="str">
        <f t="shared" ref="M6:M38" si="5">IF(OR(H6="",I6=""),"",IF(ISERROR(L6),"",IF(J6=L6,"","桁数ｴﾗｰ")))</f>
        <v/>
      </c>
    </row>
    <row r="7" spans="1:13" ht="15" customHeight="1">
      <c r="A7" s="73" t="str">
        <f t="shared" si="0"/>
        <v/>
      </c>
      <c r="B7" s="73" t="str">
        <f>IF(A7="","","供"&amp;SUM($A$5:A7))</f>
        <v/>
      </c>
      <c r="C7" s="73" t="str">
        <v>供②</v>
      </c>
      <c r="E7" s="158"/>
      <c r="F7" s="167"/>
      <c r="G7" s="175" t="str">
        <f t="shared" si="1"/>
        <v/>
      </c>
      <c r="H7" s="183"/>
      <c r="I7" s="194" t="str">
        <f t="shared" si="2"/>
        <v/>
      </c>
      <c r="J7" s="205" t="str">
        <f t="shared" si="3"/>
        <v/>
      </c>
      <c r="K7" s="71" t="e">
        <f>VLOOKUP(G7,環境設定!$B$7:$C$16,2,0)</f>
        <v>#N/A</v>
      </c>
      <c r="L7" s="146" t="e">
        <f t="shared" si="4"/>
        <v>#N/A</v>
      </c>
      <c r="M7" s="149" t="str">
        <f t="shared" si="5"/>
        <v/>
      </c>
    </row>
    <row r="8" spans="1:13" ht="15" customHeight="1">
      <c r="A8" s="73" t="str">
        <f t="shared" si="0"/>
        <v/>
      </c>
      <c r="B8" s="73" t="str">
        <f>IF(A8="","","供"&amp;SUM($A$5:A8))</f>
        <v/>
      </c>
      <c r="C8" s="73" t="str">
        <v>供②</v>
      </c>
      <c r="E8" s="158"/>
      <c r="F8" s="167"/>
      <c r="G8" s="175" t="str">
        <f t="shared" si="1"/>
        <v/>
      </c>
      <c r="H8" s="183"/>
      <c r="I8" s="194" t="str">
        <f t="shared" si="2"/>
        <v/>
      </c>
      <c r="J8" s="205" t="str">
        <f t="shared" si="3"/>
        <v/>
      </c>
      <c r="K8" s="71" t="e">
        <f>VLOOKUP(G8,環境設定!$B$7:$C$16,2,0)</f>
        <v>#N/A</v>
      </c>
      <c r="L8" s="146" t="e">
        <f t="shared" si="4"/>
        <v>#N/A</v>
      </c>
      <c r="M8" s="149" t="str">
        <f t="shared" si="5"/>
        <v/>
      </c>
    </row>
    <row r="9" spans="1:13" ht="15" customHeight="1">
      <c r="A9" s="73" t="str">
        <f t="shared" si="0"/>
        <v/>
      </c>
      <c r="B9" s="73" t="str">
        <f>IF(A9="","","供"&amp;SUM($A$5:A9))</f>
        <v/>
      </c>
      <c r="C9" s="73" t="str">
        <v>供②</v>
      </c>
      <c r="E9" s="159"/>
      <c r="F9" s="168"/>
      <c r="G9" s="176" t="str">
        <f t="shared" si="1"/>
        <v/>
      </c>
      <c r="H9" s="184"/>
      <c r="I9" s="195" t="str">
        <f t="shared" si="2"/>
        <v/>
      </c>
      <c r="J9" s="206" t="str">
        <f t="shared" si="3"/>
        <v/>
      </c>
      <c r="K9" s="71" t="e">
        <f>VLOOKUP(G9,環境設定!$B$7:$C$16,2,0)</f>
        <v>#N/A</v>
      </c>
      <c r="L9" s="146" t="e">
        <f t="shared" si="4"/>
        <v>#N/A</v>
      </c>
      <c r="M9" s="149" t="str">
        <f t="shared" si="5"/>
        <v/>
      </c>
    </row>
    <row r="10" spans="1:13" ht="15" customHeight="1">
      <c r="A10" s="73" t="str">
        <f t="shared" si="0"/>
        <v/>
      </c>
      <c r="B10" s="73" t="str">
        <f>IF(A10="","","供"&amp;SUM($A$5:A10))</f>
        <v/>
      </c>
      <c r="C10" s="73" t="str">
        <v>供③</v>
      </c>
      <c r="E10" s="157" t="s">
        <v>262</v>
      </c>
      <c r="F10" s="166"/>
      <c r="G10" s="177" t="str">
        <f t="shared" si="1"/>
        <v/>
      </c>
      <c r="H10" s="185"/>
      <c r="I10" s="196" t="str">
        <f t="shared" si="2"/>
        <v/>
      </c>
      <c r="J10" s="136" t="str">
        <f t="shared" si="3"/>
        <v/>
      </c>
      <c r="K10" s="71" t="e">
        <f>VLOOKUP(G10,環境設定!$B$7:$C$16,2,0)</f>
        <v>#N/A</v>
      </c>
      <c r="L10" s="146" t="e">
        <f t="shared" si="4"/>
        <v>#N/A</v>
      </c>
      <c r="M10" s="149" t="str">
        <f t="shared" si="5"/>
        <v/>
      </c>
    </row>
    <row r="11" spans="1:13" ht="15" customHeight="1">
      <c r="A11" s="73" t="str">
        <f t="shared" si="0"/>
        <v/>
      </c>
      <c r="B11" s="73" t="str">
        <f>IF(A11="","","供"&amp;SUM($A$5:A11))</f>
        <v/>
      </c>
      <c r="C11" s="73" t="str">
        <v>供③</v>
      </c>
      <c r="E11" s="158"/>
      <c r="F11" s="167"/>
      <c r="G11" s="175" t="str">
        <f t="shared" si="1"/>
        <v/>
      </c>
      <c r="H11" s="183"/>
      <c r="I11" s="194" t="str">
        <f t="shared" si="2"/>
        <v/>
      </c>
      <c r="J11" s="205" t="str">
        <f t="shared" si="3"/>
        <v/>
      </c>
      <c r="K11" s="71" t="e">
        <f>VLOOKUP(G11,環境設定!$B$7:$C$16,2,0)</f>
        <v>#N/A</v>
      </c>
      <c r="L11" s="146" t="e">
        <f t="shared" si="4"/>
        <v>#N/A</v>
      </c>
      <c r="M11" s="149" t="str">
        <f t="shared" si="5"/>
        <v/>
      </c>
    </row>
    <row r="12" spans="1:13" ht="15" customHeight="1">
      <c r="A12" s="73" t="str">
        <f t="shared" si="0"/>
        <v/>
      </c>
      <c r="B12" s="73" t="str">
        <f>IF(A12="","","供"&amp;SUM($A$5:A12))</f>
        <v/>
      </c>
      <c r="C12" s="73" t="str">
        <v>供③</v>
      </c>
      <c r="E12" s="158"/>
      <c r="F12" s="167"/>
      <c r="G12" s="175" t="str">
        <f t="shared" si="1"/>
        <v/>
      </c>
      <c r="H12" s="183"/>
      <c r="I12" s="194" t="str">
        <f t="shared" si="2"/>
        <v/>
      </c>
      <c r="J12" s="205" t="str">
        <f t="shared" si="3"/>
        <v/>
      </c>
      <c r="K12" s="71" t="e">
        <f>VLOOKUP(G12,環境設定!$B$7:$C$16,2,0)</f>
        <v>#N/A</v>
      </c>
      <c r="L12" s="146" t="e">
        <f t="shared" si="4"/>
        <v>#N/A</v>
      </c>
      <c r="M12" s="149" t="str">
        <f t="shared" si="5"/>
        <v/>
      </c>
    </row>
    <row r="13" spans="1:13" ht="15" customHeight="1">
      <c r="A13" s="73" t="str">
        <f t="shared" si="0"/>
        <v/>
      </c>
      <c r="B13" s="73" t="str">
        <f>IF(A13="","","供"&amp;SUM($A$5:A13))</f>
        <v/>
      </c>
      <c r="C13" s="73" t="str">
        <v>供③</v>
      </c>
      <c r="E13" s="158"/>
      <c r="F13" s="167"/>
      <c r="G13" s="175" t="str">
        <f t="shared" si="1"/>
        <v/>
      </c>
      <c r="H13" s="183"/>
      <c r="I13" s="194" t="str">
        <f t="shared" si="2"/>
        <v/>
      </c>
      <c r="J13" s="205" t="str">
        <f t="shared" si="3"/>
        <v/>
      </c>
      <c r="K13" s="71" t="e">
        <f>VLOOKUP(G13,環境設定!$B$7:$C$16,2,0)</f>
        <v>#N/A</v>
      </c>
      <c r="L13" s="146" t="e">
        <f t="shared" si="4"/>
        <v>#N/A</v>
      </c>
      <c r="M13" s="149" t="str">
        <f t="shared" si="5"/>
        <v/>
      </c>
    </row>
    <row r="14" spans="1:13" ht="15" customHeight="1">
      <c r="A14" s="73" t="str">
        <f t="shared" si="0"/>
        <v/>
      </c>
      <c r="B14" s="73" t="str">
        <f>IF(A14="","","供"&amp;SUM($A$5:A14))</f>
        <v/>
      </c>
      <c r="C14" s="73" t="str">
        <v>供③</v>
      </c>
      <c r="E14" s="159"/>
      <c r="F14" s="168"/>
      <c r="G14" s="178" t="str">
        <f t="shared" si="1"/>
        <v/>
      </c>
      <c r="H14" s="186"/>
      <c r="I14" s="197" t="str">
        <f t="shared" si="2"/>
        <v/>
      </c>
      <c r="J14" s="206" t="str">
        <f t="shared" si="3"/>
        <v/>
      </c>
      <c r="K14" s="71" t="e">
        <f>VLOOKUP(G14,環境設定!$B$7:$C$16,2,0)</f>
        <v>#N/A</v>
      </c>
      <c r="L14" s="146" t="e">
        <f t="shared" si="4"/>
        <v>#N/A</v>
      </c>
      <c r="M14" s="149" t="str">
        <f t="shared" si="5"/>
        <v/>
      </c>
    </row>
    <row r="15" spans="1:13" ht="15" customHeight="1">
      <c r="A15" s="73" t="str">
        <f t="shared" si="0"/>
        <v/>
      </c>
      <c r="B15" s="73" t="str">
        <f>IF(A15="","","供"&amp;SUM($A$5:A15))</f>
        <v/>
      </c>
      <c r="C15" s="73" t="str">
        <v>供④</v>
      </c>
      <c r="E15" s="157" t="s">
        <v>336</v>
      </c>
      <c r="F15" s="166"/>
      <c r="G15" s="174" t="str">
        <f t="shared" si="1"/>
        <v/>
      </c>
      <c r="H15" s="187"/>
      <c r="I15" s="119" t="str">
        <f t="shared" si="2"/>
        <v/>
      </c>
      <c r="J15" s="136" t="str">
        <f t="shared" si="3"/>
        <v/>
      </c>
      <c r="K15" s="71" t="e">
        <f>VLOOKUP(G15,環境設定!$B$7:$C$16,2,0)</f>
        <v>#N/A</v>
      </c>
      <c r="L15" s="146" t="e">
        <f t="shared" si="4"/>
        <v>#N/A</v>
      </c>
      <c r="M15" s="149" t="str">
        <f t="shared" si="5"/>
        <v/>
      </c>
    </row>
    <row r="16" spans="1:13" ht="15" customHeight="1">
      <c r="A16" s="73" t="str">
        <f t="shared" si="0"/>
        <v/>
      </c>
      <c r="B16" s="73" t="str">
        <f>IF(A16="","","供"&amp;SUM($A$5:A16))</f>
        <v/>
      </c>
      <c r="C16" s="73" t="str">
        <v>供④</v>
      </c>
      <c r="E16" s="158"/>
      <c r="F16" s="167"/>
      <c r="G16" s="175" t="str">
        <f t="shared" si="1"/>
        <v/>
      </c>
      <c r="H16" s="183"/>
      <c r="I16" s="194" t="str">
        <f t="shared" si="2"/>
        <v/>
      </c>
      <c r="J16" s="205" t="str">
        <f t="shared" si="3"/>
        <v/>
      </c>
      <c r="K16" s="71" t="e">
        <f>VLOOKUP(G16,環境設定!$B$7:$C$16,2,0)</f>
        <v>#N/A</v>
      </c>
      <c r="L16" s="146" t="e">
        <f t="shared" si="4"/>
        <v>#N/A</v>
      </c>
      <c r="M16" s="149" t="str">
        <f t="shared" si="5"/>
        <v/>
      </c>
    </row>
    <row r="17" spans="1:13" ht="15" customHeight="1">
      <c r="A17" s="73" t="str">
        <f t="shared" si="0"/>
        <v/>
      </c>
      <c r="B17" s="73" t="str">
        <f>IF(A17="","","供"&amp;SUM($A$5:A17))</f>
        <v/>
      </c>
      <c r="C17" s="73" t="str">
        <v>供④</v>
      </c>
      <c r="E17" s="158"/>
      <c r="F17" s="167"/>
      <c r="G17" s="175" t="str">
        <f t="shared" si="1"/>
        <v/>
      </c>
      <c r="H17" s="183"/>
      <c r="I17" s="194" t="str">
        <f t="shared" si="2"/>
        <v/>
      </c>
      <c r="J17" s="205" t="str">
        <f t="shared" si="3"/>
        <v/>
      </c>
      <c r="K17" s="71" t="e">
        <f>VLOOKUP(G17,環境設定!$B$7:$C$16,2,0)</f>
        <v>#N/A</v>
      </c>
      <c r="L17" s="146" t="e">
        <f t="shared" si="4"/>
        <v>#N/A</v>
      </c>
      <c r="M17" s="149" t="str">
        <f t="shared" si="5"/>
        <v/>
      </c>
    </row>
    <row r="18" spans="1:13" ht="15" customHeight="1">
      <c r="A18" s="73" t="str">
        <f t="shared" si="0"/>
        <v/>
      </c>
      <c r="B18" s="73" t="str">
        <f>IF(A18="","","供"&amp;SUM($A$5:A18))</f>
        <v/>
      </c>
      <c r="C18" s="73" t="str">
        <v>供④</v>
      </c>
      <c r="E18" s="158"/>
      <c r="F18" s="167"/>
      <c r="G18" s="175" t="str">
        <f t="shared" si="1"/>
        <v/>
      </c>
      <c r="H18" s="183"/>
      <c r="I18" s="194" t="str">
        <f t="shared" si="2"/>
        <v/>
      </c>
      <c r="J18" s="205" t="str">
        <f t="shared" si="3"/>
        <v/>
      </c>
      <c r="K18" s="71" t="e">
        <f>VLOOKUP(G18,環境設定!$B$7:$C$16,2,0)</f>
        <v>#N/A</v>
      </c>
      <c r="L18" s="146" t="e">
        <f t="shared" si="4"/>
        <v>#N/A</v>
      </c>
      <c r="M18" s="149" t="str">
        <f t="shared" si="5"/>
        <v/>
      </c>
    </row>
    <row r="19" spans="1:13" ht="15" customHeight="1">
      <c r="A19" s="73" t="str">
        <f t="shared" si="0"/>
        <v/>
      </c>
      <c r="B19" s="73" t="str">
        <f>IF(A19="","","供"&amp;SUM($A$5:A19))</f>
        <v/>
      </c>
      <c r="C19" s="73" t="str">
        <v>供④</v>
      </c>
      <c r="E19" s="158"/>
      <c r="F19" s="167"/>
      <c r="G19" s="175" t="str">
        <f t="shared" si="1"/>
        <v/>
      </c>
      <c r="H19" s="183"/>
      <c r="I19" s="194" t="str">
        <f t="shared" si="2"/>
        <v/>
      </c>
      <c r="J19" s="205" t="str">
        <f t="shared" si="3"/>
        <v/>
      </c>
      <c r="K19" s="71" t="e">
        <f>VLOOKUP(G19,環境設定!$B$7:$C$16,2,0)</f>
        <v>#N/A</v>
      </c>
      <c r="L19" s="146" t="e">
        <f t="shared" si="4"/>
        <v>#N/A</v>
      </c>
      <c r="M19" s="149" t="str">
        <f t="shared" si="5"/>
        <v/>
      </c>
    </row>
    <row r="20" spans="1:13" ht="15" customHeight="1">
      <c r="A20" s="73" t="str">
        <f t="shared" si="0"/>
        <v/>
      </c>
      <c r="B20" s="73" t="str">
        <f>IF(A20="","","供"&amp;SUM($A$5:A20))</f>
        <v/>
      </c>
      <c r="C20" s="73" t="str">
        <v>供④</v>
      </c>
      <c r="E20" s="158"/>
      <c r="F20" s="167"/>
      <c r="G20" s="175" t="str">
        <f t="shared" si="1"/>
        <v/>
      </c>
      <c r="H20" s="183"/>
      <c r="I20" s="194" t="str">
        <f t="shared" si="2"/>
        <v/>
      </c>
      <c r="J20" s="205" t="str">
        <f t="shared" si="3"/>
        <v/>
      </c>
      <c r="K20" s="71" t="e">
        <f>VLOOKUP(G20,環境設定!$B$7:$C$16,2,0)</f>
        <v>#N/A</v>
      </c>
      <c r="L20" s="146" t="e">
        <f t="shared" si="4"/>
        <v>#N/A</v>
      </c>
      <c r="M20" s="149" t="str">
        <f t="shared" si="5"/>
        <v/>
      </c>
    </row>
    <row r="21" spans="1:13" ht="15" customHeight="1">
      <c r="A21" s="73" t="str">
        <f t="shared" si="0"/>
        <v/>
      </c>
      <c r="B21" s="73" t="str">
        <f>IF(A21="","","供"&amp;SUM($A$5:A21))</f>
        <v/>
      </c>
      <c r="C21" s="73" t="str">
        <v>供④</v>
      </c>
      <c r="E21" s="159"/>
      <c r="F21" s="168"/>
      <c r="G21" s="176" t="str">
        <f t="shared" si="1"/>
        <v/>
      </c>
      <c r="H21" s="184"/>
      <c r="I21" s="195" t="str">
        <f t="shared" si="2"/>
        <v/>
      </c>
      <c r="J21" s="206" t="str">
        <f t="shared" si="3"/>
        <v/>
      </c>
      <c r="K21" s="71" t="e">
        <f>VLOOKUP(G21,環境設定!$B$7:$C$16,2,0)</f>
        <v>#N/A</v>
      </c>
      <c r="L21" s="146" t="e">
        <f t="shared" si="4"/>
        <v>#N/A</v>
      </c>
      <c r="M21" s="149" t="str">
        <f t="shared" si="5"/>
        <v/>
      </c>
    </row>
    <row r="22" spans="1:13" ht="15" customHeight="1">
      <c r="A22" s="73" t="str">
        <f t="shared" si="0"/>
        <v/>
      </c>
      <c r="B22" s="73" t="str">
        <f>IF(A22="","","供"&amp;SUM($A$5:A22))</f>
        <v/>
      </c>
      <c r="C22" s="73" t="str">
        <v>供⑤</v>
      </c>
      <c r="E22" s="157" t="s">
        <v>257</v>
      </c>
      <c r="F22" s="166"/>
      <c r="G22" s="177" t="str">
        <f t="shared" si="1"/>
        <v/>
      </c>
      <c r="H22" s="185"/>
      <c r="I22" s="196" t="str">
        <f t="shared" si="2"/>
        <v/>
      </c>
      <c r="J22" s="136" t="str">
        <f t="shared" si="3"/>
        <v/>
      </c>
      <c r="K22" s="71" t="e">
        <f>VLOOKUP(G22,環境設定!$B$7:$C$16,2,0)</f>
        <v>#N/A</v>
      </c>
      <c r="L22" s="146" t="e">
        <f t="shared" si="4"/>
        <v>#N/A</v>
      </c>
      <c r="M22" s="149" t="str">
        <f t="shared" si="5"/>
        <v/>
      </c>
    </row>
    <row r="23" spans="1:13" ht="15" customHeight="1">
      <c r="A23" s="73" t="str">
        <f t="shared" si="0"/>
        <v/>
      </c>
      <c r="B23" s="73" t="str">
        <f>IF(A23="","","供"&amp;SUM($A$5:A23))</f>
        <v/>
      </c>
      <c r="C23" s="73" t="str">
        <v>供⑤</v>
      </c>
      <c r="E23" s="158"/>
      <c r="F23" s="167"/>
      <c r="G23" s="175" t="str">
        <f t="shared" si="1"/>
        <v/>
      </c>
      <c r="H23" s="183"/>
      <c r="I23" s="194" t="str">
        <f t="shared" si="2"/>
        <v/>
      </c>
      <c r="J23" s="205" t="str">
        <f t="shared" si="3"/>
        <v/>
      </c>
      <c r="K23" s="71" t="e">
        <f>VLOOKUP(G23,環境設定!$B$7:$C$16,2,0)</f>
        <v>#N/A</v>
      </c>
      <c r="L23" s="146" t="e">
        <f t="shared" si="4"/>
        <v>#N/A</v>
      </c>
      <c r="M23" s="149" t="str">
        <f t="shared" si="5"/>
        <v/>
      </c>
    </row>
    <row r="24" spans="1:13" ht="15" customHeight="1">
      <c r="A24" s="73" t="str">
        <f t="shared" si="0"/>
        <v/>
      </c>
      <c r="B24" s="73" t="str">
        <f>IF(A24="","","供"&amp;SUM($A$5:A24))</f>
        <v/>
      </c>
      <c r="C24" s="73" t="str">
        <v>供⑤</v>
      </c>
      <c r="E24" s="158"/>
      <c r="F24" s="167"/>
      <c r="G24" s="175" t="str">
        <f t="shared" si="1"/>
        <v/>
      </c>
      <c r="H24" s="183"/>
      <c r="I24" s="194" t="str">
        <f t="shared" si="2"/>
        <v/>
      </c>
      <c r="J24" s="205" t="str">
        <f t="shared" si="3"/>
        <v/>
      </c>
      <c r="K24" s="71" t="e">
        <f>VLOOKUP(G24,環境設定!$B$7:$C$16,2,0)</f>
        <v>#N/A</v>
      </c>
      <c r="L24" s="146" t="e">
        <f t="shared" si="4"/>
        <v>#N/A</v>
      </c>
      <c r="M24" s="149" t="str">
        <f t="shared" si="5"/>
        <v/>
      </c>
    </row>
    <row r="25" spans="1:13" ht="15" customHeight="1">
      <c r="A25" s="73" t="str">
        <f t="shared" si="0"/>
        <v/>
      </c>
      <c r="B25" s="73" t="str">
        <f>IF(A25="","","供"&amp;SUM($A$5:A25))</f>
        <v/>
      </c>
      <c r="C25" s="73" t="str">
        <v>供⑤</v>
      </c>
      <c r="E25" s="158"/>
      <c r="F25" s="167"/>
      <c r="G25" s="175" t="str">
        <f t="shared" si="1"/>
        <v/>
      </c>
      <c r="H25" s="183"/>
      <c r="I25" s="194" t="str">
        <f t="shared" si="2"/>
        <v/>
      </c>
      <c r="J25" s="205" t="str">
        <f t="shared" si="3"/>
        <v/>
      </c>
      <c r="K25" s="71" t="e">
        <f>VLOOKUP(G25,環境設定!$B$7:$C$16,2,0)</f>
        <v>#N/A</v>
      </c>
      <c r="L25" s="146" t="e">
        <f t="shared" si="4"/>
        <v>#N/A</v>
      </c>
      <c r="M25" s="149" t="str">
        <f t="shared" si="5"/>
        <v/>
      </c>
    </row>
    <row r="26" spans="1:13" ht="15" customHeight="1">
      <c r="A26" s="73" t="str">
        <f t="shared" si="0"/>
        <v/>
      </c>
      <c r="B26" s="73" t="str">
        <f>IF(A26="","","供"&amp;SUM($A$5:A26))</f>
        <v/>
      </c>
      <c r="C26" s="73" t="str">
        <v>供⑤</v>
      </c>
      <c r="E26" s="158"/>
      <c r="F26" s="167"/>
      <c r="G26" s="175" t="str">
        <f t="shared" si="1"/>
        <v/>
      </c>
      <c r="H26" s="183"/>
      <c r="I26" s="194" t="str">
        <f t="shared" si="2"/>
        <v/>
      </c>
      <c r="J26" s="205" t="str">
        <f t="shared" si="3"/>
        <v/>
      </c>
      <c r="K26" s="71" t="e">
        <f>VLOOKUP(G26,環境設定!$B$7:$C$16,2,0)</f>
        <v>#N/A</v>
      </c>
      <c r="L26" s="146" t="e">
        <f t="shared" si="4"/>
        <v>#N/A</v>
      </c>
      <c r="M26" s="149" t="str">
        <f t="shared" si="5"/>
        <v/>
      </c>
    </row>
    <row r="27" spans="1:13" ht="15" customHeight="1">
      <c r="A27" s="73" t="str">
        <f t="shared" si="0"/>
        <v/>
      </c>
      <c r="B27" s="73" t="str">
        <f>IF(A27="","","供"&amp;SUM($A$5:A27))</f>
        <v/>
      </c>
      <c r="C27" s="73" t="str">
        <v>供⑤</v>
      </c>
      <c r="E27" s="158"/>
      <c r="F27" s="167"/>
      <c r="G27" s="175" t="str">
        <f t="shared" si="1"/>
        <v/>
      </c>
      <c r="H27" s="183"/>
      <c r="I27" s="194" t="str">
        <f t="shared" si="2"/>
        <v/>
      </c>
      <c r="J27" s="205" t="str">
        <f t="shared" si="3"/>
        <v/>
      </c>
      <c r="K27" s="71" t="e">
        <f>VLOOKUP(G27,環境設定!$B$7:$C$16,2,0)</f>
        <v>#N/A</v>
      </c>
      <c r="L27" s="146" t="e">
        <f t="shared" si="4"/>
        <v>#N/A</v>
      </c>
      <c r="M27" s="149" t="str">
        <f t="shared" si="5"/>
        <v/>
      </c>
    </row>
    <row r="28" spans="1:13" ht="15" customHeight="1">
      <c r="A28" s="73" t="str">
        <f t="shared" si="0"/>
        <v/>
      </c>
      <c r="B28" s="73" t="str">
        <f>IF(A28="","","供"&amp;SUM($A$5:A28))</f>
        <v/>
      </c>
      <c r="C28" s="73" t="str">
        <v>供⑤</v>
      </c>
      <c r="E28" s="159"/>
      <c r="F28" s="168"/>
      <c r="G28" s="176" t="str">
        <f t="shared" si="1"/>
        <v/>
      </c>
      <c r="H28" s="184"/>
      <c r="I28" s="195" t="str">
        <f t="shared" si="2"/>
        <v/>
      </c>
      <c r="J28" s="206" t="str">
        <f t="shared" si="3"/>
        <v/>
      </c>
      <c r="K28" s="71" t="e">
        <f>VLOOKUP(G28,環境設定!$B$7:$C$16,2,0)</f>
        <v>#N/A</v>
      </c>
      <c r="L28" s="146" t="e">
        <f t="shared" si="4"/>
        <v>#N/A</v>
      </c>
      <c r="M28" s="149" t="str">
        <f t="shared" si="5"/>
        <v/>
      </c>
    </row>
    <row r="29" spans="1:13" ht="15" customHeight="1">
      <c r="A29" s="73" t="str">
        <f t="shared" si="0"/>
        <v/>
      </c>
      <c r="B29" s="73" t="str">
        <f>IF(A29="","","供"&amp;SUM($A$5:A29))</f>
        <v/>
      </c>
      <c r="C29" s="73" t="s">
        <v>593</v>
      </c>
      <c r="E29" s="160" t="s">
        <v>592</v>
      </c>
      <c r="F29" s="166"/>
      <c r="G29" s="179"/>
      <c r="H29" s="166"/>
      <c r="I29" s="198"/>
      <c r="J29" s="207" t="str">
        <f t="shared" si="3"/>
        <v/>
      </c>
      <c r="K29" s="71" t="e">
        <f>VLOOKUP(G29,環境設定!$B$7:$C$16,2,0)</f>
        <v>#N/A</v>
      </c>
      <c r="L29" s="146" t="e">
        <f t="shared" si="4"/>
        <v>#N/A</v>
      </c>
      <c r="M29" s="149" t="str">
        <f t="shared" si="5"/>
        <v/>
      </c>
    </row>
    <row r="30" spans="1:13" ht="15" customHeight="1">
      <c r="A30" s="73" t="str">
        <f t="shared" si="0"/>
        <v/>
      </c>
      <c r="B30" s="73" t="str">
        <f>IF(A30="","","供"&amp;SUM($A$5:A30))</f>
        <v/>
      </c>
      <c r="C30" s="73" t="s">
        <v>593</v>
      </c>
      <c r="E30" s="158"/>
      <c r="F30" s="167"/>
      <c r="G30" s="180"/>
      <c r="H30" s="167"/>
      <c r="I30" s="199"/>
      <c r="J30" s="208" t="str">
        <f t="shared" si="3"/>
        <v/>
      </c>
      <c r="K30" s="71" t="e">
        <f>VLOOKUP(G30,環境設定!$B$7:$C$16,2,0)</f>
        <v>#N/A</v>
      </c>
      <c r="L30" s="146" t="e">
        <f t="shared" si="4"/>
        <v>#N/A</v>
      </c>
      <c r="M30" s="149" t="str">
        <f t="shared" si="5"/>
        <v/>
      </c>
    </row>
    <row r="31" spans="1:13" ht="15" customHeight="1">
      <c r="A31" s="73" t="str">
        <f t="shared" si="0"/>
        <v/>
      </c>
      <c r="B31" s="73" t="str">
        <f>IF(A31="","","供"&amp;SUM($A$5:A31))</f>
        <v/>
      </c>
      <c r="C31" s="73" t="s">
        <v>593</v>
      </c>
      <c r="E31" s="158"/>
      <c r="F31" s="167"/>
      <c r="G31" s="180"/>
      <c r="H31" s="167"/>
      <c r="I31" s="199"/>
      <c r="J31" s="208" t="str">
        <f t="shared" si="3"/>
        <v/>
      </c>
      <c r="K31" s="71" t="e">
        <f>VLOOKUP(G31,環境設定!$B$7:$C$16,2,0)</f>
        <v>#N/A</v>
      </c>
      <c r="L31" s="146" t="e">
        <f t="shared" si="4"/>
        <v>#N/A</v>
      </c>
      <c r="M31" s="149" t="str">
        <f t="shared" si="5"/>
        <v/>
      </c>
    </row>
    <row r="32" spans="1:13" ht="15" customHeight="1">
      <c r="A32" s="73" t="str">
        <f t="shared" si="0"/>
        <v/>
      </c>
      <c r="B32" s="73" t="str">
        <f>IF(A32="","","供"&amp;SUM($A$5:A32))</f>
        <v/>
      </c>
      <c r="C32" s="73" t="s">
        <v>593</v>
      </c>
      <c r="E32" s="158"/>
      <c r="F32" s="167"/>
      <c r="G32" s="180"/>
      <c r="H32" s="167"/>
      <c r="I32" s="199"/>
      <c r="J32" s="208" t="str">
        <f t="shared" si="3"/>
        <v/>
      </c>
      <c r="K32" s="71" t="e">
        <f>VLOOKUP(G32,環境設定!$B$7:$C$16,2,0)</f>
        <v>#N/A</v>
      </c>
      <c r="L32" s="146" t="e">
        <f t="shared" si="4"/>
        <v>#N/A</v>
      </c>
      <c r="M32" s="149" t="str">
        <f t="shared" si="5"/>
        <v/>
      </c>
    </row>
    <row r="33" spans="1:13" ht="15" customHeight="1">
      <c r="A33" s="73" t="str">
        <f t="shared" si="0"/>
        <v/>
      </c>
      <c r="B33" s="73" t="str">
        <f>IF(A33="","","供"&amp;SUM($A$5:A33))</f>
        <v/>
      </c>
      <c r="C33" s="73" t="s">
        <v>593</v>
      </c>
      <c r="E33" s="158"/>
      <c r="F33" s="167"/>
      <c r="G33" s="180"/>
      <c r="H33" s="167"/>
      <c r="I33" s="199"/>
      <c r="J33" s="208" t="str">
        <f t="shared" si="3"/>
        <v/>
      </c>
      <c r="K33" s="71" t="e">
        <f>VLOOKUP(G33,環境設定!$B$7:$C$16,2,0)</f>
        <v>#N/A</v>
      </c>
      <c r="L33" s="146" t="e">
        <f t="shared" si="4"/>
        <v>#N/A</v>
      </c>
      <c r="M33" s="149" t="str">
        <f t="shared" si="5"/>
        <v/>
      </c>
    </row>
    <row r="34" spans="1:13" ht="15" customHeight="1">
      <c r="A34" s="73" t="str">
        <f t="shared" si="0"/>
        <v/>
      </c>
      <c r="B34" s="73" t="str">
        <f>IF(A34="","","供"&amp;SUM($A$5:A34))</f>
        <v/>
      </c>
      <c r="C34" s="73" t="s">
        <v>593</v>
      </c>
      <c r="E34" s="158" t="s">
        <v>337</v>
      </c>
      <c r="F34" s="167"/>
      <c r="G34" s="180"/>
      <c r="H34" s="167"/>
      <c r="I34" s="199"/>
      <c r="J34" s="208" t="str">
        <f t="shared" si="3"/>
        <v/>
      </c>
      <c r="K34" s="71" t="e">
        <f>VLOOKUP(G34,環境設定!$B$7:$C$16,2,0)</f>
        <v>#N/A</v>
      </c>
      <c r="L34" s="146" t="e">
        <f t="shared" si="4"/>
        <v>#N/A</v>
      </c>
      <c r="M34" s="149" t="str">
        <f t="shared" si="5"/>
        <v/>
      </c>
    </row>
    <row r="35" spans="1:13" ht="15" customHeight="1">
      <c r="A35" s="73" t="str">
        <f t="shared" si="0"/>
        <v/>
      </c>
      <c r="B35" s="73" t="str">
        <f>IF(A35="","","供"&amp;SUM($A$5:A35))</f>
        <v/>
      </c>
      <c r="C35" s="73" t="s">
        <v>593</v>
      </c>
      <c r="E35" s="158"/>
      <c r="F35" s="167"/>
      <c r="G35" s="180"/>
      <c r="H35" s="167"/>
      <c r="I35" s="199"/>
      <c r="J35" s="208" t="str">
        <f t="shared" si="3"/>
        <v/>
      </c>
      <c r="K35" s="71" t="e">
        <f>VLOOKUP(G35,環境設定!$B$7:$C$16,2,0)</f>
        <v>#N/A</v>
      </c>
      <c r="L35" s="146" t="e">
        <f t="shared" si="4"/>
        <v>#N/A</v>
      </c>
      <c r="M35" s="149" t="str">
        <f t="shared" si="5"/>
        <v/>
      </c>
    </row>
    <row r="36" spans="1:13" ht="15" customHeight="1">
      <c r="A36" s="73" t="str">
        <f t="shared" si="0"/>
        <v/>
      </c>
      <c r="B36" s="73" t="str">
        <f>IF(A36="","","供"&amp;SUM($A$5:A36))</f>
        <v/>
      </c>
      <c r="C36" s="73" t="s">
        <v>593</v>
      </c>
      <c r="E36" s="158"/>
      <c r="F36" s="167"/>
      <c r="G36" s="180"/>
      <c r="H36" s="167"/>
      <c r="I36" s="199"/>
      <c r="J36" s="208" t="str">
        <f t="shared" si="3"/>
        <v/>
      </c>
      <c r="K36" s="71" t="e">
        <f>VLOOKUP(G36,環境設定!$B$7:$C$16,2,0)</f>
        <v>#N/A</v>
      </c>
      <c r="L36" s="146" t="e">
        <f t="shared" si="4"/>
        <v>#N/A</v>
      </c>
      <c r="M36" s="149" t="str">
        <f t="shared" si="5"/>
        <v/>
      </c>
    </row>
    <row r="37" spans="1:13" ht="15" customHeight="1">
      <c r="A37" s="73" t="str">
        <f t="shared" si="0"/>
        <v/>
      </c>
      <c r="B37" s="73" t="str">
        <f>IF(A37="","","供"&amp;SUM($A$5:A37))</f>
        <v/>
      </c>
      <c r="C37" s="73" t="s">
        <v>593</v>
      </c>
      <c r="E37" s="158"/>
      <c r="F37" s="167"/>
      <c r="G37" s="180"/>
      <c r="H37" s="167"/>
      <c r="I37" s="199"/>
      <c r="J37" s="208" t="str">
        <f t="shared" si="3"/>
        <v/>
      </c>
      <c r="K37" s="71" t="e">
        <f>VLOOKUP(G37,環境設定!$B$7:$C$16,2,0)</f>
        <v>#N/A</v>
      </c>
      <c r="L37" s="146" t="e">
        <f t="shared" si="4"/>
        <v>#N/A</v>
      </c>
      <c r="M37" s="149" t="str">
        <f t="shared" si="5"/>
        <v/>
      </c>
    </row>
    <row r="38" spans="1:13" ht="15" customHeight="1">
      <c r="A38" s="73" t="str">
        <f t="shared" si="0"/>
        <v/>
      </c>
      <c r="B38" s="73" t="str">
        <f>IF(A38="","","供"&amp;SUM($A$5:A38))</f>
        <v/>
      </c>
      <c r="C38" s="73" t="s">
        <v>593</v>
      </c>
      <c r="E38" s="159"/>
      <c r="F38" s="168"/>
      <c r="G38" s="181"/>
      <c r="H38" s="168"/>
      <c r="I38" s="200"/>
      <c r="J38" s="209" t="str">
        <f t="shared" si="3"/>
        <v/>
      </c>
      <c r="K38" s="71" t="e">
        <f>VLOOKUP(G38,環境設定!$B$7:$C$16,2,0)</f>
        <v>#N/A</v>
      </c>
      <c r="L38" s="146" t="e">
        <f t="shared" si="4"/>
        <v>#N/A</v>
      </c>
      <c r="M38" s="149" t="str">
        <f t="shared" si="5"/>
        <v/>
      </c>
    </row>
    <row r="39" spans="1:13" ht="15" customHeight="1">
      <c r="A39" s="73"/>
      <c r="B39" s="73"/>
      <c r="C39" s="73"/>
      <c r="E39" s="161"/>
      <c r="F39" s="169" t="s">
        <v>338</v>
      </c>
      <c r="G39" s="169"/>
      <c r="H39" s="188"/>
      <c r="I39" s="201"/>
      <c r="J39" s="210">
        <f>SUM(J5:J38)</f>
        <v>0</v>
      </c>
    </row>
    <row r="40" spans="1:13" ht="15" customHeight="1">
      <c r="A40" s="73"/>
      <c r="B40" s="73"/>
      <c r="C40" s="73"/>
      <c r="E40" s="162"/>
      <c r="F40" s="170" t="s">
        <v>127</v>
      </c>
      <c r="G40" s="170"/>
      <c r="H40" s="189"/>
      <c r="I40" s="131">
        <f>共通情報!$D$2</f>
        <v>0.1</v>
      </c>
      <c r="J40" s="211">
        <f>ROUNDDOWN(J39*I40,0)</f>
        <v>0</v>
      </c>
    </row>
    <row r="41" spans="1:13" ht="15" customHeight="1">
      <c r="A41" s="73"/>
      <c r="B41" s="73"/>
      <c r="C41" s="73"/>
      <c r="E41" s="163"/>
      <c r="F41" s="171" t="s">
        <v>332</v>
      </c>
      <c r="G41" s="171"/>
      <c r="H41" s="190"/>
      <c r="I41" s="202"/>
      <c r="J41" s="212">
        <f>SUM(J39:J40)</f>
        <v>0</v>
      </c>
    </row>
    <row r="42" spans="1:13" ht="15" customHeight="1">
      <c r="F42" s="151"/>
    </row>
    <row r="43" spans="1:13" ht="15" customHeight="1">
      <c r="F43" s="151"/>
    </row>
    <row r="44" spans="1:13" ht="15" customHeight="1">
      <c r="F44" s="151"/>
    </row>
    <row r="45" spans="1:13" ht="15" customHeight="1"/>
    <row r="46" spans="1:13" ht="15" customHeight="1"/>
    <row r="47" spans="1:13" ht="15" customHeight="1"/>
    <row r="48" spans="1:13" ht="15" customHeight="1"/>
    <row r="49" spans="1:22" ht="15" customHeight="1"/>
    <row r="50" spans="1:22" ht="15" customHeight="1"/>
    <row r="51" spans="1:22" ht="15" customHeight="1"/>
    <row r="52" spans="1:22" ht="15" customHeight="1"/>
    <row r="53" spans="1:22" ht="15" customHeight="1"/>
    <row r="54" spans="1:22" ht="15" customHeight="1"/>
    <row r="55" spans="1:22" s="154" customFormat="1" ht="15" customHeight="1">
      <c r="A55" s="63"/>
      <c r="B55" s="63"/>
      <c r="C55" s="63"/>
      <c r="D55" s="63"/>
      <c r="E55" s="63"/>
      <c r="F55" s="63"/>
      <c r="G55" s="151"/>
      <c r="H55" s="63"/>
      <c r="I55" s="152"/>
      <c r="J55" s="153"/>
      <c r="K55" s="71"/>
      <c r="L55" s="71"/>
      <c r="M55" s="63"/>
      <c r="N55" s="63"/>
      <c r="R55" s="63"/>
      <c r="S55" s="63"/>
      <c r="T55" s="63"/>
      <c r="U55" s="63"/>
      <c r="V55" s="63"/>
    </row>
    <row r="56" spans="1:22" s="154" customFormat="1" ht="15" customHeight="1">
      <c r="A56" s="63"/>
      <c r="B56" s="63"/>
      <c r="C56" s="63"/>
      <c r="D56" s="63"/>
      <c r="E56" s="63"/>
      <c r="F56" s="63"/>
      <c r="G56" s="151"/>
      <c r="H56" s="63"/>
      <c r="I56" s="152"/>
      <c r="J56" s="153"/>
      <c r="K56" s="71"/>
      <c r="L56" s="71"/>
      <c r="M56" s="63"/>
      <c r="N56" s="63"/>
      <c r="R56" s="63"/>
      <c r="S56" s="63"/>
      <c r="T56" s="63"/>
      <c r="U56" s="63"/>
      <c r="V56" s="63"/>
    </row>
    <row r="57" spans="1:22" s="154" customFormat="1" ht="15" customHeight="1">
      <c r="A57" s="63"/>
      <c r="B57" s="63"/>
      <c r="C57" s="63"/>
      <c r="D57" s="63"/>
      <c r="E57" s="63"/>
      <c r="F57" s="63"/>
      <c r="G57" s="151"/>
      <c r="H57" s="63"/>
      <c r="I57" s="152"/>
      <c r="J57" s="153"/>
      <c r="K57" s="71"/>
      <c r="L57" s="71"/>
      <c r="M57" s="63"/>
      <c r="N57" s="63"/>
      <c r="R57" s="63"/>
      <c r="S57" s="63"/>
      <c r="T57" s="63"/>
      <c r="U57" s="63"/>
      <c r="V57" s="63"/>
    </row>
    <row r="58" spans="1:22" s="154" customFormat="1" ht="15" customHeight="1">
      <c r="A58" s="63"/>
      <c r="B58" s="63"/>
      <c r="C58" s="63"/>
      <c r="D58" s="63"/>
      <c r="E58" s="63"/>
      <c r="F58" s="63"/>
      <c r="G58" s="151"/>
      <c r="H58" s="63"/>
      <c r="I58" s="152"/>
      <c r="J58" s="153"/>
      <c r="K58" s="71"/>
      <c r="L58" s="71"/>
      <c r="M58" s="63"/>
      <c r="N58" s="63"/>
      <c r="R58" s="63"/>
      <c r="S58" s="63"/>
      <c r="T58" s="63"/>
      <c r="U58" s="63"/>
      <c r="V58" s="63"/>
    </row>
    <row r="59" spans="1:22" s="154" customFormat="1" ht="15" customHeight="1">
      <c r="A59" s="63"/>
      <c r="B59" s="63"/>
      <c r="C59" s="63"/>
      <c r="D59" s="63"/>
      <c r="E59" s="63"/>
      <c r="F59" s="63"/>
      <c r="G59" s="151"/>
      <c r="H59" s="63"/>
      <c r="I59" s="152"/>
      <c r="J59" s="153"/>
      <c r="K59" s="71"/>
      <c r="L59" s="71"/>
      <c r="M59" s="63"/>
      <c r="N59" s="63"/>
      <c r="R59" s="63"/>
      <c r="S59" s="63"/>
      <c r="T59" s="63"/>
      <c r="U59" s="63"/>
      <c r="V59" s="63"/>
    </row>
    <row r="60" spans="1:22" s="154" customFormat="1" ht="15" customHeight="1">
      <c r="A60" s="63"/>
      <c r="B60" s="63"/>
      <c r="C60" s="63"/>
      <c r="D60" s="63"/>
      <c r="E60" s="63"/>
      <c r="F60" s="63"/>
      <c r="G60" s="151"/>
      <c r="H60" s="63"/>
      <c r="I60" s="152"/>
      <c r="J60" s="153"/>
      <c r="K60" s="71"/>
      <c r="L60" s="71"/>
      <c r="M60" s="63"/>
      <c r="N60" s="63"/>
      <c r="R60" s="63"/>
      <c r="S60" s="63"/>
      <c r="T60" s="63"/>
      <c r="U60" s="63"/>
      <c r="V60" s="63"/>
    </row>
    <row r="61" spans="1:22" s="154" customFormat="1" ht="15" customHeight="1">
      <c r="A61" s="63"/>
      <c r="B61" s="63"/>
      <c r="C61" s="63"/>
      <c r="D61" s="63"/>
      <c r="E61" s="63"/>
      <c r="F61" s="63"/>
      <c r="G61" s="151"/>
      <c r="H61" s="63"/>
      <c r="I61" s="152"/>
      <c r="J61" s="153"/>
      <c r="K61" s="71"/>
      <c r="L61" s="71"/>
      <c r="M61" s="63"/>
      <c r="N61" s="63"/>
      <c r="R61" s="63"/>
      <c r="S61" s="63"/>
      <c r="T61" s="63"/>
      <c r="U61" s="63"/>
      <c r="V61" s="63"/>
    </row>
    <row r="62" spans="1:22" s="154" customFormat="1" ht="15" customHeight="1">
      <c r="A62" s="63"/>
      <c r="B62" s="63"/>
      <c r="C62" s="63"/>
      <c r="D62" s="63"/>
      <c r="E62" s="63"/>
      <c r="F62" s="63"/>
      <c r="G62" s="151"/>
      <c r="H62" s="63"/>
      <c r="I62" s="152"/>
      <c r="J62" s="153"/>
      <c r="K62" s="71"/>
      <c r="L62" s="71"/>
      <c r="M62" s="63"/>
      <c r="N62" s="63"/>
      <c r="R62" s="63"/>
      <c r="S62" s="63"/>
      <c r="T62" s="63"/>
      <c r="U62" s="63"/>
      <c r="V62" s="63"/>
    </row>
    <row r="63" spans="1:22" s="154" customFormat="1" ht="15" customHeight="1">
      <c r="A63" s="63"/>
      <c r="B63" s="63"/>
      <c r="C63" s="63"/>
      <c r="D63" s="63"/>
      <c r="E63" s="63"/>
      <c r="F63" s="63"/>
      <c r="G63" s="151"/>
      <c r="H63" s="63"/>
      <c r="I63" s="152"/>
      <c r="J63" s="153"/>
      <c r="K63" s="71"/>
      <c r="L63" s="71"/>
      <c r="M63" s="63"/>
      <c r="N63" s="63"/>
      <c r="R63" s="63"/>
      <c r="S63" s="63"/>
      <c r="T63" s="63"/>
      <c r="U63" s="63"/>
      <c r="V63" s="63"/>
    </row>
    <row r="64" spans="1:22" s="154" customFormat="1" ht="15" customHeight="1">
      <c r="A64" s="63"/>
      <c r="B64" s="63"/>
      <c r="C64" s="63"/>
      <c r="D64" s="63"/>
      <c r="E64" s="63"/>
      <c r="F64" s="63"/>
      <c r="G64" s="151"/>
      <c r="H64" s="63"/>
      <c r="I64" s="152"/>
      <c r="J64" s="153"/>
      <c r="K64" s="71"/>
      <c r="L64" s="71"/>
      <c r="M64" s="63"/>
      <c r="N64" s="63"/>
      <c r="R64" s="63"/>
      <c r="S64" s="63"/>
      <c r="T64" s="63"/>
      <c r="U64" s="63"/>
      <c r="V64" s="63"/>
    </row>
    <row r="65" spans="1:22" s="154" customFormat="1" ht="15" customHeight="1">
      <c r="A65" s="63"/>
      <c r="B65" s="63"/>
      <c r="C65" s="63"/>
      <c r="D65" s="63"/>
      <c r="E65" s="63"/>
      <c r="F65" s="63"/>
      <c r="G65" s="151"/>
      <c r="H65" s="63"/>
      <c r="I65" s="152"/>
      <c r="J65" s="153"/>
      <c r="K65" s="71"/>
      <c r="L65" s="71"/>
      <c r="M65" s="63"/>
      <c r="N65" s="63"/>
      <c r="R65" s="63"/>
      <c r="S65" s="63"/>
      <c r="T65" s="63"/>
      <c r="U65" s="63"/>
      <c r="V65" s="63"/>
    </row>
    <row r="66" spans="1:22" s="154" customFormat="1" ht="15" customHeight="1">
      <c r="A66" s="63"/>
      <c r="B66" s="63"/>
      <c r="C66" s="63"/>
      <c r="D66" s="63"/>
      <c r="E66" s="63"/>
      <c r="F66" s="63"/>
      <c r="G66" s="151"/>
      <c r="H66" s="63"/>
      <c r="I66" s="152"/>
      <c r="J66" s="153"/>
      <c r="K66" s="71"/>
      <c r="L66" s="71"/>
      <c r="M66" s="63"/>
      <c r="N66" s="63"/>
      <c r="R66" s="63"/>
      <c r="S66" s="63"/>
      <c r="T66" s="63"/>
      <c r="U66" s="63"/>
      <c r="V66" s="63"/>
    </row>
    <row r="67" spans="1:22" s="154" customFormat="1" ht="15" customHeight="1">
      <c r="A67" s="63"/>
      <c r="B67" s="63"/>
      <c r="C67" s="63"/>
      <c r="D67" s="63"/>
      <c r="E67" s="63"/>
      <c r="F67" s="63"/>
      <c r="G67" s="151"/>
      <c r="H67" s="63"/>
      <c r="I67" s="152"/>
      <c r="J67" s="153"/>
      <c r="K67" s="71"/>
      <c r="L67" s="71"/>
      <c r="M67" s="63"/>
      <c r="N67" s="63"/>
      <c r="R67" s="63"/>
      <c r="S67" s="63"/>
      <c r="T67" s="63"/>
      <c r="U67" s="63"/>
      <c r="V67" s="63"/>
    </row>
    <row r="68" spans="1:22" s="154" customFormat="1" ht="15" customHeight="1">
      <c r="A68" s="63"/>
      <c r="B68" s="63"/>
      <c r="C68" s="63"/>
      <c r="D68" s="63"/>
      <c r="E68" s="63"/>
      <c r="F68" s="63"/>
      <c r="G68" s="151"/>
      <c r="H68" s="63"/>
      <c r="I68" s="152"/>
      <c r="J68" s="153"/>
      <c r="K68" s="71"/>
      <c r="L68" s="71"/>
      <c r="M68" s="63"/>
      <c r="N68" s="63"/>
      <c r="R68" s="63"/>
      <c r="S68" s="63"/>
      <c r="T68" s="63"/>
      <c r="U68" s="63"/>
      <c r="V68" s="63"/>
    </row>
    <row r="69" spans="1:22" s="154" customFormat="1" ht="15" customHeight="1">
      <c r="A69" s="63"/>
      <c r="B69" s="63"/>
      <c r="C69" s="63"/>
      <c r="D69" s="63"/>
      <c r="E69" s="63"/>
      <c r="F69" s="63"/>
      <c r="G69" s="151"/>
      <c r="H69" s="63"/>
      <c r="I69" s="152"/>
      <c r="J69" s="153"/>
      <c r="K69" s="71"/>
      <c r="L69" s="71"/>
      <c r="M69" s="63"/>
      <c r="N69" s="63"/>
      <c r="R69" s="63"/>
      <c r="S69" s="63"/>
      <c r="T69" s="63"/>
      <c r="U69" s="63"/>
      <c r="V69" s="63"/>
    </row>
    <row r="70" spans="1:22" s="154" customFormat="1" ht="15" customHeight="1">
      <c r="A70" s="63"/>
      <c r="B70" s="63"/>
      <c r="C70" s="63"/>
      <c r="D70" s="63"/>
      <c r="E70" s="63"/>
      <c r="F70" s="63"/>
      <c r="G70" s="151"/>
      <c r="H70" s="63"/>
      <c r="I70" s="152"/>
      <c r="J70" s="153"/>
      <c r="K70" s="71"/>
      <c r="L70" s="71"/>
      <c r="M70" s="63"/>
      <c r="N70" s="63"/>
      <c r="R70" s="63"/>
      <c r="S70" s="63"/>
      <c r="T70" s="63"/>
      <c r="U70" s="63"/>
      <c r="V70" s="63"/>
    </row>
    <row r="71" spans="1:22" s="154" customFormat="1" ht="15" customHeight="1">
      <c r="A71" s="63"/>
      <c r="B71" s="63"/>
      <c r="C71" s="63"/>
      <c r="D71" s="63"/>
      <c r="E71" s="63"/>
      <c r="F71" s="63"/>
      <c r="G71" s="151"/>
      <c r="H71" s="63"/>
      <c r="I71" s="152"/>
      <c r="J71" s="153"/>
      <c r="K71" s="71"/>
      <c r="L71" s="71"/>
      <c r="M71" s="63"/>
      <c r="N71" s="63"/>
      <c r="R71" s="63"/>
      <c r="S71" s="63"/>
      <c r="T71" s="63"/>
      <c r="U71" s="63"/>
      <c r="V71" s="63"/>
    </row>
    <row r="72" spans="1:22" s="154" customFormat="1" ht="15" customHeight="1">
      <c r="A72" s="63"/>
      <c r="B72" s="63"/>
      <c r="C72" s="63"/>
      <c r="D72" s="63"/>
      <c r="E72" s="63"/>
      <c r="F72" s="63"/>
      <c r="G72" s="151"/>
      <c r="H72" s="63"/>
      <c r="I72" s="152"/>
      <c r="J72" s="153"/>
      <c r="K72" s="71"/>
      <c r="L72" s="71"/>
      <c r="M72" s="63"/>
      <c r="N72" s="63"/>
      <c r="R72" s="63"/>
      <c r="S72" s="63"/>
      <c r="T72" s="63"/>
      <c r="U72" s="63"/>
      <c r="V72" s="63"/>
    </row>
    <row r="73" spans="1:22" s="154" customFormat="1" ht="15" customHeight="1">
      <c r="A73" s="63"/>
      <c r="B73" s="63"/>
      <c r="C73" s="63"/>
      <c r="D73" s="63"/>
      <c r="E73" s="63"/>
      <c r="F73" s="63"/>
      <c r="G73" s="151"/>
      <c r="H73" s="63"/>
      <c r="I73" s="152"/>
      <c r="J73" s="153"/>
      <c r="K73" s="71"/>
      <c r="L73" s="71"/>
      <c r="M73" s="63"/>
      <c r="N73" s="63"/>
      <c r="R73" s="63"/>
      <c r="S73" s="63"/>
      <c r="T73" s="63"/>
      <c r="U73" s="63"/>
      <c r="V73" s="63"/>
    </row>
    <row r="74" spans="1:22" s="154" customFormat="1" ht="15" customHeight="1">
      <c r="A74" s="63"/>
      <c r="B74" s="63"/>
      <c r="C74" s="63"/>
      <c r="D74" s="63"/>
      <c r="E74" s="63"/>
      <c r="F74" s="63"/>
      <c r="G74" s="151"/>
      <c r="H74" s="63"/>
      <c r="I74" s="152"/>
      <c r="J74" s="153"/>
      <c r="K74" s="71"/>
      <c r="L74" s="71"/>
      <c r="M74" s="63"/>
      <c r="N74" s="63"/>
      <c r="R74" s="63"/>
      <c r="S74" s="63"/>
      <c r="T74" s="63"/>
      <c r="U74" s="63"/>
      <c r="V74" s="63"/>
    </row>
    <row r="75" spans="1:22" s="154" customFormat="1" ht="15" customHeight="1">
      <c r="A75" s="63"/>
      <c r="B75" s="63"/>
      <c r="C75" s="63"/>
      <c r="D75" s="63"/>
      <c r="E75" s="63"/>
      <c r="F75" s="63"/>
      <c r="G75" s="151"/>
      <c r="H75" s="63"/>
      <c r="I75" s="152"/>
      <c r="J75" s="153"/>
      <c r="K75" s="71"/>
      <c r="L75" s="71"/>
      <c r="M75" s="63"/>
      <c r="N75" s="63"/>
      <c r="R75" s="63"/>
      <c r="S75" s="63"/>
      <c r="T75" s="63"/>
      <c r="U75" s="63"/>
      <c r="V75" s="63"/>
    </row>
    <row r="76" spans="1:22" s="154" customFormat="1" ht="15" customHeight="1">
      <c r="A76" s="63"/>
      <c r="B76" s="63"/>
      <c r="C76" s="63"/>
      <c r="D76" s="63"/>
      <c r="E76" s="63"/>
      <c r="F76" s="63"/>
      <c r="G76" s="151"/>
      <c r="H76" s="63"/>
      <c r="I76" s="152"/>
      <c r="J76" s="153"/>
      <c r="K76" s="71"/>
      <c r="L76" s="71"/>
      <c r="M76" s="63"/>
      <c r="N76" s="63"/>
      <c r="R76" s="63"/>
      <c r="S76" s="63"/>
      <c r="T76" s="63"/>
      <c r="U76" s="63"/>
      <c r="V76" s="63"/>
    </row>
    <row r="77" spans="1:22" s="154" customFormat="1" ht="15" customHeight="1">
      <c r="A77" s="63"/>
      <c r="B77" s="63"/>
      <c r="C77" s="63"/>
      <c r="D77" s="63"/>
      <c r="E77" s="63"/>
      <c r="F77" s="63"/>
      <c r="G77" s="151"/>
      <c r="H77" s="63"/>
      <c r="I77" s="152"/>
      <c r="J77" s="153"/>
      <c r="K77" s="71"/>
      <c r="L77" s="71"/>
      <c r="M77" s="63"/>
      <c r="N77" s="63"/>
      <c r="R77" s="63"/>
      <c r="S77" s="63"/>
      <c r="T77" s="63"/>
      <c r="U77" s="63"/>
      <c r="V77" s="63"/>
    </row>
    <row r="78" spans="1:22" s="154" customFormat="1" ht="15" customHeight="1">
      <c r="A78" s="63"/>
      <c r="B78" s="63"/>
      <c r="C78" s="63"/>
      <c r="D78" s="63"/>
      <c r="E78" s="63"/>
      <c r="F78" s="63"/>
      <c r="G78" s="151"/>
      <c r="H78" s="63"/>
      <c r="I78" s="152"/>
      <c r="J78" s="153"/>
      <c r="K78" s="71"/>
      <c r="L78" s="71"/>
      <c r="M78" s="63"/>
      <c r="N78" s="63"/>
      <c r="R78" s="63"/>
      <c r="S78" s="63"/>
      <c r="T78" s="63"/>
      <c r="U78" s="63"/>
      <c r="V78" s="63"/>
    </row>
    <row r="79" spans="1:22" s="154" customFormat="1" ht="15" customHeight="1">
      <c r="A79" s="63"/>
      <c r="B79" s="63"/>
      <c r="C79" s="63"/>
      <c r="D79" s="63"/>
      <c r="E79" s="63"/>
      <c r="F79" s="63"/>
      <c r="G79" s="151"/>
      <c r="H79" s="63"/>
      <c r="I79" s="152"/>
      <c r="J79" s="153"/>
      <c r="K79" s="71"/>
      <c r="L79" s="71"/>
      <c r="M79" s="63"/>
      <c r="N79" s="63"/>
      <c r="R79" s="63"/>
      <c r="S79" s="63"/>
      <c r="T79" s="63"/>
      <c r="U79" s="63"/>
      <c r="V79" s="63"/>
    </row>
    <row r="80" spans="1:22" s="154" customFormat="1" ht="15" customHeight="1">
      <c r="A80" s="63"/>
      <c r="B80" s="63"/>
      <c r="C80" s="63"/>
      <c r="D80" s="63"/>
      <c r="E80" s="63"/>
      <c r="F80" s="63"/>
      <c r="G80" s="151"/>
      <c r="H80" s="63"/>
      <c r="I80" s="152"/>
      <c r="J80" s="153"/>
      <c r="K80" s="71"/>
      <c r="L80" s="71"/>
      <c r="M80" s="63"/>
      <c r="N80" s="63"/>
      <c r="R80" s="63"/>
      <c r="S80" s="63"/>
      <c r="T80" s="63"/>
      <c r="U80" s="63"/>
      <c r="V80" s="63"/>
    </row>
    <row r="81" spans="1:22" s="154" customFormat="1" ht="15" customHeight="1">
      <c r="A81" s="63"/>
      <c r="B81" s="63"/>
      <c r="C81" s="63"/>
      <c r="D81" s="63"/>
      <c r="E81" s="63"/>
      <c r="F81" s="63"/>
      <c r="G81" s="151"/>
      <c r="H81" s="63"/>
      <c r="I81" s="152"/>
      <c r="J81" s="153"/>
      <c r="K81" s="71"/>
      <c r="L81" s="71"/>
      <c r="M81" s="63"/>
      <c r="N81" s="63"/>
      <c r="R81" s="63"/>
      <c r="S81" s="63"/>
      <c r="T81" s="63"/>
      <c r="U81" s="63"/>
      <c r="V81" s="63"/>
    </row>
    <row r="82" spans="1:22" s="154" customFormat="1" ht="15" customHeight="1">
      <c r="A82" s="63"/>
      <c r="B82" s="63"/>
      <c r="C82" s="63"/>
      <c r="D82" s="63"/>
      <c r="E82" s="63"/>
      <c r="F82" s="63"/>
      <c r="G82" s="151"/>
      <c r="H82" s="63"/>
      <c r="I82" s="152"/>
      <c r="J82" s="153"/>
      <c r="K82" s="71"/>
      <c r="L82" s="71"/>
      <c r="M82" s="63"/>
      <c r="N82" s="63"/>
      <c r="R82" s="63"/>
      <c r="S82" s="63"/>
      <c r="T82" s="63"/>
      <c r="U82" s="63"/>
      <c r="V82" s="63"/>
    </row>
    <row r="83" spans="1:22" s="154" customFormat="1" ht="15" customHeight="1">
      <c r="A83" s="63"/>
      <c r="B83" s="63"/>
      <c r="C83" s="63"/>
      <c r="D83" s="63"/>
      <c r="E83" s="63"/>
      <c r="F83" s="63"/>
      <c r="G83" s="151"/>
      <c r="H83" s="63"/>
      <c r="I83" s="152"/>
      <c r="J83" s="153"/>
      <c r="K83" s="71"/>
      <c r="L83" s="71"/>
      <c r="M83" s="63"/>
      <c r="N83" s="63"/>
      <c r="R83" s="63"/>
      <c r="S83" s="63"/>
      <c r="T83" s="63"/>
      <c r="U83" s="63"/>
      <c r="V83" s="63"/>
    </row>
    <row r="84" spans="1:22" s="154" customFormat="1" ht="15" customHeight="1">
      <c r="A84" s="63"/>
      <c r="B84" s="63"/>
      <c r="C84" s="63"/>
      <c r="D84" s="63"/>
      <c r="E84" s="63"/>
      <c r="F84" s="63"/>
      <c r="G84" s="151"/>
      <c r="H84" s="63"/>
      <c r="I84" s="152"/>
      <c r="J84" s="153"/>
      <c r="K84" s="71"/>
      <c r="L84" s="71"/>
      <c r="M84" s="63"/>
      <c r="N84" s="63"/>
      <c r="R84" s="63"/>
      <c r="S84" s="63"/>
      <c r="T84" s="63"/>
      <c r="U84" s="63"/>
      <c r="V84" s="63"/>
    </row>
    <row r="85" spans="1:22" s="154" customFormat="1" ht="15" customHeight="1">
      <c r="A85" s="63"/>
      <c r="B85" s="63"/>
      <c r="C85" s="63"/>
      <c r="D85" s="63"/>
      <c r="E85" s="63"/>
      <c r="F85" s="63"/>
      <c r="G85" s="151"/>
      <c r="H85" s="63"/>
      <c r="I85" s="152"/>
      <c r="J85" s="153"/>
      <c r="K85" s="71"/>
      <c r="L85" s="71"/>
      <c r="M85" s="63"/>
      <c r="N85" s="63"/>
      <c r="R85" s="63"/>
      <c r="S85" s="63"/>
      <c r="T85" s="63"/>
      <c r="U85" s="63"/>
      <c r="V85" s="63"/>
    </row>
    <row r="86" spans="1:22" s="154" customFormat="1" ht="15" customHeight="1">
      <c r="A86" s="63"/>
      <c r="B86" s="63"/>
      <c r="C86" s="63"/>
      <c r="D86" s="63"/>
      <c r="E86" s="63"/>
      <c r="F86" s="63"/>
      <c r="G86" s="151"/>
      <c r="H86" s="63"/>
      <c r="I86" s="152"/>
      <c r="J86" s="153"/>
      <c r="K86" s="71"/>
      <c r="L86" s="71"/>
      <c r="M86" s="63"/>
      <c r="N86" s="63"/>
      <c r="R86" s="63"/>
      <c r="S86" s="63"/>
      <c r="T86" s="63"/>
      <c r="U86" s="63"/>
      <c r="V86" s="63"/>
    </row>
    <row r="87" spans="1:22" s="154" customFormat="1" ht="15" customHeight="1">
      <c r="A87" s="63"/>
      <c r="B87" s="63"/>
      <c r="C87" s="63"/>
      <c r="D87" s="63"/>
      <c r="E87" s="63"/>
      <c r="F87" s="63"/>
      <c r="G87" s="151"/>
      <c r="H87" s="63"/>
      <c r="I87" s="152"/>
      <c r="J87" s="153"/>
      <c r="K87" s="71"/>
      <c r="L87" s="71"/>
      <c r="M87" s="63"/>
      <c r="N87" s="63"/>
      <c r="R87" s="63"/>
      <c r="S87" s="63"/>
      <c r="T87" s="63"/>
      <c r="U87" s="63"/>
      <c r="V87" s="63"/>
    </row>
    <row r="88" spans="1:22" s="154" customFormat="1" ht="15" customHeight="1">
      <c r="A88" s="63"/>
      <c r="B88" s="63"/>
      <c r="C88" s="63"/>
      <c r="D88" s="63"/>
      <c r="E88" s="63"/>
      <c r="F88" s="63"/>
      <c r="G88" s="151"/>
      <c r="H88" s="63"/>
      <c r="I88" s="152"/>
      <c r="J88" s="153"/>
      <c r="K88" s="71"/>
      <c r="L88" s="71"/>
      <c r="M88" s="63"/>
      <c r="N88" s="63"/>
      <c r="R88" s="63"/>
      <c r="S88" s="63"/>
      <c r="T88" s="63"/>
      <c r="U88" s="63"/>
      <c r="V88" s="63"/>
    </row>
    <row r="89" spans="1:22" s="154" customFormat="1" ht="15" customHeight="1">
      <c r="A89" s="63"/>
      <c r="B89" s="63"/>
      <c r="C89" s="63"/>
      <c r="D89" s="63"/>
      <c r="E89" s="63"/>
      <c r="F89" s="63"/>
      <c r="G89" s="151"/>
      <c r="H89" s="63"/>
      <c r="I89" s="152"/>
      <c r="J89" s="153"/>
      <c r="K89" s="71"/>
      <c r="L89" s="71"/>
      <c r="M89" s="63"/>
      <c r="N89" s="63"/>
      <c r="R89" s="63"/>
      <c r="S89" s="63"/>
      <c r="T89" s="63"/>
      <c r="U89" s="63"/>
      <c r="V89" s="63"/>
    </row>
    <row r="90" spans="1:22" s="154" customFormat="1" ht="15" customHeight="1">
      <c r="A90" s="63"/>
      <c r="B90" s="63"/>
      <c r="C90" s="63"/>
      <c r="D90" s="63"/>
      <c r="E90" s="63"/>
      <c r="F90" s="63"/>
      <c r="G90" s="151"/>
      <c r="H90" s="63"/>
      <c r="I90" s="152"/>
      <c r="J90" s="153"/>
      <c r="K90" s="71"/>
      <c r="L90" s="71"/>
      <c r="M90" s="63"/>
      <c r="N90" s="63"/>
      <c r="R90" s="63"/>
      <c r="S90" s="63"/>
      <c r="T90" s="63"/>
      <c r="U90" s="63"/>
      <c r="V90" s="63"/>
    </row>
    <row r="91" spans="1:22" s="154" customFormat="1" ht="15" customHeight="1">
      <c r="A91" s="63"/>
      <c r="B91" s="63"/>
      <c r="C91" s="63"/>
      <c r="D91" s="63"/>
      <c r="E91" s="63"/>
      <c r="F91" s="63"/>
      <c r="G91" s="151"/>
      <c r="H91" s="63"/>
      <c r="I91" s="152"/>
      <c r="J91" s="153"/>
      <c r="K91" s="71"/>
      <c r="L91" s="71"/>
      <c r="M91" s="63"/>
      <c r="N91" s="63"/>
      <c r="R91" s="63"/>
      <c r="S91" s="63"/>
      <c r="T91" s="63"/>
      <c r="U91" s="63"/>
      <c r="V91" s="63"/>
    </row>
    <row r="92" spans="1:22" s="154" customFormat="1" ht="15" customHeight="1">
      <c r="A92" s="63"/>
      <c r="B92" s="63"/>
      <c r="C92" s="63"/>
      <c r="D92" s="63"/>
      <c r="E92" s="63"/>
      <c r="F92" s="63"/>
      <c r="G92" s="151"/>
      <c r="H92" s="63"/>
      <c r="I92" s="152"/>
      <c r="J92" s="153"/>
      <c r="K92" s="71"/>
      <c r="L92" s="71"/>
      <c r="M92" s="63"/>
      <c r="N92" s="63"/>
      <c r="R92" s="63"/>
      <c r="S92" s="63"/>
      <c r="T92" s="63"/>
      <c r="U92" s="63"/>
      <c r="V92" s="63"/>
    </row>
    <row r="93" spans="1:22" s="154" customFormat="1" ht="15" customHeight="1">
      <c r="A93" s="63"/>
      <c r="B93" s="63"/>
      <c r="C93" s="63"/>
      <c r="D93" s="63"/>
      <c r="E93" s="63"/>
      <c r="F93" s="63"/>
      <c r="G93" s="151"/>
      <c r="H93" s="63"/>
      <c r="I93" s="152"/>
      <c r="J93" s="153"/>
      <c r="K93" s="71"/>
      <c r="L93" s="71"/>
      <c r="M93" s="63"/>
      <c r="N93" s="63"/>
      <c r="R93" s="63"/>
      <c r="S93" s="63"/>
      <c r="T93" s="63"/>
      <c r="U93" s="63"/>
      <c r="V93" s="63"/>
    </row>
    <row r="94" spans="1:22" s="154" customFormat="1" ht="15" customHeight="1">
      <c r="A94" s="63"/>
      <c r="B94" s="63"/>
      <c r="C94" s="63"/>
      <c r="D94" s="63"/>
      <c r="E94" s="63"/>
      <c r="F94" s="63"/>
      <c r="G94" s="151"/>
      <c r="H94" s="63"/>
      <c r="I94" s="152"/>
      <c r="J94" s="153"/>
      <c r="K94" s="71"/>
      <c r="L94" s="71"/>
      <c r="M94" s="63"/>
      <c r="N94" s="63"/>
      <c r="R94" s="63"/>
      <c r="S94" s="63"/>
      <c r="T94" s="63"/>
      <c r="U94" s="63"/>
      <c r="V94" s="63"/>
    </row>
    <row r="95" spans="1:22" s="154" customFormat="1" ht="15" customHeight="1">
      <c r="A95" s="63"/>
      <c r="B95" s="63"/>
      <c r="C95" s="63"/>
      <c r="D95" s="63"/>
      <c r="E95" s="63"/>
      <c r="F95" s="63"/>
      <c r="G95" s="151"/>
      <c r="H95" s="63"/>
      <c r="I95" s="152"/>
      <c r="J95" s="153"/>
      <c r="K95" s="71"/>
      <c r="L95" s="71"/>
      <c r="M95" s="63"/>
      <c r="N95" s="63"/>
      <c r="R95" s="63"/>
      <c r="S95" s="63"/>
      <c r="T95" s="63"/>
      <c r="U95" s="63"/>
      <c r="V95" s="63"/>
    </row>
    <row r="96" spans="1:22" s="154" customFormat="1" ht="15" customHeight="1">
      <c r="A96" s="63"/>
      <c r="B96" s="63"/>
      <c r="C96" s="63"/>
      <c r="D96" s="63"/>
      <c r="E96" s="63"/>
      <c r="F96" s="63"/>
      <c r="G96" s="151"/>
      <c r="H96" s="63"/>
      <c r="I96" s="152"/>
      <c r="J96" s="153"/>
      <c r="K96" s="71"/>
      <c r="L96" s="71"/>
      <c r="M96" s="63"/>
      <c r="N96" s="63"/>
      <c r="R96" s="63"/>
      <c r="S96" s="63"/>
      <c r="T96" s="63"/>
      <c r="U96" s="63"/>
      <c r="V96" s="63"/>
    </row>
    <row r="97" spans="1:22" s="154" customFormat="1" ht="15" customHeight="1">
      <c r="A97" s="63"/>
      <c r="B97" s="63"/>
      <c r="C97" s="63"/>
      <c r="D97" s="63"/>
      <c r="E97" s="63"/>
      <c r="F97" s="63"/>
      <c r="G97" s="151"/>
      <c r="H97" s="63"/>
      <c r="I97" s="152"/>
      <c r="J97" s="153"/>
      <c r="K97" s="71"/>
      <c r="L97" s="71"/>
      <c r="M97" s="63"/>
      <c r="N97" s="63"/>
      <c r="R97" s="63"/>
      <c r="S97" s="63"/>
      <c r="T97" s="63"/>
      <c r="U97" s="63"/>
      <c r="V97" s="63"/>
    </row>
    <row r="98" spans="1:22" s="154" customFormat="1" ht="15" customHeight="1">
      <c r="A98" s="63"/>
      <c r="B98" s="63"/>
      <c r="C98" s="63"/>
      <c r="D98" s="63"/>
      <c r="E98" s="63"/>
      <c r="F98" s="63"/>
      <c r="G98" s="151"/>
      <c r="H98" s="63"/>
      <c r="I98" s="152"/>
      <c r="J98" s="153"/>
      <c r="K98" s="71"/>
      <c r="L98" s="71"/>
      <c r="M98" s="63"/>
      <c r="N98" s="63"/>
      <c r="R98" s="63"/>
      <c r="S98" s="63"/>
      <c r="T98" s="63"/>
      <c r="U98" s="63"/>
      <c r="V98" s="63"/>
    </row>
    <row r="99" spans="1:22" s="154" customFormat="1" ht="15" customHeight="1">
      <c r="A99" s="63"/>
      <c r="B99" s="63"/>
      <c r="C99" s="63"/>
      <c r="D99" s="63"/>
      <c r="E99" s="63"/>
      <c r="F99" s="63"/>
      <c r="G99" s="151"/>
      <c r="H99" s="63"/>
      <c r="I99" s="152"/>
      <c r="J99" s="153"/>
      <c r="K99" s="71"/>
      <c r="L99" s="71"/>
      <c r="M99" s="63"/>
      <c r="N99" s="63"/>
      <c r="R99" s="63"/>
      <c r="S99" s="63"/>
      <c r="T99" s="63"/>
      <c r="U99" s="63"/>
      <c r="V99" s="63"/>
    </row>
    <row r="100" spans="1:22" s="154" customFormat="1" ht="15" customHeight="1">
      <c r="A100" s="63"/>
      <c r="B100" s="63"/>
      <c r="C100" s="63"/>
      <c r="D100" s="63"/>
      <c r="E100" s="63"/>
      <c r="F100" s="63"/>
      <c r="G100" s="151"/>
      <c r="H100" s="63"/>
      <c r="I100" s="152"/>
      <c r="J100" s="153"/>
      <c r="K100" s="71"/>
      <c r="L100" s="71"/>
      <c r="M100" s="63"/>
      <c r="N100" s="63"/>
      <c r="R100" s="63"/>
      <c r="S100" s="63"/>
      <c r="T100" s="63"/>
      <c r="U100" s="63"/>
      <c r="V100" s="63"/>
    </row>
    <row r="101" spans="1:22" s="154" customFormat="1" ht="15" customHeight="1">
      <c r="A101" s="63"/>
      <c r="B101" s="63"/>
      <c r="C101" s="63"/>
      <c r="D101" s="63"/>
      <c r="E101" s="63"/>
      <c r="F101" s="63"/>
      <c r="G101" s="151"/>
      <c r="H101" s="63"/>
      <c r="I101" s="152"/>
      <c r="J101" s="153"/>
      <c r="K101" s="71"/>
      <c r="L101" s="71"/>
      <c r="M101" s="63"/>
      <c r="N101" s="63"/>
      <c r="R101" s="63"/>
      <c r="S101" s="63"/>
      <c r="T101" s="63"/>
      <c r="U101" s="63"/>
      <c r="V101" s="63"/>
    </row>
    <row r="102" spans="1:22" s="154" customFormat="1" ht="15" customHeight="1">
      <c r="A102" s="63"/>
      <c r="B102" s="63"/>
      <c r="C102" s="63"/>
      <c r="D102" s="63"/>
      <c r="E102" s="63"/>
      <c r="F102" s="63"/>
      <c r="G102" s="151"/>
      <c r="H102" s="63"/>
      <c r="I102" s="152"/>
      <c r="J102" s="153"/>
      <c r="K102" s="71"/>
      <c r="L102" s="71"/>
      <c r="M102" s="63"/>
      <c r="N102" s="63"/>
      <c r="R102" s="63"/>
      <c r="S102" s="63"/>
      <c r="T102" s="63"/>
      <c r="U102" s="63"/>
      <c r="V102" s="63"/>
    </row>
    <row r="103" spans="1:22" s="154" customFormat="1" ht="15" customHeight="1">
      <c r="A103" s="63"/>
      <c r="B103" s="63"/>
      <c r="C103" s="63"/>
      <c r="D103" s="63"/>
      <c r="E103" s="63"/>
      <c r="F103" s="63"/>
      <c r="G103" s="151"/>
      <c r="H103" s="63"/>
      <c r="I103" s="152"/>
      <c r="J103" s="153"/>
      <c r="K103" s="71"/>
      <c r="L103" s="71"/>
      <c r="M103" s="63"/>
      <c r="N103" s="63"/>
      <c r="R103" s="63"/>
      <c r="S103" s="63"/>
      <c r="T103" s="63"/>
      <c r="U103" s="63"/>
      <c r="V103" s="63"/>
    </row>
    <row r="104" spans="1:22" s="154" customFormat="1" ht="15" customHeight="1">
      <c r="A104" s="63"/>
      <c r="B104" s="63"/>
      <c r="C104" s="63"/>
      <c r="D104" s="63"/>
      <c r="E104" s="63"/>
      <c r="F104" s="63"/>
      <c r="G104" s="151"/>
      <c r="H104" s="63"/>
      <c r="I104" s="152"/>
      <c r="J104" s="153"/>
      <c r="K104" s="71"/>
      <c r="L104" s="71"/>
      <c r="M104" s="63"/>
      <c r="N104" s="63"/>
      <c r="R104" s="63"/>
      <c r="S104" s="63"/>
      <c r="T104" s="63"/>
      <c r="U104" s="63"/>
      <c r="V104" s="63"/>
    </row>
    <row r="105" spans="1:22" s="154" customFormat="1" ht="15" customHeight="1">
      <c r="A105" s="63"/>
      <c r="B105" s="63"/>
      <c r="C105" s="63"/>
      <c r="D105" s="63"/>
      <c r="E105" s="63"/>
      <c r="F105" s="63"/>
      <c r="G105" s="151"/>
      <c r="H105" s="63"/>
      <c r="I105" s="152"/>
      <c r="J105" s="153"/>
      <c r="K105" s="71"/>
      <c r="L105" s="71"/>
      <c r="M105" s="63"/>
      <c r="N105" s="63"/>
      <c r="R105" s="63"/>
      <c r="S105" s="63"/>
      <c r="T105" s="63"/>
      <c r="U105" s="63"/>
      <c r="V105" s="63"/>
    </row>
    <row r="106" spans="1:22" s="154" customFormat="1" ht="15" customHeight="1">
      <c r="A106" s="63"/>
      <c r="B106" s="63"/>
      <c r="C106" s="63"/>
      <c r="D106" s="63"/>
      <c r="E106" s="63"/>
      <c r="F106" s="63"/>
      <c r="G106" s="151"/>
      <c r="H106" s="63"/>
      <c r="I106" s="152"/>
      <c r="J106" s="153"/>
      <c r="K106" s="71"/>
      <c r="L106" s="71"/>
      <c r="M106" s="63"/>
      <c r="N106" s="63"/>
      <c r="R106" s="63"/>
      <c r="S106" s="63"/>
      <c r="T106" s="63"/>
      <c r="U106" s="63"/>
      <c r="V106" s="63"/>
    </row>
    <row r="107" spans="1:22" s="154" customFormat="1" ht="15" customHeight="1">
      <c r="A107" s="63"/>
      <c r="B107" s="63"/>
      <c r="C107" s="63"/>
      <c r="D107" s="63"/>
      <c r="E107" s="63"/>
      <c r="F107" s="63"/>
      <c r="G107" s="151"/>
      <c r="H107" s="63"/>
      <c r="I107" s="152"/>
      <c r="J107" s="153"/>
      <c r="K107" s="71"/>
      <c r="L107" s="71"/>
      <c r="M107" s="63"/>
      <c r="N107" s="63"/>
      <c r="R107" s="63"/>
      <c r="S107" s="63"/>
      <c r="T107" s="63"/>
      <c r="U107" s="63"/>
      <c r="V107" s="63"/>
    </row>
    <row r="108" spans="1:22" s="154" customFormat="1" ht="15" customHeight="1">
      <c r="A108" s="63"/>
      <c r="B108" s="63"/>
      <c r="C108" s="63"/>
      <c r="D108" s="63"/>
      <c r="E108" s="63"/>
      <c r="F108" s="63"/>
      <c r="G108" s="151"/>
      <c r="H108" s="63"/>
      <c r="I108" s="152"/>
      <c r="J108" s="153"/>
      <c r="K108" s="71"/>
      <c r="L108" s="71"/>
      <c r="M108" s="63"/>
      <c r="N108" s="63"/>
      <c r="R108" s="63"/>
      <c r="S108" s="63"/>
      <c r="T108" s="63"/>
      <c r="U108" s="63"/>
      <c r="V108" s="63"/>
    </row>
    <row r="109" spans="1:22" s="154" customFormat="1" ht="15" customHeight="1">
      <c r="A109" s="63"/>
      <c r="B109" s="63"/>
      <c r="C109" s="63"/>
      <c r="D109" s="63"/>
      <c r="E109" s="63"/>
      <c r="F109" s="63"/>
      <c r="G109" s="151"/>
      <c r="H109" s="63"/>
      <c r="I109" s="152"/>
      <c r="J109" s="153"/>
      <c r="K109" s="71"/>
      <c r="L109" s="71"/>
      <c r="M109" s="63"/>
      <c r="N109" s="63"/>
      <c r="R109" s="63"/>
      <c r="S109" s="63"/>
      <c r="T109" s="63"/>
      <c r="U109" s="63"/>
      <c r="V109" s="63"/>
    </row>
    <row r="110" spans="1:22" s="154" customFormat="1" ht="15" customHeight="1">
      <c r="A110" s="63"/>
      <c r="B110" s="63"/>
      <c r="C110" s="63"/>
      <c r="D110" s="63"/>
      <c r="E110" s="63"/>
      <c r="F110" s="63"/>
      <c r="G110" s="151"/>
      <c r="H110" s="63"/>
      <c r="I110" s="152"/>
      <c r="J110" s="153"/>
      <c r="K110" s="71"/>
      <c r="L110" s="71"/>
      <c r="M110" s="63"/>
      <c r="N110" s="63"/>
      <c r="R110" s="63"/>
      <c r="S110" s="63"/>
      <c r="T110" s="63"/>
      <c r="U110" s="63"/>
      <c r="V110" s="63"/>
    </row>
    <row r="111" spans="1:22" s="154" customFormat="1" ht="15" customHeight="1">
      <c r="A111" s="63"/>
      <c r="B111" s="63"/>
      <c r="C111" s="63"/>
      <c r="D111" s="63"/>
      <c r="E111" s="63"/>
      <c r="F111" s="63"/>
      <c r="G111" s="151"/>
      <c r="H111" s="63"/>
      <c r="I111" s="152"/>
      <c r="J111" s="153"/>
      <c r="K111" s="71"/>
      <c r="L111" s="71"/>
      <c r="M111" s="63"/>
      <c r="N111" s="63"/>
      <c r="R111" s="63"/>
      <c r="S111" s="63"/>
      <c r="T111" s="63"/>
      <c r="U111" s="63"/>
      <c r="V111" s="63"/>
    </row>
    <row r="112" spans="1:22" s="154" customFormat="1" ht="15" customHeight="1">
      <c r="A112" s="63"/>
      <c r="B112" s="63"/>
      <c r="C112" s="63"/>
      <c r="D112" s="63"/>
      <c r="E112" s="63"/>
      <c r="F112" s="63"/>
      <c r="G112" s="151"/>
      <c r="H112" s="63"/>
      <c r="I112" s="152"/>
      <c r="J112" s="153"/>
      <c r="K112" s="71"/>
      <c r="L112" s="71"/>
      <c r="M112" s="63"/>
      <c r="N112" s="63"/>
      <c r="R112" s="63"/>
      <c r="S112" s="63"/>
      <c r="T112" s="63"/>
      <c r="U112" s="63"/>
      <c r="V112" s="63"/>
    </row>
    <row r="113" spans="1:22" s="154" customFormat="1" ht="15" customHeight="1">
      <c r="A113" s="63"/>
      <c r="B113" s="63"/>
      <c r="C113" s="63"/>
      <c r="D113" s="63"/>
      <c r="E113" s="63"/>
      <c r="F113" s="63"/>
      <c r="G113" s="151"/>
      <c r="H113" s="63"/>
      <c r="I113" s="152"/>
      <c r="J113" s="153"/>
      <c r="K113" s="71"/>
      <c r="L113" s="71"/>
      <c r="M113" s="63"/>
      <c r="N113" s="63"/>
      <c r="R113" s="63"/>
      <c r="S113" s="63"/>
      <c r="T113" s="63"/>
      <c r="U113" s="63"/>
      <c r="V113" s="63"/>
    </row>
    <row r="114" spans="1:22" s="154" customFormat="1" ht="15" customHeight="1">
      <c r="A114" s="63"/>
      <c r="B114" s="63"/>
      <c r="C114" s="63"/>
      <c r="D114" s="63"/>
      <c r="E114" s="63"/>
      <c r="F114" s="63"/>
      <c r="G114" s="151"/>
      <c r="H114" s="63"/>
      <c r="I114" s="152"/>
      <c r="J114" s="153"/>
      <c r="K114" s="71"/>
      <c r="L114" s="71"/>
      <c r="M114" s="63"/>
      <c r="N114" s="63"/>
      <c r="R114" s="63"/>
      <c r="S114" s="63"/>
      <c r="T114" s="63"/>
      <c r="U114" s="63"/>
      <c r="V114" s="63"/>
    </row>
    <row r="115" spans="1:22" s="154" customFormat="1" ht="15" customHeight="1">
      <c r="A115" s="63"/>
      <c r="B115" s="63"/>
      <c r="C115" s="63"/>
      <c r="D115" s="63"/>
      <c r="E115" s="63"/>
      <c r="F115" s="63"/>
      <c r="G115" s="151"/>
      <c r="H115" s="63"/>
      <c r="I115" s="152"/>
      <c r="J115" s="153"/>
      <c r="K115" s="71"/>
      <c r="L115" s="71"/>
      <c r="M115" s="63"/>
      <c r="N115" s="63"/>
      <c r="R115" s="63"/>
      <c r="S115" s="63"/>
      <c r="T115" s="63"/>
      <c r="U115" s="63"/>
      <c r="V115" s="63"/>
    </row>
    <row r="116" spans="1:22" s="154" customFormat="1" ht="15" customHeight="1">
      <c r="A116" s="63"/>
      <c r="B116" s="63"/>
      <c r="C116" s="63"/>
      <c r="D116" s="63"/>
      <c r="E116" s="63"/>
      <c r="F116" s="63"/>
      <c r="G116" s="151"/>
      <c r="H116" s="63"/>
      <c r="I116" s="152"/>
      <c r="J116" s="153"/>
      <c r="K116" s="71"/>
      <c r="L116" s="71"/>
      <c r="M116" s="63"/>
      <c r="N116" s="63"/>
      <c r="R116" s="63"/>
      <c r="S116" s="63"/>
      <c r="T116" s="63"/>
      <c r="U116" s="63"/>
      <c r="V116" s="63"/>
    </row>
    <row r="117" spans="1:22" s="154" customFormat="1" ht="15" customHeight="1">
      <c r="A117" s="63"/>
      <c r="B117" s="63"/>
      <c r="C117" s="63"/>
      <c r="D117" s="63"/>
      <c r="E117" s="63"/>
      <c r="F117" s="63"/>
      <c r="G117" s="151"/>
      <c r="H117" s="63"/>
      <c r="I117" s="152"/>
      <c r="J117" s="153"/>
      <c r="K117" s="71"/>
      <c r="L117" s="71"/>
      <c r="M117" s="63"/>
      <c r="N117" s="63"/>
      <c r="R117" s="63"/>
      <c r="S117" s="63"/>
      <c r="T117" s="63"/>
      <c r="U117" s="63"/>
      <c r="V117" s="63"/>
    </row>
    <row r="118" spans="1:22" s="154" customFormat="1" ht="15" customHeight="1">
      <c r="A118" s="63"/>
      <c r="B118" s="63"/>
      <c r="C118" s="63"/>
      <c r="D118" s="63"/>
      <c r="E118" s="63"/>
      <c r="F118" s="63"/>
      <c r="G118" s="151"/>
      <c r="H118" s="63"/>
      <c r="I118" s="152"/>
      <c r="J118" s="153"/>
      <c r="K118" s="71"/>
      <c r="L118" s="71"/>
      <c r="M118" s="63"/>
      <c r="N118" s="63"/>
      <c r="R118" s="63"/>
      <c r="S118" s="63"/>
      <c r="T118" s="63"/>
      <c r="U118" s="63"/>
      <c r="V118" s="63"/>
    </row>
    <row r="119" spans="1:22" s="154" customFormat="1" ht="15" customHeight="1">
      <c r="A119" s="63"/>
      <c r="B119" s="63"/>
      <c r="C119" s="63"/>
      <c r="D119" s="63"/>
      <c r="E119" s="63"/>
      <c r="F119" s="63"/>
      <c r="G119" s="151"/>
      <c r="H119" s="63"/>
      <c r="I119" s="152"/>
      <c r="J119" s="153"/>
      <c r="K119" s="71"/>
      <c r="L119" s="71"/>
      <c r="M119" s="63"/>
      <c r="N119" s="63"/>
      <c r="R119" s="63"/>
      <c r="S119" s="63"/>
      <c r="T119" s="63"/>
      <c r="U119" s="63"/>
      <c r="V119" s="63"/>
    </row>
    <row r="120" spans="1:22" s="154" customFormat="1" ht="15" customHeight="1">
      <c r="A120" s="63"/>
      <c r="B120" s="63"/>
      <c r="C120" s="63"/>
      <c r="D120" s="63"/>
      <c r="E120" s="63"/>
      <c r="F120" s="63"/>
      <c r="G120" s="151"/>
      <c r="H120" s="63"/>
      <c r="I120" s="152"/>
      <c r="J120" s="153"/>
      <c r="K120" s="71"/>
      <c r="L120" s="71"/>
      <c r="M120" s="63"/>
      <c r="N120" s="63"/>
      <c r="R120" s="63"/>
      <c r="S120" s="63"/>
      <c r="T120" s="63"/>
      <c r="U120" s="63"/>
      <c r="V120" s="63"/>
    </row>
    <row r="121" spans="1:22" s="154" customFormat="1" ht="15" customHeight="1">
      <c r="A121" s="63"/>
      <c r="B121" s="63"/>
      <c r="C121" s="63"/>
      <c r="D121" s="63"/>
      <c r="E121" s="63"/>
      <c r="F121" s="63"/>
      <c r="G121" s="151"/>
      <c r="H121" s="63"/>
      <c r="I121" s="152"/>
      <c r="J121" s="153"/>
      <c r="K121" s="71"/>
      <c r="L121" s="71"/>
      <c r="M121" s="63"/>
      <c r="N121" s="63"/>
      <c r="R121" s="63"/>
      <c r="S121" s="63"/>
      <c r="T121" s="63"/>
      <c r="U121" s="63"/>
      <c r="V121" s="63"/>
    </row>
    <row r="122" spans="1:22" ht="15" customHeight="1"/>
    <row r="123" spans="1:22" ht="15" customHeight="1"/>
    <row r="124" spans="1:22" ht="15" customHeight="1"/>
    <row r="125" spans="1:22" ht="15" customHeight="1"/>
    <row r="126" spans="1:22" ht="15" customHeight="1"/>
    <row r="127" spans="1:22" ht="15" customHeight="1"/>
    <row r="128" spans="1:22"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sheetData>
  <sheetProtection sheet="1" objects="1" scenarios="1"/>
  <mergeCells count="11">
    <mergeCell ref="H1:J1"/>
    <mergeCell ref="I2:J2"/>
    <mergeCell ref="K1:K4"/>
    <mergeCell ref="L1:L4"/>
    <mergeCell ref="M1:M4"/>
    <mergeCell ref="E6:E9"/>
    <mergeCell ref="E10:E14"/>
    <mergeCell ref="E29:E33"/>
    <mergeCell ref="E34:E38"/>
    <mergeCell ref="E15:E21"/>
    <mergeCell ref="E22:E28"/>
  </mergeCells>
  <phoneticPr fontId="4"/>
  <conditionalFormatting sqref="A1:J1048576 K5:K1048576 L39:L1048576 K1">
    <cfRule type="expression" dxfId="17" priority="3">
      <formula>_xlfn.ISFORMULA(A1)</formula>
    </cfRule>
  </conditionalFormatting>
  <conditionalFormatting sqref="H6:H38">
    <cfRule type="expression" dxfId="16" priority="1">
      <formula>$K6=2</formula>
    </cfRule>
    <cfRule type="expression" dxfId="15" priority="2">
      <formula>$K6=1</formula>
    </cfRule>
  </conditionalFormatting>
  <dataValidations count="10">
    <dataValidation imeMode="on" allowBlank="1" showDropDown="0" showInputMessage="1" showErrorMessage="1" sqref="WVT983028:WVU983037 JH29:JI38 TD29:TE38 ACZ29:ADA38 AMV29:AMW38 AWR29:AWS38 BGN29:BGO38 BQJ29:BQK38 CAF29:CAG38 CKB29:CKC38 CTX29:CTY38 DDT29:DDU38 DNP29:DNQ38 DXL29:DXM38 EHH29:EHI38 ERD29:ERE38 FAZ29:FBA38 FKV29:FKW38 FUR29:FUS38 GEN29:GEO38 GOJ29:GOK38 GYF29:GYG38 HIB29:HIC38 HRX29:HRY38 IBT29:IBU38 ILP29:ILQ38 IVL29:IVM38 JFH29:JFI38 JPD29:JPE38 JYZ29:JZA38 KIV29:KIW38 KSR29:KSS38 LCN29:LCO38 LMJ29:LMK38 LWF29:LWG38 MGB29:MGC38 MPX29:MPY38 MZT29:MZU38 NJP29:NJQ38 NTL29:NTM38 ODH29:ODI38 OND29:ONE38 OWZ29:OXA38 PGV29:PGW38 PQR29:PQS38 QAN29:QAO38 QKJ29:QKK38 QUF29:QUG38 REB29:REC38 RNX29:RNY38 RXT29:RXU38 SHP29:SHQ38 SRL29:SRM38 TBH29:TBI38 TLD29:TLE38 TUZ29:TVA38 UEV29:UEW38 UOR29:UOS38 UYN29:UYO38 VIJ29:VIK38 VSF29:VSG38 WCB29:WCC38 WLX29:WLY38 WVT29:WVU38 JH65524:JI65533 TD65524:TE65533 ACZ65524:ADA65533 AMV65524:AMW65533 AWR65524:AWS65533 BGN65524:BGO65533 BQJ65524:BQK65533 CAF65524:CAG65533 CKB65524:CKC65533 CTX65524:CTY65533 DDT65524:DDU65533 DNP65524:DNQ65533 DXL65524:DXM65533 EHH65524:EHI65533 ERD65524:ERE65533 FAZ65524:FBA65533 FKV65524:FKW65533 FUR65524:FUS65533 GEN65524:GEO65533 GOJ65524:GOK65533 GYF65524:GYG65533 HIB65524:HIC65533 HRX65524:HRY65533 IBT65524:IBU65533 ILP65524:ILQ65533 IVL65524:IVM65533 JFH65524:JFI65533 JPD65524:JPE65533 JYZ65524:JZA65533 KIV65524:KIW65533 KSR65524:KSS65533 LCN65524:LCO65533 LMJ65524:LMK65533 LWF65524:LWG65533 MGB65524:MGC65533 MPX65524:MPY65533 MZT65524:MZU65533 NJP65524:NJQ65533 NTL65524:NTM65533 ODH65524:ODI65533 OND65524:ONE65533 OWZ65524:OXA65533 PGV65524:PGW65533 PQR65524:PQS65533 QAN65524:QAO65533 QKJ65524:QKK65533 QUF65524:QUG65533 REB65524:REC65533 RNX65524:RNY65533 RXT65524:RXU65533 SHP65524:SHQ65533 SRL65524:SRM65533 TBH65524:TBI65533 TLD65524:TLE65533 TUZ65524:TVA65533 UEV65524:UEW65533 UOR65524:UOS65533 UYN65524:UYO65533 VIJ65524:VIK65533 VSF65524:VSG65533 WCB65524:WCC65533 WLX65524:WLY65533 WVT65524:WVU65533 JH131060:JI131069 TD131060:TE131069 ACZ131060:ADA131069 AMV131060:AMW131069 AWR131060:AWS131069 BGN131060:BGO131069 BQJ131060:BQK131069 CAF131060:CAG131069 CKB131060:CKC131069 CTX131060:CTY131069 DDT131060:DDU131069 DNP131060:DNQ131069 DXL131060:DXM131069 EHH131060:EHI131069 ERD131060:ERE131069 FAZ131060:FBA131069 FKV131060:FKW131069 FUR131060:FUS131069 GEN131060:GEO131069 GOJ131060:GOK131069 GYF131060:GYG131069 HIB131060:HIC131069 HRX131060:HRY131069 IBT131060:IBU131069 ILP131060:ILQ131069 IVL131060:IVM131069 JFH131060:JFI131069 JPD131060:JPE131069 JYZ131060:JZA131069 KIV131060:KIW131069 KSR131060:KSS131069 LCN131060:LCO131069 LMJ131060:LMK131069 LWF131060:LWG131069 MGB131060:MGC131069 MPX131060:MPY131069 MZT131060:MZU131069 NJP131060:NJQ131069 NTL131060:NTM131069 ODH131060:ODI131069 OND131060:ONE131069 OWZ131060:OXA131069 PGV131060:PGW131069 PQR131060:PQS131069 QAN131060:QAO131069 QKJ131060:QKK131069 QUF131060:QUG131069 REB131060:REC131069 RNX131060:RNY131069 RXT131060:RXU131069 SHP131060:SHQ131069 SRL131060:SRM131069 TBH131060:TBI131069 TLD131060:TLE131069 TUZ131060:TVA131069 UEV131060:UEW131069 UOR131060:UOS131069 UYN131060:UYO131069 VIJ131060:VIK131069 VSF131060:VSG131069 WCB131060:WCC131069 WLX131060:WLY131069 WVT131060:WVU131069 JH196596:JI196605 TD196596:TE196605 ACZ196596:ADA196605 AMV196596:AMW196605 AWR196596:AWS196605 BGN196596:BGO196605 BQJ196596:BQK196605 CAF196596:CAG196605 CKB196596:CKC196605 CTX196596:CTY196605 DDT196596:DDU196605 DNP196596:DNQ196605 DXL196596:DXM196605 EHH196596:EHI196605 ERD196596:ERE196605 FAZ196596:FBA196605 FKV196596:FKW196605 FUR196596:FUS196605 GEN196596:GEO196605 GOJ196596:GOK196605 GYF196596:GYG196605 HIB196596:HIC196605 HRX196596:HRY196605 IBT196596:IBU196605 ILP196596:ILQ196605 IVL196596:IVM196605 JFH196596:JFI196605 JPD196596:JPE196605 JYZ196596:JZA196605 KIV196596:KIW196605 KSR196596:KSS196605 LCN196596:LCO196605 LMJ196596:LMK196605 LWF196596:LWG196605 MGB196596:MGC196605 MPX196596:MPY196605 MZT196596:MZU196605 NJP196596:NJQ196605 NTL196596:NTM196605 ODH196596:ODI196605 OND196596:ONE196605 OWZ196596:OXA196605 PGV196596:PGW196605 PQR196596:PQS196605 QAN196596:QAO196605 QKJ196596:QKK196605 QUF196596:QUG196605 REB196596:REC196605 RNX196596:RNY196605 RXT196596:RXU196605 SHP196596:SHQ196605 SRL196596:SRM196605 TBH196596:TBI196605 TLD196596:TLE196605 TUZ196596:TVA196605 UEV196596:UEW196605 UOR196596:UOS196605 UYN196596:UYO196605 VIJ196596:VIK196605 VSF196596:VSG196605 WCB196596:WCC196605 WLX196596:WLY196605 WVT196596:WVU196605 JH262132:JI262141 TD262132:TE262141 ACZ262132:ADA262141 AMV262132:AMW262141 AWR262132:AWS262141 BGN262132:BGO262141 BQJ262132:BQK262141 CAF262132:CAG262141 CKB262132:CKC262141 CTX262132:CTY262141 DDT262132:DDU262141 DNP262132:DNQ262141 DXL262132:DXM262141 EHH262132:EHI262141 ERD262132:ERE262141 FAZ262132:FBA262141 FKV262132:FKW262141 FUR262132:FUS262141 GEN262132:GEO262141 GOJ262132:GOK262141 GYF262132:GYG262141 HIB262132:HIC262141 HRX262132:HRY262141 IBT262132:IBU262141 ILP262132:ILQ262141 IVL262132:IVM262141 JFH262132:JFI262141 JPD262132:JPE262141 JYZ262132:JZA262141 KIV262132:KIW262141 KSR262132:KSS262141 LCN262132:LCO262141 LMJ262132:LMK262141 LWF262132:LWG262141 MGB262132:MGC262141 MPX262132:MPY262141 MZT262132:MZU262141 NJP262132:NJQ262141 NTL262132:NTM262141 ODH262132:ODI262141 OND262132:ONE262141 OWZ262132:OXA262141 PGV262132:PGW262141 PQR262132:PQS262141 QAN262132:QAO262141 QKJ262132:QKK262141 QUF262132:QUG262141 REB262132:REC262141 RNX262132:RNY262141 RXT262132:RXU262141 SHP262132:SHQ262141 SRL262132:SRM262141 TBH262132:TBI262141 TLD262132:TLE262141 TUZ262132:TVA262141 UEV262132:UEW262141 UOR262132:UOS262141 UYN262132:UYO262141 VIJ262132:VIK262141 VSF262132:VSG262141 WCB262132:WCC262141 WLX262132:WLY262141 WVT262132:WVU262141 JH327668:JI327677 TD327668:TE327677 ACZ327668:ADA327677 AMV327668:AMW327677 AWR327668:AWS327677 BGN327668:BGO327677 BQJ327668:BQK327677 CAF327668:CAG327677 CKB327668:CKC327677 CTX327668:CTY327677 DDT327668:DDU327677 DNP327668:DNQ327677 DXL327668:DXM327677 EHH327668:EHI327677 ERD327668:ERE327677 FAZ327668:FBA327677 FKV327668:FKW327677 FUR327668:FUS327677 GEN327668:GEO327677 GOJ327668:GOK327677 GYF327668:GYG327677 HIB327668:HIC327677 HRX327668:HRY327677 IBT327668:IBU327677 ILP327668:ILQ327677 IVL327668:IVM327677 JFH327668:JFI327677 JPD327668:JPE327677 JYZ327668:JZA327677 KIV327668:KIW327677 KSR327668:KSS327677 LCN327668:LCO327677 LMJ327668:LMK327677 LWF327668:LWG327677 MGB327668:MGC327677 MPX327668:MPY327677 MZT327668:MZU327677 NJP327668:NJQ327677 NTL327668:NTM327677 ODH327668:ODI327677 OND327668:ONE327677 OWZ327668:OXA327677 PGV327668:PGW327677 PQR327668:PQS327677 QAN327668:QAO327677 QKJ327668:QKK327677 QUF327668:QUG327677 REB327668:REC327677 RNX327668:RNY327677 RXT327668:RXU327677 SHP327668:SHQ327677 SRL327668:SRM327677 TBH327668:TBI327677 TLD327668:TLE327677 TUZ327668:TVA327677 UEV327668:UEW327677 UOR327668:UOS327677 UYN327668:UYO327677 VIJ327668:VIK327677 VSF327668:VSG327677 WCB327668:WCC327677 WLX327668:WLY327677 WVT327668:WVU327677 JH393204:JI393213 TD393204:TE393213 ACZ393204:ADA393213 AMV393204:AMW393213 AWR393204:AWS393213 BGN393204:BGO393213 BQJ393204:BQK393213 CAF393204:CAG393213 CKB393204:CKC393213 CTX393204:CTY393213 DDT393204:DDU393213 DNP393204:DNQ393213 DXL393204:DXM393213 EHH393204:EHI393213 ERD393204:ERE393213 FAZ393204:FBA393213 FKV393204:FKW393213 FUR393204:FUS393213 GEN393204:GEO393213 GOJ393204:GOK393213 GYF393204:GYG393213 HIB393204:HIC393213 HRX393204:HRY393213 IBT393204:IBU393213 ILP393204:ILQ393213 IVL393204:IVM393213 JFH393204:JFI393213 JPD393204:JPE393213 JYZ393204:JZA393213 KIV393204:KIW393213 KSR393204:KSS393213 LCN393204:LCO393213 LMJ393204:LMK393213 LWF393204:LWG393213 MGB393204:MGC393213 MPX393204:MPY393213 MZT393204:MZU393213 NJP393204:NJQ393213 NTL393204:NTM393213 ODH393204:ODI393213 OND393204:ONE393213 OWZ393204:OXA393213 PGV393204:PGW393213 PQR393204:PQS393213 QAN393204:QAO393213 QKJ393204:QKK393213 QUF393204:QUG393213 REB393204:REC393213 RNX393204:RNY393213 RXT393204:RXU393213 SHP393204:SHQ393213 SRL393204:SRM393213 TBH393204:TBI393213 TLD393204:TLE393213 TUZ393204:TVA393213 UEV393204:UEW393213 UOR393204:UOS393213 UYN393204:UYO393213 VIJ393204:VIK393213 VSF393204:VSG393213 WCB393204:WCC393213 WLX393204:WLY393213 WVT393204:WVU393213 JH458740:JI458749 TD458740:TE458749 ACZ458740:ADA458749 AMV458740:AMW458749 AWR458740:AWS458749 BGN458740:BGO458749 BQJ458740:BQK458749 CAF458740:CAG458749 CKB458740:CKC458749 CTX458740:CTY458749 DDT458740:DDU458749 DNP458740:DNQ458749 DXL458740:DXM458749 EHH458740:EHI458749 ERD458740:ERE458749 FAZ458740:FBA458749 FKV458740:FKW458749 FUR458740:FUS458749 GEN458740:GEO458749 GOJ458740:GOK458749 GYF458740:GYG458749 HIB458740:HIC458749 HRX458740:HRY458749 IBT458740:IBU458749 ILP458740:ILQ458749 IVL458740:IVM458749 JFH458740:JFI458749 JPD458740:JPE458749 JYZ458740:JZA458749 KIV458740:KIW458749 KSR458740:KSS458749 LCN458740:LCO458749 LMJ458740:LMK458749 LWF458740:LWG458749 MGB458740:MGC458749 MPX458740:MPY458749 MZT458740:MZU458749 NJP458740:NJQ458749 NTL458740:NTM458749 ODH458740:ODI458749 OND458740:ONE458749 OWZ458740:OXA458749 PGV458740:PGW458749 PQR458740:PQS458749 QAN458740:QAO458749 QKJ458740:QKK458749 QUF458740:QUG458749 REB458740:REC458749 RNX458740:RNY458749 RXT458740:RXU458749 SHP458740:SHQ458749 SRL458740:SRM458749 TBH458740:TBI458749 TLD458740:TLE458749 TUZ458740:TVA458749 UEV458740:UEW458749 UOR458740:UOS458749 UYN458740:UYO458749 VIJ458740:VIK458749 VSF458740:VSG458749 WCB458740:WCC458749 WLX458740:WLY458749 WVT458740:WVU458749 JH524276:JI524285 TD524276:TE524285 ACZ524276:ADA524285 AMV524276:AMW524285 AWR524276:AWS524285 BGN524276:BGO524285 BQJ524276:BQK524285 CAF524276:CAG524285 CKB524276:CKC524285 CTX524276:CTY524285 DDT524276:DDU524285 DNP524276:DNQ524285 DXL524276:DXM524285 EHH524276:EHI524285 ERD524276:ERE524285 FAZ524276:FBA524285 FKV524276:FKW524285 FUR524276:FUS524285 GEN524276:GEO524285 GOJ524276:GOK524285 GYF524276:GYG524285 HIB524276:HIC524285 HRX524276:HRY524285 IBT524276:IBU524285 ILP524276:ILQ524285 IVL524276:IVM524285 JFH524276:JFI524285 JPD524276:JPE524285 JYZ524276:JZA524285 KIV524276:KIW524285 KSR524276:KSS524285 LCN524276:LCO524285 LMJ524276:LMK524285 LWF524276:LWG524285 MGB524276:MGC524285 MPX524276:MPY524285 MZT524276:MZU524285 NJP524276:NJQ524285 NTL524276:NTM524285 ODH524276:ODI524285 OND524276:ONE524285 OWZ524276:OXA524285 PGV524276:PGW524285 PQR524276:PQS524285 QAN524276:QAO524285 QKJ524276:QKK524285 QUF524276:QUG524285 REB524276:REC524285 RNX524276:RNY524285 RXT524276:RXU524285 SHP524276:SHQ524285 SRL524276:SRM524285 TBH524276:TBI524285 TLD524276:TLE524285 TUZ524276:TVA524285 UEV524276:UEW524285 UOR524276:UOS524285 UYN524276:UYO524285 VIJ524276:VIK524285 VSF524276:VSG524285 WCB524276:WCC524285 WLX524276:WLY524285 WVT524276:WVU524285 JH589812:JI589821 TD589812:TE589821 ACZ589812:ADA589821 AMV589812:AMW589821 AWR589812:AWS589821 BGN589812:BGO589821 BQJ589812:BQK589821 CAF589812:CAG589821 CKB589812:CKC589821 CTX589812:CTY589821 DDT589812:DDU589821 DNP589812:DNQ589821 DXL589812:DXM589821 EHH589812:EHI589821 ERD589812:ERE589821 FAZ589812:FBA589821 FKV589812:FKW589821 FUR589812:FUS589821 GEN589812:GEO589821 GOJ589812:GOK589821 GYF589812:GYG589821 HIB589812:HIC589821 HRX589812:HRY589821 IBT589812:IBU589821 ILP589812:ILQ589821 IVL589812:IVM589821 JFH589812:JFI589821 JPD589812:JPE589821 JYZ589812:JZA589821 KIV589812:KIW589821 KSR589812:KSS589821 LCN589812:LCO589821 LMJ589812:LMK589821 LWF589812:LWG589821 MGB589812:MGC589821 MPX589812:MPY589821 MZT589812:MZU589821 NJP589812:NJQ589821 NTL589812:NTM589821 ODH589812:ODI589821 OND589812:ONE589821 OWZ589812:OXA589821 PGV589812:PGW589821 PQR589812:PQS589821 QAN589812:QAO589821 QKJ589812:QKK589821 QUF589812:QUG589821 REB589812:REC589821 RNX589812:RNY589821 RXT589812:RXU589821 SHP589812:SHQ589821 SRL589812:SRM589821 TBH589812:TBI589821 TLD589812:TLE589821 TUZ589812:TVA589821 UEV589812:UEW589821 UOR589812:UOS589821 UYN589812:UYO589821 VIJ589812:VIK589821 VSF589812:VSG589821 WCB589812:WCC589821 WLX589812:WLY589821 WVT589812:WVU589821 JH655348:JI655357 TD655348:TE655357 ACZ655348:ADA655357 AMV655348:AMW655357 AWR655348:AWS655357 BGN655348:BGO655357 BQJ655348:BQK655357 CAF655348:CAG655357 CKB655348:CKC655357 CTX655348:CTY655357 DDT655348:DDU655357 DNP655348:DNQ655357 DXL655348:DXM655357 EHH655348:EHI655357 ERD655348:ERE655357 FAZ655348:FBA655357 FKV655348:FKW655357 FUR655348:FUS655357 GEN655348:GEO655357 GOJ655348:GOK655357 GYF655348:GYG655357 HIB655348:HIC655357 HRX655348:HRY655357 IBT655348:IBU655357 ILP655348:ILQ655357 IVL655348:IVM655357 JFH655348:JFI655357 JPD655348:JPE655357 JYZ655348:JZA655357 KIV655348:KIW655357 KSR655348:KSS655357 LCN655348:LCO655357 LMJ655348:LMK655357 LWF655348:LWG655357 MGB655348:MGC655357 MPX655348:MPY655357 MZT655348:MZU655357 NJP655348:NJQ655357 NTL655348:NTM655357 ODH655348:ODI655357 OND655348:ONE655357 OWZ655348:OXA655357 PGV655348:PGW655357 PQR655348:PQS655357 QAN655348:QAO655357 QKJ655348:QKK655357 QUF655348:QUG655357 REB655348:REC655357 RNX655348:RNY655357 RXT655348:RXU655357 SHP655348:SHQ655357 SRL655348:SRM655357 TBH655348:TBI655357 TLD655348:TLE655357 TUZ655348:TVA655357 UEV655348:UEW655357 UOR655348:UOS655357 UYN655348:UYO655357 VIJ655348:VIK655357 VSF655348:VSG655357 WCB655348:WCC655357 WLX655348:WLY655357 WVT655348:WVU655357 JH720884:JI720893 TD720884:TE720893 ACZ720884:ADA720893 AMV720884:AMW720893 AWR720884:AWS720893 BGN720884:BGO720893 BQJ720884:BQK720893 CAF720884:CAG720893 CKB720884:CKC720893 CTX720884:CTY720893 DDT720884:DDU720893 DNP720884:DNQ720893 DXL720884:DXM720893 EHH720884:EHI720893 ERD720884:ERE720893 FAZ720884:FBA720893 FKV720884:FKW720893 FUR720884:FUS720893 GEN720884:GEO720893 GOJ720884:GOK720893 GYF720884:GYG720893 HIB720884:HIC720893 HRX720884:HRY720893 IBT720884:IBU720893 ILP720884:ILQ720893 IVL720884:IVM720893 JFH720884:JFI720893 JPD720884:JPE720893 JYZ720884:JZA720893 KIV720884:KIW720893 KSR720884:KSS720893 LCN720884:LCO720893 LMJ720884:LMK720893 LWF720884:LWG720893 MGB720884:MGC720893 MPX720884:MPY720893 MZT720884:MZU720893 NJP720884:NJQ720893 NTL720884:NTM720893 ODH720884:ODI720893 OND720884:ONE720893 OWZ720884:OXA720893 PGV720884:PGW720893 PQR720884:PQS720893 QAN720884:QAO720893 QKJ720884:QKK720893 QUF720884:QUG720893 REB720884:REC720893 RNX720884:RNY720893 RXT720884:RXU720893 SHP720884:SHQ720893 SRL720884:SRM720893 TBH720884:TBI720893 TLD720884:TLE720893 TUZ720884:TVA720893 UEV720884:UEW720893 UOR720884:UOS720893 UYN720884:UYO720893 VIJ720884:VIK720893 VSF720884:VSG720893 WCB720884:WCC720893 WLX720884:WLY720893 WVT720884:WVU720893 JH786420:JI786429 TD786420:TE786429 ACZ786420:ADA786429 AMV786420:AMW786429 AWR786420:AWS786429 BGN786420:BGO786429 BQJ786420:BQK786429 CAF786420:CAG786429 CKB786420:CKC786429 CTX786420:CTY786429 DDT786420:DDU786429 DNP786420:DNQ786429 DXL786420:DXM786429 EHH786420:EHI786429 ERD786420:ERE786429 FAZ786420:FBA786429 FKV786420:FKW786429 FUR786420:FUS786429 GEN786420:GEO786429 GOJ786420:GOK786429 GYF786420:GYG786429 HIB786420:HIC786429 HRX786420:HRY786429 IBT786420:IBU786429 ILP786420:ILQ786429 IVL786420:IVM786429 JFH786420:JFI786429 JPD786420:JPE786429 JYZ786420:JZA786429 KIV786420:KIW786429 KSR786420:KSS786429 LCN786420:LCO786429 LMJ786420:LMK786429 LWF786420:LWG786429 MGB786420:MGC786429 MPX786420:MPY786429 MZT786420:MZU786429 NJP786420:NJQ786429 NTL786420:NTM786429 ODH786420:ODI786429 OND786420:ONE786429 OWZ786420:OXA786429 PGV786420:PGW786429 PQR786420:PQS786429 QAN786420:QAO786429 QKJ786420:QKK786429 QUF786420:QUG786429 REB786420:REC786429 RNX786420:RNY786429 RXT786420:RXU786429 SHP786420:SHQ786429 SRL786420:SRM786429 TBH786420:TBI786429 TLD786420:TLE786429 TUZ786420:TVA786429 UEV786420:UEW786429 UOR786420:UOS786429 UYN786420:UYO786429 VIJ786420:VIK786429 VSF786420:VSG786429 WCB786420:WCC786429 WLX786420:WLY786429 WVT786420:WVU786429 JH851956:JI851965 TD851956:TE851965 ACZ851956:ADA851965 AMV851956:AMW851965 AWR851956:AWS851965 BGN851956:BGO851965 BQJ851956:BQK851965 CAF851956:CAG851965 CKB851956:CKC851965 CTX851956:CTY851965 DDT851956:DDU851965 DNP851956:DNQ851965 DXL851956:DXM851965 EHH851956:EHI851965 ERD851956:ERE851965 FAZ851956:FBA851965 FKV851956:FKW851965 FUR851956:FUS851965 GEN851956:GEO851965 GOJ851956:GOK851965 GYF851956:GYG851965 HIB851956:HIC851965 HRX851956:HRY851965 IBT851956:IBU851965 ILP851956:ILQ851965 IVL851956:IVM851965 JFH851956:JFI851965 JPD851956:JPE851965 JYZ851956:JZA851965 KIV851956:KIW851965 KSR851956:KSS851965 LCN851956:LCO851965 LMJ851956:LMK851965 LWF851956:LWG851965 MGB851956:MGC851965 MPX851956:MPY851965 MZT851956:MZU851965 NJP851956:NJQ851965 NTL851956:NTM851965 ODH851956:ODI851965 OND851956:ONE851965 OWZ851956:OXA851965 PGV851956:PGW851965 PQR851956:PQS851965 QAN851956:QAO851965 QKJ851956:QKK851965 QUF851956:QUG851965 REB851956:REC851965 RNX851956:RNY851965 RXT851956:RXU851965 SHP851956:SHQ851965 SRL851956:SRM851965 TBH851956:TBI851965 TLD851956:TLE851965 TUZ851956:TVA851965 UEV851956:UEW851965 UOR851956:UOS851965 UYN851956:UYO851965 VIJ851956:VIK851965 VSF851956:VSG851965 WCB851956:WCC851965 WLX851956:WLY851965 WVT851956:WVU851965 JH917492:JI917501 TD917492:TE917501 ACZ917492:ADA917501 AMV917492:AMW917501 AWR917492:AWS917501 BGN917492:BGO917501 BQJ917492:BQK917501 CAF917492:CAG917501 CKB917492:CKC917501 CTX917492:CTY917501 DDT917492:DDU917501 DNP917492:DNQ917501 DXL917492:DXM917501 EHH917492:EHI917501 ERD917492:ERE917501 FAZ917492:FBA917501 FKV917492:FKW917501 FUR917492:FUS917501 GEN917492:GEO917501 GOJ917492:GOK917501 GYF917492:GYG917501 HIB917492:HIC917501 HRX917492:HRY917501 IBT917492:IBU917501 ILP917492:ILQ917501 IVL917492:IVM917501 JFH917492:JFI917501 JPD917492:JPE917501 JYZ917492:JZA917501 KIV917492:KIW917501 KSR917492:KSS917501 LCN917492:LCO917501 LMJ917492:LMK917501 LWF917492:LWG917501 MGB917492:MGC917501 MPX917492:MPY917501 MZT917492:MZU917501 NJP917492:NJQ917501 NTL917492:NTM917501 ODH917492:ODI917501 OND917492:ONE917501 OWZ917492:OXA917501 PGV917492:PGW917501 PQR917492:PQS917501 QAN917492:QAO917501 QKJ917492:QKK917501 QUF917492:QUG917501 REB917492:REC917501 RNX917492:RNY917501 RXT917492:RXU917501 SHP917492:SHQ917501 SRL917492:SRM917501 TBH917492:TBI917501 TLD917492:TLE917501 TUZ917492:TVA917501 UEV917492:UEW917501 UOR917492:UOS917501 UYN917492:UYO917501 VIJ917492:VIK917501 VSF917492:VSG917501 WCB917492:WCC917501 WLX917492:WLY917501 WVT917492:WVU917501 JH983028:JI983037 TD983028:TE983037 ACZ983028:ADA983037 AMV983028:AMW983037 AWR983028:AWS983037 BGN983028:BGO983037 BQJ983028:BQK983037 CAF983028:CAG983037 CKB983028:CKC983037 CTX983028:CTY983037 DDT983028:DDU983037 DNP983028:DNQ983037 DXL983028:DXM983037 EHH983028:EHI983037 ERD983028:ERE983037 FAZ983028:FBA983037 FKV983028:FKW983037 FUR983028:FUS983037 GEN983028:GEO983037 GOJ983028:GOK983037 GYF983028:GYG983037 HIB983028:HIC983037 HRX983028:HRY983037 IBT983028:IBU983037 ILP983028:ILQ983037 IVL983028:IVM983037 JFH983028:JFI983037 JPD983028:JPE983037 JYZ983028:JZA983037 KIV983028:KIW983037 KSR983028:KSS983037 LCN983028:LCO983037 LMJ983028:LMK983037 LWF983028:LWG983037 MGB983028:MGC983037 MPX983028:MPY983037 MZT983028:MZU983037 NJP983028:NJQ983037 NTL983028:NTM983037 ODH983028:ODI983037 OND983028:ONE983037 OWZ983028:OXA983037 PGV983028:PGW983037 PQR983028:PQS983037 QAN983028:QAO983037 QKJ983028:QKK983037 QUF983028:QUG983037 REB983028:REC983037 RNX983028:RNY983037 RXT983028:RXU983037 SHP983028:SHQ983037 SRL983028:SRM983037 TBH983028:TBI983037 TLD983028:TLE983037 TUZ983028:TVA983037 UEV983028:UEW983037 UOR983028:UOS983037 UYN983028:UYO983037 VIJ983028:VIK983037 VSF983028:VSG983037 WCB983028:WCC983037 WLX983028:WLY983037 C65524:D65533 C131060:D131069 C196596:D196605 C262132:D262141 C327668:D327677 C393204:D393213 C458740:D458749 C524276:D524285 C589812:D589821 C655348:D655357 C720884:D720893 C786420:D786429 C851956:D851965 C917492:D917501 C983028:D983037 C29:D38 F65524:G65533 F131060:G131069 F196596:G196605 F262132:G262141 F327668:G327677 F393204:G393213 F458740:G458749 F524276:G524285 F589812:G589821 F655348:G655357 F720884:G720893 F786420:G786429 F851956:G851965 F917492:G917501 F983028:G983037 F29:F38"/>
    <dataValidation type="list" allowBlank="1" showDropDown="0" showInputMessage="1" showErrorMessage="1" sqref="F22:F28">
      <formula1>供⑤特殊工事</formula1>
    </dataValidation>
    <dataValidation type="list" allowBlank="1" showDropDown="0" showInputMessage="1" showErrorMessage="1" sqref="F6:F9">
      <formula1>供②管工事</formula1>
    </dataValidation>
    <dataValidation type="list" allowBlank="1" showDropDown="0" showInputMessage="1" showErrorMessage="1" sqref="F10:F14">
      <formula1>供③分岐工事</formula1>
    </dataValidation>
    <dataValidation type="list" allowBlank="1" showDropDown="0" showInputMessage="1" showErrorMessage="1" sqref="F15:F21">
      <formula1>供④開削工事</formula1>
    </dataValidation>
    <dataValidation type="list" allowBlank="1" showDropDown="0" showInputMessage="1" showErrorMessage="1" sqref="F5">
      <formula1>供①基本工事費</formula1>
    </dataValidation>
    <dataValidation type="list" allowBlank="1" showDropDown="0" showInputMessage="1" showErrorMessage="1" sqref="WVT983021:WVT983027 JH22:JH28 TD22:TD28 ACZ22:ACZ28 AMV22:AMV28 AWR22:AWR28 BGN22:BGN28 BQJ22:BQJ28 CAF22:CAF28 CKB22:CKB28 CTX22:CTX28 DDT22:DDT28 DNP22:DNP28 DXL22:DXL28 EHH22:EHH28 ERD22:ERD28 FAZ22:FAZ28 FKV22:FKV28 FUR22:FUR28 GEN22:GEN28 GOJ22:GOJ28 GYF22:GYF28 HIB22:HIB28 HRX22:HRX28 IBT22:IBT28 ILP22:ILP28 IVL22:IVL28 JFH22:JFH28 JPD22:JPD28 JYZ22:JYZ28 KIV22:KIV28 KSR22:KSR28 LCN22:LCN28 LMJ22:LMJ28 LWF22:LWF28 MGB22:MGB28 MPX22:MPX28 MZT22:MZT28 NJP22:NJP28 NTL22:NTL28 ODH22:ODH28 OND22:OND28 OWZ22:OWZ28 PGV22:PGV28 PQR22:PQR28 QAN22:QAN28 QKJ22:QKJ28 QUF22:QUF28 REB22:REB28 RNX22:RNX28 RXT22:RXT28 SHP22:SHP28 SRL22:SRL28 TBH22:TBH28 TLD22:TLD28 TUZ22:TUZ28 UEV22:UEV28 UOR22:UOR28 UYN22:UYN28 VIJ22:VIJ28 VSF22:VSF28 WCB22:WCB28 WLX22:WLX28 WVT22:WVT28 JH65517:JH65523 TD65517:TD65523 ACZ65517:ACZ65523 AMV65517:AMV65523 AWR65517:AWR65523 BGN65517:BGN65523 BQJ65517:BQJ65523 CAF65517:CAF65523 CKB65517:CKB65523 CTX65517:CTX65523 DDT65517:DDT65523 DNP65517:DNP65523 DXL65517:DXL65523 EHH65517:EHH65523 ERD65517:ERD65523 FAZ65517:FAZ65523 FKV65517:FKV65523 FUR65517:FUR65523 GEN65517:GEN65523 GOJ65517:GOJ65523 GYF65517:GYF65523 HIB65517:HIB65523 HRX65517:HRX65523 IBT65517:IBT65523 ILP65517:ILP65523 IVL65517:IVL65523 JFH65517:JFH65523 JPD65517:JPD65523 JYZ65517:JYZ65523 KIV65517:KIV65523 KSR65517:KSR65523 LCN65517:LCN65523 LMJ65517:LMJ65523 LWF65517:LWF65523 MGB65517:MGB65523 MPX65517:MPX65523 MZT65517:MZT65523 NJP65517:NJP65523 NTL65517:NTL65523 ODH65517:ODH65523 OND65517:OND65523 OWZ65517:OWZ65523 PGV65517:PGV65523 PQR65517:PQR65523 QAN65517:QAN65523 QKJ65517:QKJ65523 QUF65517:QUF65523 REB65517:REB65523 RNX65517:RNX65523 RXT65517:RXT65523 SHP65517:SHP65523 SRL65517:SRL65523 TBH65517:TBH65523 TLD65517:TLD65523 TUZ65517:TUZ65523 UEV65517:UEV65523 UOR65517:UOR65523 UYN65517:UYN65523 VIJ65517:VIJ65523 VSF65517:VSF65523 WCB65517:WCB65523 WLX65517:WLX65523 WVT65517:WVT65523 JH131053:JH131059 TD131053:TD131059 ACZ131053:ACZ131059 AMV131053:AMV131059 AWR131053:AWR131059 BGN131053:BGN131059 BQJ131053:BQJ131059 CAF131053:CAF131059 CKB131053:CKB131059 CTX131053:CTX131059 DDT131053:DDT131059 DNP131053:DNP131059 DXL131053:DXL131059 EHH131053:EHH131059 ERD131053:ERD131059 FAZ131053:FAZ131059 FKV131053:FKV131059 FUR131053:FUR131059 GEN131053:GEN131059 GOJ131053:GOJ131059 GYF131053:GYF131059 HIB131053:HIB131059 HRX131053:HRX131059 IBT131053:IBT131059 ILP131053:ILP131059 IVL131053:IVL131059 JFH131053:JFH131059 JPD131053:JPD131059 JYZ131053:JYZ131059 KIV131053:KIV131059 KSR131053:KSR131059 LCN131053:LCN131059 LMJ131053:LMJ131059 LWF131053:LWF131059 MGB131053:MGB131059 MPX131053:MPX131059 MZT131053:MZT131059 NJP131053:NJP131059 NTL131053:NTL131059 ODH131053:ODH131059 OND131053:OND131059 OWZ131053:OWZ131059 PGV131053:PGV131059 PQR131053:PQR131059 QAN131053:QAN131059 QKJ131053:QKJ131059 QUF131053:QUF131059 REB131053:REB131059 RNX131053:RNX131059 RXT131053:RXT131059 SHP131053:SHP131059 SRL131053:SRL131059 TBH131053:TBH131059 TLD131053:TLD131059 TUZ131053:TUZ131059 UEV131053:UEV131059 UOR131053:UOR131059 UYN131053:UYN131059 VIJ131053:VIJ131059 VSF131053:VSF131059 WCB131053:WCB131059 WLX131053:WLX131059 WVT131053:WVT131059 JH196589:JH196595 TD196589:TD196595 ACZ196589:ACZ196595 AMV196589:AMV196595 AWR196589:AWR196595 BGN196589:BGN196595 BQJ196589:BQJ196595 CAF196589:CAF196595 CKB196589:CKB196595 CTX196589:CTX196595 DDT196589:DDT196595 DNP196589:DNP196595 DXL196589:DXL196595 EHH196589:EHH196595 ERD196589:ERD196595 FAZ196589:FAZ196595 FKV196589:FKV196595 FUR196589:FUR196595 GEN196589:GEN196595 GOJ196589:GOJ196595 GYF196589:GYF196595 HIB196589:HIB196595 HRX196589:HRX196595 IBT196589:IBT196595 ILP196589:ILP196595 IVL196589:IVL196595 JFH196589:JFH196595 JPD196589:JPD196595 JYZ196589:JYZ196595 KIV196589:KIV196595 KSR196589:KSR196595 LCN196589:LCN196595 LMJ196589:LMJ196595 LWF196589:LWF196595 MGB196589:MGB196595 MPX196589:MPX196595 MZT196589:MZT196595 NJP196589:NJP196595 NTL196589:NTL196595 ODH196589:ODH196595 OND196589:OND196595 OWZ196589:OWZ196595 PGV196589:PGV196595 PQR196589:PQR196595 QAN196589:QAN196595 QKJ196589:QKJ196595 QUF196589:QUF196595 REB196589:REB196595 RNX196589:RNX196595 RXT196589:RXT196595 SHP196589:SHP196595 SRL196589:SRL196595 TBH196589:TBH196595 TLD196589:TLD196595 TUZ196589:TUZ196595 UEV196589:UEV196595 UOR196589:UOR196595 UYN196589:UYN196595 VIJ196589:VIJ196595 VSF196589:VSF196595 WCB196589:WCB196595 WLX196589:WLX196595 WVT196589:WVT196595 JH262125:JH262131 TD262125:TD262131 ACZ262125:ACZ262131 AMV262125:AMV262131 AWR262125:AWR262131 BGN262125:BGN262131 BQJ262125:BQJ262131 CAF262125:CAF262131 CKB262125:CKB262131 CTX262125:CTX262131 DDT262125:DDT262131 DNP262125:DNP262131 DXL262125:DXL262131 EHH262125:EHH262131 ERD262125:ERD262131 FAZ262125:FAZ262131 FKV262125:FKV262131 FUR262125:FUR262131 GEN262125:GEN262131 GOJ262125:GOJ262131 GYF262125:GYF262131 HIB262125:HIB262131 HRX262125:HRX262131 IBT262125:IBT262131 ILP262125:ILP262131 IVL262125:IVL262131 JFH262125:JFH262131 JPD262125:JPD262131 JYZ262125:JYZ262131 KIV262125:KIV262131 KSR262125:KSR262131 LCN262125:LCN262131 LMJ262125:LMJ262131 LWF262125:LWF262131 MGB262125:MGB262131 MPX262125:MPX262131 MZT262125:MZT262131 NJP262125:NJP262131 NTL262125:NTL262131 ODH262125:ODH262131 OND262125:OND262131 OWZ262125:OWZ262131 PGV262125:PGV262131 PQR262125:PQR262131 QAN262125:QAN262131 QKJ262125:QKJ262131 QUF262125:QUF262131 REB262125:REB262131 RNX262125:RNX262131 RXT262125:RXT262131 SHP262125:SHP262131 SRL262125:SRL262131 TBH262125:TBH262131 TLD262125:TLD262131 TUZ262125:TUZ262131 UEV262125:UEV262131 UOR262125:UOR262131 UYN262125:UYN262131 VIJ262125:VIJ262131 VSF262125:VSF262131 WCB262125:WCB262131 WLX262125:WLX262131 WVT262125:WVT262131 JH327661:JH327667 TD327661:TD327667 ACZ327661:ACZ327667 AMV327661:AMV327667 AWR327661:AWR327667 BGN327661:BGN327667 BQJ327661:BQJ327667 CAF327661:CAF327667 CKB327661:CKB327667 CTX327661:CTX327667 DDT327661:DDT327667 DNP327661:DNP327667 DXL327661:DXL327667 EHH327661:EHH327667 ERD327661:ERD327667 FAZ327661:FAZ327667 FKV327661:FKV327667 FUR327661:FUR327667 GEN327661:GEN327667 GOJ327661:GOJ327667 GYF327661:GYF327667 HIB327661:HIB327667 HRX327661:HRX327667 IBT327661:IBT327667 ILP327661:ILP327667 IVL327661:IVL327667 JFH327661:JFH327667 JPD327661:JPD327667 JYZ327661:JYZ327667 KIV327661:KIV327667 KSR327661:KSR327667 LCN327661:LCN327667 LMJ327661:LMJ327667 LWF327661:LWF327667 MGB327661:MGB327667 MPX327661:MPX327667 MZT327661:MZT327667 NJP327661:NJP327667 NTL327661:NTL327667 ODH327661:ODH327667 OND327661:OND327667 OWZ327661:OWZ327667 PGV327661:PGV327667 PQR327661:PQR327667 QAN327661:QAN327667 QKJ327661:QKJ327667 QUF327661:QUF327667 REB327661:REB327667 RNX327661:RNX327667 RXT327661:RXT327667 SHP327661:SHP327667 SRL327661:SRL327667 TBH327661:TBH327667 TLD327661:TLD327667 TUZ327661:TUZ327667 UEV327661:UEV327667 UOR327661:UOR327667 UYN327661:UYN327667 VIJ327661:VIJ327667 VSF327661:VSF327667 WCB327661:WCB327667 WLX327661:WLX327667 WVT327661:WVT327667 JH393197:JH393203 TD393197:TD393203 ACZ393197:ACZ393203 AMV393197:AMV393203 AWR393197:AWR393203 BGN393197:BGN393203 BQJ393197:BQJ393203 CAF393197:CAF393203 CKB393197:CKB393203 CTX393197:CTX393203 DDT393197:DDT393203 DNP393197:DNP393203 DXL393197:DXL393203 EHH393197:EHH393203 ERD393197:ERD393203 FAZ393197:FAZ393203 FKV393197:FKV393203 FUR393197:FUR393203 GEN393197:GEN393203 GOJ393197:GOJ393203 GYF393197:GYF393203 HIB393197:HIB393203 HRX393197:HRX393203 IBT393197:IBT393203 ILP393197:ILP393203 IVL393197:IVL393203 JFH393197:JFH393203 JPD393197:JPD393203 JYZ393197:JYZ393203 KIV393197:KIV393203 KSR393197:KSR393203 LCN393197:LCN393203 LMJ393197:LMJ393203 LWF393197:LWF393203 MGB393197:MGB393203 MPX393197:MPX393203 MZT393197:MZT393203 NJP393197:NJP393203 NTL393197:NTL393203 ODH393197:ODH393203 OND393197:OND393203 OWZ393197:OWZ393203 PGV393197:PGV393203 PQR393197:PQR393203 QAN393197:QAN393203 QKJ393197:QKJ393203 QUF393197:QUF393203 REB393197:REB393203 RNX393197:RNX393203 RXT393197:RXT393203 SHP393197:SHP393203 SRL393197:SRL393203 TBH393197:TBH393203 TLD393197:TLD393203 TUZ393197:TUZ393203 UEV393197:UEV393203 UOR393197:UOR393203 UYN393197:UYN393203 VIJ393197:VIJ393203 VSF393197:VSF393203 WCB393197:WCB393203 WLX393197:WLX393203 WVT393197:WVT393203 JH458733:JH458739 TD458733:TD458739 ACZ458733:ACZ458739 AMV458733:AMV458739 AWR458733:AWR458739 BGN458733:BGN458739 BQJ458733:BQJ458739 CAF458733:CAF458739 CKB458733:CKB458739 CTX458733:CTX458739 DDT458733:DDT458739 DNP458733:DNP458739 DXL458733:DXL458739 EHH458733:EHH458739 ERD458733:ERD458739 FAZ458733:FAZ458739 FKV458733:FKV458739 FUR458733:FUR458739 GEN458733:GEN458739 GOJ458733:GOJ458739 GYF458733:GYF458739 HIB458733:HIB458739 HRX458733:HRX458739 IBT458733:IBT458739 ILP458733:ILP458739 IVL458733:IVL458739 JFH458733:JFH458739 JPD458733:JPD458739 JYZ458733:JYZ458739 KIV458733:KIV458739 KSR458733:KSR458739 LCN458733:LCN458739 LMJ458733:LMJ458739 LWF458733:LWF458739 MGB458733:MGB458739 MPX458733:MPX458739 MZT458733:MZT458739 NJP458733:NJP458739 NTL458733:NTL458739 ODH458733:ODH458739 OND458733:OND458739 OWZ458733:OWZ458739 PGV458733:PGV458739 PQR458733:PQR458739 QAN458733:QAN458739 QKJ458733:QKJ458739 QUF458733:QUF458739 REB458733:REB458739 RNX458733:RNX458739 RXT458733:RXT458739 SHP458733:SHP458739 SRL458733:SRL458739 TBH458733:TBH458739 TLD458733:TLD458739 TUZ458733:TUZ458739 UEV458733:UEV458739 UOR458733:UOR458739 UYN458733:UYN458739 VIJ458733:VIJ458739 VSF458733:VSF458739 WCB458733:WCB458739 WLX458733:WLX458739 WVT458733:WVT458739 JH524269:JH524275 TD524269:TD524275 ACZ524269:ACZ524275 AMV524269:AMV524275 AWR524269:AWR524275 BGN524269:BGN524275 BQJ524269:BQJ524275 CAF524269:CAF524275 CKB524269:CKB524275 CTX524269:CTX524275 DDT524269:DDT524275 DNP524269:DNP524275 DXL524269:DXL524275 EHH524269:EHH524275 ERD524269:ERD524275 FAZ524269:FAZ524275 FKV524269:FKV524275 FUR524269:FUR524275 GEN524269:GEN524275 GOJ524269:GOJ524275 GYF524269:GYF524275 HIB524269:HIB524275 HRX524269:HRX524275 IBT524269:IBT524275 ILP524269:ILP524275 IVL524269:IVL524275 JFH524269:JFH524275 JPD524269:JPD524275 JYZ524269:JYZ524275 KIV524269:KIV524275 KSR524269:KSR524275 LCN524269:LCN524275 LMJ524269:LMJ524275 LWF524269:LWF524275 MGB524269:MGB524275 MPX524269:MPX524275 MZT524269:MZT524275 NJP524269:NJP524275 NTL524269:NTL524275 ODH524269:ODH524275 OND524269:OND524275 OWZ524269:OWZ524275 PGV524269:PGV524275 PQR524269:PQR524275 QAN524269:QAN524275 QKJ524269:QKJ524275 QUF524269:QUF524275 REB524269:REB524275 RNX524269:RNX524275 RXT524269:RXT524275 SHP524269:SHP524275 SRL524269:SRL524275 TBH524269:TBH524275 TLD524269:TLD524275 TUZ524269:TUZ524275 UEV524269:UEV524275 UOR524269:UOR524275 UYN524269:UYN524275 VIJ524269:VIJ524275 VSF524269:VSF524275 WCB524269:WCB524275 WLX524269:WLX524275 WVT524269:WVT524275 JH589805:JH589811 TD589805:TD589811 ACZ589805:ACZ589811 AMV589805:AMV589811 AWR589805:AWR589811 BGN589805:BGN589811 BQJ589805:BQJ589811 CAF589805:CAF589811 CKB589805:CKB589811 CTX589805:CTX589811 DDT589805:DDT589811 DNP589805:DNP589811 DXL589805:DXL589811 EHH589805:EHH589811 ERD589805:ERD589811 FAZ589805:FAZ589811 FKV589805:FKV589811 FUR589805:FUR589811 GEN589805:GEN589811 GOJ589805:GOJ589811 GYF589805:GYF589811 HIB589805:HIB589811 HRX589805:HRX589811 IBT589805:IBT589811 ILP589805:ILP589811 IVL589805:IVL589811 JFH589805:JFH589811 JPD589805:JPD589811 JYZ589805:JYZ589811 KIV589805:KIV589811 KSR589805:KSR589811 LCN589805:LCN589811 LMJ589805:LMJ589811 LWF589805:LWF589811 MGB589805:MGB589811 MPX589805:MPX589811 MZT589805:MZT589811 NJP589805:NJP589811 NTL589805:NTL589811 ODH589805:ODH589811 OND589805:OND589811 OWZ589805:OWZ589811 PGV589805:PGV589811 PQR589805:PQR589811 QAN589805:QAN589811 QKJ589805:QKJ589811 QUF589805:QUF589811 REB589805:REB589811 RNX589805:RNX589811 RXT589805:RXT589811 SHP589805:SHP589811 SRL589805:SRL589811 TBH589805:TBH589811 TLD589805:TLD589811 TUZ589805:TUZ589811 UEV589805:UEV589811 UOR589805:UOR589811 UYN589805:UYN589811 VIJ589805:VIJ589811 VSF589805:VSF589811 WCB589805:WCB589811 WLX589805:WLX589811 WVT589805:WVT589811 JH655341:JH655347 TD655341:TD655347 ACZ655341:ACZ655347 AMV655341:AMV655347 AWR655341:AWR655347 BGN655341:BGN655347 BQJ655341:BQJ655347 CAF655341:CAF655347 CKB655341:CKB655347 CTX655341:CTX655347 DDT655341:DDT655347 DNP655341:DNP655347 DXL655341:DXL655347 EHH655341:EHH655347 ERD655341:ERD655347 FAZ655341:FAZ655347 FKV655341:FKV655347 FUR655341:FUR655347 GEN655341:GEN655347 GOJ655341:GOJ655347 GYF655341:GYF655347 HIB655341:HIB655347 HRX655341:HRX655347 IBT655341:IBT655347 ILP655341:ILP655347 IVL655341:IVL655347 JFH655341:JFH655347 JPD655341:JPD655347 JYZ655341:JYZ655347 KIV655341:KIV655347 KSR655341:KSR655347 LCN655341:LCN655347 LMJ655341:LMJ655347 LWF655341:LWF655347 MGB655341:MGB655347 MPX655341:MPX655347 MZT655341:MZT655347 NJP655341:NJP655347 NTL655341:NTL655347 ODH655341:ODH655347 OND655341:OND655347 OWZ655341:OWZ655347 PGV655341:PGV655347 PQR655341:PQR655347 QAN655341:QAN655347 QKJ655341:QKJ655347 QUF655341:QUF655347 REB655341:REB655347 RNX655341:RNX655347 RXT655341:RXT655347 SHP655341:SHP655347 SRL655341:SRL655347 TBH655341:TBH655347 TLD655341:TLD655347 TUZ655341:TUZ655347 UEV655341:UEV655347 UOR655341:UOR655347 UYN655341:UYN655347 VIJ655341:VIJ655347 VSF655341:VSF655347 WCB655341:WCB655347 WLX655341:WLX655347 WVT655341:WVT655347 JH720877:JH720883 TD720877:TD720883 ACZ720877:ACZ720883 AMV720877:AMV720883 AWR720877:AWR720883 BGN720877:BGN720883 BQJ720877:BQJ720883 CAF720877:CAF720883 CKB720877:CKB720883 CTX720877:CTX720883 DDT720877:DDT720883 DNP720877:DNP720883 DXL720877:DXL720883 EHH720877:EHH720883 ERD720877:ERD720883 FAZ720877:FAZ720883 FKV720877:FKV720883 FUR720877:FUR720883 GEN720877:GEN720883 GOJ720877:GOJ720883 GYF720877:GYF720883 HIB720877:HIB720883 HRX720877:HRX720883 IBT720877:IBT720883 ILP720877:ILP720883 IVL720877:IVL720883 JFH720877:JFH720883 JPD720877:JPD720883 JYZ720877:JYZ720883 KIV720877:KIV720883 KSR720877:KSR720883 LCN720877:LCN720883 LMJ720877:LMJ720883 LWF720877:LWF720883 MGB720877:MGB720883 MPX720877:MPX720883 MZT720877:MZT720883 NJP720877:NJP720883 NTL720877:NTL720883 ODH720877:ODH720883 OND720877:OND720883 OWZ720877:OWZ720883 PGV720877:PGV720883 PQR720877:PQR720883 QAN720877:QAN720883 QKJ720877:QKJ720883 QUF720877:QUF720883 REB720877:REB720883 RNX720877:RNX720883 RXT720877:RXT720883 SHP720877:SHP720883 SRL720877:SRL720883 TBH720877:TBH720883 TLD720877:TLD720883 TUZ720877:TUZ720883 UEV720877:UEV720883 UOR720877:UOR720883 UYN720877:UYN720883 VIJ720877:VIJ720883 VSF720877:VSF720883 WCB720877:WCB720883 WLX720877:WLX720883 WVT720877:WVT720883 JH786413:JH786419 TD786413:TD786419 ACZ786413:ACZ786419 AMV786413:AMV786419 AWR786413:AWR786419 BGN786413:BGN786419 BQJ786413:BQJ786419 CAF786413:CAF786419 CKB786413:CKB786419 CTX786413:CTX786419 DDT786413:DDT786419 DNP786413:DNP786419 DXL786413:DXL786419 EHH786413:EHH786419 ERD786413:ERD786419 FAZ786413:FAZ786419 FKV786413:FKV786419 FUR786413:FUR786419 GEN786413:GEN786419 GOJ786413:GOJ786419 GYF786413:GYF786419 HIB786413:HIB786419 HRX786413:HRX786419 IBT786413:IBT786419 ILP786413:ILP786419 IVL786413:IVL786419 JFH786413:JFH786419 JPD786413:JPD786419 JYZ786413:JYZ786419 KIV786413:KIV786419 KSR786413:KSR786419 LCN786413:LCN786419 LMJ786413:LMJ786419 LWF786413:LWF786419 MGB786413:MGB786419 MPX786413:MPX786419 MZT786413:MZT786419 NJP786413:NJP786419 NTL786413:NTL786419 ODH786413:ODH786419 OND786413:OND786419 OWZ786413:OWZ786419 PGV786413:PGV786419 PQR786413:PQR786419 QAN786413:QAN786419 QKJ786413:QKJ786419 QUF786413:QUF786419 REB786413:REB786419 RNX786413:RNX786419 RXT786413:RXT786419 SHP786413:SHP786419 SRL786413:SRL786419 TBH786413:TBH786419 TLD786413:TLD786419 TUZ786413:TUZ786419 UEV786413:UEV786419 UOR786413:UOR786419 UYN786413:UYN786419 VIJ786413:VIJ786419 VSF786413:VSF786419 WCB786413:WCB786419 WLX786413:WLX786419 WVT786413:WVT786419 JH851949:JH851955 TD851949:TD851955 ACZ851949:ACZ851955 AMV851949:AMV851955 AWR851949:AWR851955 BGN851949:BGN851955 BQJ851949:BQJ851955 CAF851949:CAF851955 CKB851949:CKB851955 CTX851949:CTX851955 DDT851949:DDT851955 DNP851949:DNP851955 DXL851949:DXL851955 EHH851949:EHH851955 ERD851949:ERD851955 FAZ851949:FAZ851955 FKV851949:FKV851955 FUR851949:FUR851955 GEN851949:GEN851955 GOJ851949:GOJ851955 GYF851949:GYF851955 HIB851949:HIB851955 HRX851949:HRX851955 IBT851949:IBT851955 ILP851949:ILP851955 IVL851949:IVL851955 JFH851949:JFH851955 JPD851949:JPD851955 JYZ851949:JYZ851955 KIV851949:KIV851955 KSR851949:KSR851955 LCN851949:LCN851955 LMJ851949:LMJ851955 LWF851949:LWF851955 MGB851949:MGB851955 MPX851949:MPX851955 MZT851949:MZT851955 NJP851949:NJP851955 NTL851949:NTL851955 ODH851949:ODH851955 OND851949:OND851955 OWZ851949:OWZ851955 PGV851949:PGV851955 PQR851949:PQR851955 QAN851949:QAN851955 QKJ851949:QKJ851955 QUF851949:QUF851955 REB851949:REB851955 RNX851949:RNX851955 RXT851949:RXT851955 SHP851949:SHP851955 SRL851949:SRL851955 TBH851949:TBH851955 TLD851949:TLD851955 TUZ851949:TUZ851955 UEV851949:UEV851955 UOR851949:UOR851955 UYN851949:UYN851955 VIJ851949:VIJ851955 VSF851949:VSF851955 WCB851949:WCB851955 WLX851949:WLX851955 WVT851949:WVT851955 JH917485:JH917491 TD917485:TD917491 ACZ917485:ACZ917491 AMV917485:AMV917491 AWR917485:AWR917491 BGN917485:BGN917491 BQJ917485:BQJ917491 CAF917485:CAF917491 CKB917485:CKB917491 CTX917485:CTX917491 DDT917485:DDT917491 DNP917485:DNP917491 DXL917485:DXL917491 EHH917485:EHH917491 ERD917485:ERD917491 FAZ917485:FAZ917491 FKV917485:FKV917491 FUR917485:FUR917491 GEN917485:GEN917491 GOJ917485:GOJ917491 GYF917485:GYF917491 HIB917485:HIB917491 HRX917485:HRX917491 IBT917485:IBT917491 ILP917485:ILP917491 IVL917485:IVL917491 JFH917485:JFH917491 JPD917485:JPD917491 JYZ917485:JYZ917491 KIV917485:KIV917491 KSR917485:KSR917491 LCN917485:LCN917491 LMJ917485:LMJ917491 LWF917485:LWF917491 MGB917485:MGB917491 MPX917485:MPX917491 MZT917485:MZT917491 NJP917485:NJP917491 NTL917485:NTL917491 ODH917485:ODH917491 OND917485:OND917491 OWZ917485:OWZ917491 PGV917485:PGV917491 PQR917485:PQR917491 QAN917485:QAN917491 QKJ917485:QKJ917491 QUF917485:QUF917491 REB917485:REB917491 RNX917485:RNX917491 RXT917485:RXT917491 SHP917485:SHP917491 SRL917485:SRL917491 TBH917485:TBH917491 TLD917485:TLD917491 TUZ917485:TUZ917491 UEV917485:UEV917491 UOR917485:UOR917491 UYN917485:UYN917491 VIJ917485:VIJ917491 VSF917485:VSF917491 WCB917485:WCB917491 WLX917485:WLX917491 WVT917485:WVT917491 JH983021:JH983027 TD983021:TD983027 ACZ983021:ACZ983027 AMV983021:AMV983027 AWR983021:AWR983027 BGN983021:BGN983027 BQJ983021:BQJ983027 CAF983021:CAF983027 CKB983021:CKB983027 CTX983021:CTX983027 DDT983021:DDT983027 DNP983021:DNP983027 DXL983021:DXL983027 EHH983021:EHH983027 ERD983021:ERD983027 FAZ983021:FAZ983027 FKV983021:FKV983027 FUR983021:FUR983027 GEN983021:GEN983027 GOJ983021:GOJ983027 GYF983021:GYF983027 HIB983021:HIB983027 HRX983021:HRX983027 IBT983021:IBT983027 ILP983021:ILP983027 IVL983021:IVL983027 JFH983021:JFH983027 JPD983021:JPD983027 JYZ983021:JYZ983027 KIV983021:KIV983027 KSR983021:KSR983027 LCN983021:LCN983027 LMJ983021:LMJ983027 LWF983021:LWF983027 MGB983021:MGB983027 MPX983021:MPX983027 MZT983021:MZT983027 NJP983021:NJP983027 NTL983021:NTL983027 ODH983021:ODH983027 OND983021:OND983027 OWZ983021:OWZ983027 PGV983021:PGV983027 PQR983021:PQR983027 QAN983021:QAN983027 QKJ983021:QKJ983027 QUF983021:QUF983027 REB983021:REB983027 RNX983021:RNX983027 RXT983021:RXT983027 SHP983021:SHP983027 SRL983021:SRL983027 TBH983021:TBH983027 TLD983021:TLD983027 TUZ983021:TUZ983027 UEV983021:UEV983027 UOR983021:UOR983027 UYN983021:UYN983027 VIJ983021:VIJ983027 VSF983021:VSF983027 WCB983021:WCB983027 WLX983021:WLX983027 F65517:F65523 F131053:F131059 F196589:F196595 F262125:F262131 F327661:F327667 F393197:F393203 F458733:F458739 F524269:F524275 F589805:F589811 F655341:F655347 F720877:F720883 F786413:F786419 F851949:F851955 F917485:F917491 F983021:F983027">
      <formula1>$F$69:$F$151</formula1>
    </dataValidation>
    <dataValidation imeMode="off" allowBlank="1" showDropDown="0" showInputMessage="1" showErrorMessage="1" sqref="WLZ5:WLZ38 JK29:JK38 TG29:TG38 ADC29:ADC38 AMY29:AMY38 AWU29:AWU38 BGQ29:BGQ38 BQM29:BQM38 CAI29:CAI38 CKE29:CKE38 CUA29:CUA38 DDW29:DDW38 DNS29:DNS38 DXO29:DXO38 EHK29:EHK38 ERG29:ERG38 FBC29:FBC38 FKY29:FKY38 FUU29:FUU38 GEQ29:GEQ38 GOM29:GOM38 GYI29:GYI38 HIE29:HIE38 HSA29:HSA38 IBW29:IBW38 ILS29:ILS38 IVO29:IVO38 JFK29:JFK38 JPG29:JPG38 JZC29:JZC38 KIY29:KIY38 KSU29:KSU38 LCQ29:LCQ38 LMM29:LMM38 LWI29:LWI38 MGE29:MGE38 MQA29:MQA38 MZW29:MZW38 NJS29:NJS38 NTO29:NTO38 ODK29:ODK38 ONG29:ONG38 OXC29:OXC38 PGY29:PGY38 PQU29:PQU38 QAQ29:QAQ38 QKM29:QKM38 QUI29:QUI38 REE29:REE38 ROA29:ROA38 RXW29:RXW38 SHS29:SHS38 SRO29:SRO38 TBK29:TBK38 TLG29:TLG38 TVC29:TVC38 UEY29:UEY38 UOU29:UOU38 UYQ29:UYQ38 VIM29:VIM38 VSI29:VSI38 WCE29:WCE38 WMA29:WMA38 WVW29:WVW38 JK65524:JK65533 TG65524:TG65533 ADC65524:ADC65533 AMY65524:AMY65533 AWU65524:AWU65533 BGQ65524:BGQ65533 BQM65524:BQM65533 CAI65524:CAI65533 CKE65524:CKE65533 CUA65524:CUA65533 DDW65524:DDW65533 DNS65524:DNS65533 DXO65524:DXO65533 EHK65524:EHK65533 ERG65524:ERG65533 FBC65524:FBC65533 FKY65524:FKY65533 FUU65524:FUU65533 GEQ65524:GEQ65533 GOM65524:GOM65533 GYI65524:GYI65533 HIE65524:HIE65533 HSA65524:HSA65533 IBW65524:IBW65533 ILS65524:ILS65533 IVO65524:IVO65533 JFK65524:JFK65533 JPG65524:JPG65533 JZC65524:JZC65533 KIY65524:KIY65533 KSU65524:KSU65533 LCQ65524:LCQ65533 LMM65524:LMM65533 LWI65524:LWI65533 MGE65524:MGE65533 MQA65524:MQA65533 MZW65524:MZW65533 NJS65524:NJS65533 NTO65524:NTO65533 ODK65524:ODK65533 ONG65524:ONG65533 OXC65524:OXC65533 PGY65524:PGY65533 PQU65524:PQU65533 QAQ65524:QAQ65533 QKM65524:QKM65533 QUI65524:QUI65533 REE65524:REE65533 ROA65524:ROA65533 RXW65524:RXW65533 SHS65524:SHS65533 SRO65524:SRO65533 TBK65524:TBK65533 TLG65524:TLG65533 TVC65524:TVC65533 UEY65524:UEY65533 UOU65524:UOU65533 UYQ65524:UYQ65533 VIM65524:VIM65533 VSI65524:VSI65533 WCE65524:WCE65533 WMA65524:WMA65533 WVW65524:WVW65533 JK131060:JK131069 TG131060:TG131069 ADC131060:ADC131069 AMY131060:AMY131069 AWU131060:AWU131069 BGQ131060:BGQ131069 BQM131060:BQM131069 CAI131060:CAI131069 CKE131060:CKE131069 CUA131060:CUA131069 DDW131060:DDW131069 DNS131060:DNS131069 DXO131060:DXO131069 EHK131060:EHK131069 ERG131060:ERG131069 FBC131060:FBC131069 FKY131060:FKY131069 FUU131060:FUU131069 GEQ131060:GEQ131069 GOM131060:GOM131069 GYI131060:GYI131069 HIE131060:HIE131069 HSA131060:HSA131069 IBW131060:IBW131069 ILS131060:ILS131069 IVO131060:IVO131069 JFK131060:JFK131069 JPG131060:JPG131069 JZC131060:JZC131069 KIY131060:KIY131069 KSU131060:KSU131069 LCQ131060:LCQ131069 LMM131060:LMM131069 LWI131060:LWI131069 MGE131060:MGE131069 MQA131060:MQA131069 MZW131060:MZW131069 NJS131060:NJS131069 NTO131060:NTO131069 ODK131060:ODK131069 ONG131060:ONG131069 OXC131060:OXC131069 PGY131060:PGY131069 PQU131060:PQU131069 QAQ131060:QAQ131069 QKM131060:QKM131069 QUI131060:QUI131069 REE131060:REE131069 ROA131060:ROA131069 RXW131060:RXW131069 SHS131060:SHS131069 SRO131060:SRO131069 TBK131060:TBK131069 TLG131060:TLG131069 TVC131060:TVC131069 UEY131060:UEY131069 UOU131060:UOU131069 UYQ131060:UYQ131069 VIM131060:VIM131069 VSI131060:VSI131069 WCE131060:WCE131069 WMA131060:WMA131069 WVW131060:WVW131069 JK196596:JK196605 TG196596:TG196605 ADC196596:ADC196605 AMY196596:AMY196605 AWU196596:AWU196605 BGQ196596:BGQ196605 BQM196596:BQM196605 CAI196596:CAI196605 CKE196596:CKE196605 CUA196596:CUA196605 DDW196596:DDW196605 DNS196596:DNS196605 DXO196596:DXO196605 EHK196596:EHK196605 ERG196596:ERG196605 FBC196596:FBC196605 FKY196596:FKY196605 FUU196596:FUU196605 GEQ196596:GEQ196605 GOM196596:GOM196605 GYI196596:GYI196605 HIE196596:HIE196605 HSA196596:HSA196605 IBW196596:IBW196605 ILS196596:ILS196605 IVO196596:IVO196605 JFK196596:JFK196605 JPG196596:JPG196605 JZC196596:JZC196605 KIY196596:KIY196605 KSU196596:KSU196605 LCQ196596:LCQ196605 LMM196596:LMM196605 LWI196596:LWI196605 MGE196596:MGE196605 MQA196596:MQA196605 MZW196596:MZW196605 NJS196596:NJS196605 NTO196596:NTO196605 ODK196596:ODK196605 ONG196596:ONG196605 OXC196596:OXC196605 PGY196596:PGY196605 PQU196596:PQU196605 QAQ196596:QAQ196605 QKM196596:QKM196605 QUI196596:QUI196605 REE196596:REE196605 ROA196596:ROA196605 RXW196596:RXW196605 SHS196596:SHS196605 SRO196596:SRO196605 TBK196596:TBK196605 TLG196596:TLG196605 TVC196596:TVC196605 UEY196596:UEY196605 UOU196596:UOU196605 UYQ196596:UYQ196605 VIM196596:VIM196605 VSI196596:VSI196605 WCE196596:WCE196605 WMA196596:WMA196605 WVW196596:WVW196605 JK262132:JK262141 TG262132:TG262141 ADC262132:ADC262141 AMY262132:AMY262141 AWU262132:AWU262141 BGQ262132:BGQ262141 BQM262132:BQM262141 CAI262132:CAI262141 CKE262132:CKE262141 CUA262132:CUA262141 DDW262132:DDW262141 DNS262132:DNS262141 DXO262132:DXO262141 EHK262132:EHK262141 ERG262132:ERG262141 FBC262132:FBC262141 FKY262132:FKY262141 FUU262132:FUU262141 GEQ262132:GEQ262141 GOM262132:GOM262141 GYI262132:GYI262141 HIE262132:HIE262141 HSA262132:HSA262141 IBW262132:IBW262141 ILS262132:ILS262141 IVO262132:IVO262141 JFK262132:JFK262141 JPG262132:JPG262141 JZC262132:JZC262141 KIY262132:KIY262141 KSU262132:KSU262141 LCQ262132:LCQ262141 LMM262132:LMM262141 LWI262132:LWI262141 MGE262132:MGE262141 MQA262132:MQA262141 MZW262132:MZW262141 NJS262132:NJS262141 NTO262132:NTO262141 ODK262132:ODK262141 ONG262132:ONG262141 OXC262132:OXC262141 PGY262132:PGY262141 PQU262132:PQU262141 QAQ262132:QAQ262141 QKM262132:QKM262141 QUI262132:QUI262141 REE262132:REE262141 ROA262132:ROA262141 RXW262132:RXW262141 SHS262132:SHS262141 SRO262132:SRO262141 TBK262132:TBK262141 TLG262132:TLG262141 TVC262132:TVC262141 UEY262132:UEY262141 UOU262132:UOU262141 UYQ262132:UYQ262141 VIM262132:VIM262141 VSI262132:VSI262141 WCE262132:WCE262141 WMA262132:WMA262141 WVW262132:WVW262141 JK327668:JK327677 TG327668:TG327677 ADC327668:ADC327677 AMY327668:AMY327677 AWU327668:AWU327677 BGQ327668:BGQ327677 BQM327668:BQM327677 CAI327668:CAI327677 CKE327668:CKE327677 CUA327668:CUA327677 DDW327668:DDW327677 DNS327668:DNS327677 DXO327668:DXO327677 EHK327668:EHK327677 ERG327668:ERG327677 FBC327668:FBC327677 FKY327668:FKY327677 FUU327668:FUU327677 GEQ327668:GEQ327677 GOM327668:GOM327677 GYI327668:GYI327677 HIE327668:HIE327677 HSA327668:HSA327677 IBW327668:IBW327677 ILS327668:ILS327677 IVO327668:IVO327677 JFK327668:JFK327677 JPG327668:JPG327677 JZC327668:JZC327677 KIY327668:KIY327677 KSU327668:KSU327677 LCQ327668:LCQ327677 LMM327668:LMM327677 LWI327668:LWI327677 MGE327668:MGE327677 MQA327668:MQA327677 MZW327668:MZW327677 NJS327668:NJS327677 NTO327668:NTO327677 ODK327668:ODK327677 ONG327668:ONG327677 OXC327668:OXC327677 PGY327668:PGY327677 PQU327668:PQU327677 QAQ327668:QAQ327677 QKM327668:QKM327677 QUI327668:QUI327677 REE327668:REE327677 ROA327668:ROA327677 RXW327668:RXW327677 SHS327668:SHS327677 SRO327668:SRO327677 TBK327668:TBK327677 TLG327668:TLG327677 TVC327668:TVC327677 UEY327668:UEY327677 UOU327668:UOU327677 UYQ327668:UYQ327677 VIM327668:VIM327677 VSI327668:VSI327677 WCE327668:WCE327677 WMA327668:WMA327677 WVW327668:WVW327677 JK393204:JK393213 TG393204:TG393213 ADC393204:ADC393213 AMY393204:AMY393213 AWU393204:AWU393213 BGQ393204:BGQ393213 BQM393204:BQM393213 CAI393204:CAI393213 CKE393204:CKE393213 CUA393204:CUA393213 DDW393204:DDW393213 DNS393204:DNS393213 DXO393204:DXO393213 EHK393204:EHK393213 ERG393204:ERG393213 FBC393204:FBC393213 FKY393204:FKY393213 FUU393204:FUU393213 GEQ393204:GEQ393213 GOM393204:GOM393213 GYI393204:GYI393213 HIE393204:HIE393213 HSA393204:HSA393213 IBW393204:IBW393213 ILS393204:ILS393213 IVO393204:IVO393213 JFK393204:JFK393213 JPG393204:JPG393213 JZC393204:JZC393213 KIY393204:KIY393213 KSU393204:KSU393213 LCQ393204:LCQ393213 LMM393204:LMM393213 LWI393204:LWI393213 MGE393204:MGE393213 MQA393204:MQA393213 MZW393204:MZW393213 NJS393204:NJS393213 NTO393204:NTO393213 ODK393204:ODK393213 ONG393204:ONG393213 OXC393204:OXC393213 PGY393204:PGY393213 PQU393204:PQU393213 QAQ393204:QAQ393213 QKM393204:QKM393213 QUI393204:QUI393213 REE393204:REE393213 ROA393204:ROA393213 RXW393204:RXW393213 SHS393204:SHS393213 SRO393204:SRO393213 TBK393204:TBK393213 TLG393204:TLG393213 TVC393204:TVC393213 UEY393204:UEY393213 UOU393204:UOU393213 UYQ393204:UYQ393213 VIM393204:VIM393213 VSI393204:VSI393213 WCE393204:WCE393213 WMA393204:WMA393213 WVW393204:WVW393213 JK458740:JK458749 TG458740:TG458749 ADC458740:ADC458749 AMY458740:AMY458749 AWU458740:AWU458749 BGQ458740:BGQ458749 BQM458740:BQM458749 CAI458740:CAI458749 CKE458740:CKE458749 CUA458740:CUA458749 DDW458740:DDW458749 DNS458740:DNS458749 DXO458740:DXO458749 EHK458740:EHK458749 ERG458740:ERG458749 FBC458740:FBC458749 FKY458740:FKY458749 FUU458740:FUU458749 GEQ458740:GEQ458749 GOM458740:GOM458749 GYI458740:GYI458749 HIE458740:HIE458749 HSA458740:HSA458749 IBW458740:IBW458749 ILS458740:ILS458749 IVO458740:IVO458749 JFK458740:JFK458749 JPG458740:JPG458749 JZC458740:JZC458749 KIY458740:KIY458749 KSU458740:KSU458749 LCQ458740:LCQ458749 LMM458740:LMM458749 LWI458740:LWI458749 MGE458740:MGE458749 MQA458740:MQA458749 MZW458740:MZW458749 NJS458740:NJS458749 NTO458740:NTO458749 ODK458740:ODK458749 ONG458740:ONG458749 OXC458740:OXC458749 PGY458740:PGY458749 PQU458740:PQU458749 QAQ458740:QAQ458749 QKM458740:QKM458749 QUI458740:QUI458749 REE458740:REE458749 ROA458740:ROA458749 RXW458740:RXW458749 SHS458740:SHS458749 SRO458740:SRO458749 TBK458740:TBK458749 TLG458740:TLG458749 TVC458740:TVC458749 UEY458740:UEY458749 UOU458740:UOU458749 UYQ458740:UYQ458749 VIM458740:VIM458749 VSI458740:VSI458749 WCE458740:WCE458749 WMA458740:WMA458749 WVW458740:WVW458749 JK524276:JK524285 TG524276:TG524285 ADC524276:ADC524285 AMY524276:AMY524285 AWU524276:AWU524285 BGQ524276:BGQ524285 BQM524276:BQM524285 CAI524276:CAI524285 CKE524276:CKE524285 CUA524276:CUA524285 DDW524276:DDW524285 DNS524276:DNS524285 DXO524276:DXO524285 EHK524276:EHK524285 ERG524276:ERG524285 FBC524276:FBC524285 FKY524276:FKY524285 FUU524276:FUU524285 GEQ524276:GEQ524285 GOM524276:GOM524285 GYI524276:GYI524285 HIE524276:HIE524285 HSA524276:HSA524285 IBW524276:IBW524285 ILS524276:ILS524285 IVO524276:IVO524285 JFK524276:JFK524285 JPG524276:JPG524285 JZC524276:JZC524285 KIY524276:KIY524285 KSU524276:KSU524285 LCQ524276:LCQ524285 LMM524276:LMM524285 LWI524276:LWI524285 MGE524276:MGE524285 MQA524276:MQA524285 MZW524276:MZW524285 NJS524276:NJS524285 NTO524276:NTO524285 ODK524276:ODK524285 ONG524276:ONG524285 OXC524276:OXC524285 PGY524276:PGY524285 PQU524276:PQU524285 QAQ524276:QAQ524285 QKM524276:QKM524285 QUI524276:QUI524285 REE524276:REE524285 ROA524276:ROA524285 RXW524276:RXW524285 SHS524276:SHS524285 SRO524276:SRO524285 TBK524276:TBK524285 TLG524276:TLG524285 TVC524276:TVC524285 UEY524276:UEY524285 UOU524276:UOU524285 UYQ524276:UYQ524285 VIM524276:VIM524285 VSI524276:VSI524285 WCE524276:WCE524285 WMA524276:WMA524285 WVW524276:WVW524285 JK589812:JK589821 TG589812:TG589821 ADC589812:ADC589821 AMY589812:AMY589821 AWU589812:AWU589821 BGQ589812:BGQ589821 BQM589812:BQM589821 CAI589812:CAI589821 CKE589812:CKE589821 CUA589812:CUA589821 DDW589812:DDW589821 DNS589812:DNS589821 DXO589812:DXO589821 EHK589812:EHK589821 ERG589812:ERG589821 FBC589812:FBC589821 FKY589812:FKY589821 FUU589812:FUU589821 GEQ589812:GEQ589821 GOM589812:GOM589821 GYI589812:GYI589821 HIE589812:HIE589821 HSA589812:HSA589821 IBW589812:IBW589821 ILS589812:ILS589821 IVO589812:IVO589821 JFK589812:JFK589821 JPG589812:JPG589821 JZC589812:JZC589821 KIY589812:KIY589821 KSU589812:KSU589821 LCQ589812:LCQ589821 LMM589812:LMM589821 LWI589812:LWI589821 MGE589812:MGE589821 MQA589812:MQA589821 MZW589812:MZW589821 NJS589812:NJS589821 NTO589812:NTO589821 ODK589812:ODK589821 ONG589812:ONG589821 OXC589812:OXC589821 PGY589812:PGY589821 PQU589812:PQU589821 QAQ589812:QAQ589821 QKM589812:QKM589821 QUI589812:QUI589821 REE589812:REE589821 ROA589812:ROA589821 RXW589812:RXW589821 SHS589812:SHS589821 SRO589812:SRO589821 TBK589812:TBK589821 TLG589812:TLG589821 TVC589812:TVC589821 UEY589812:UEY589821 UOU589812:UOU589821 UYQ589812:UYQ589821 VIM589812:VIM589821 VSI589812:VSI589821 WCE589812:WCE589821 WMA589812:WMA589821 WVW589812:WVW589821 JK655348:JK655357 TG655348:TG655357 ADC655348:ADC655357 AMY655348:AMY655357 AWU655348:AWU655357 BGQ655348:BGQ655357 BQM655348:BQM655357 CAI655348:CAI655357 CKE655348:CKE655357 CUA655348:CUA655357 DDW655348:DDW655357 DNS655348:DNS655357 DXO655348:DXO655357 EHK655348:EHK655357 ERG655348:ERG655357 FBC655348:FBC655357 FKY655348:FKY655357 FUU655348:FUU655357 GEQ655348:GEQ655357 GOM655348:GOM655357 GYI655348:GYI655357 HIE655348:HIE655357 HSA655348:HSA655357 IBW655348:IBW655357 ILS655348:ILS655357 IVO655348:IVO655357 JFK655348:JFK655357 JPG655348:JPG655357 JZC655348:JZC655357 KIY655348:KIY655357 KSU655348:KSU655357 LCQ655348:LCQ655357 LMM655348:LMM655357 LWI655348:LWI655357 MGE655348:MGE655357 MQA655348:MQA655357 MZW655348:MZW655357 NJS655348:NJS655357 NTO655348:NTO655357 ODK655348:ODK655357 ONG655348:ONG655357 OXC655348:OXC655357 PGY655348:PGY655357 PQU655348:PQU655357 QAQ655348:QAQ655357 QKM655348:QKM655357 QUI655348:QUI655357 REE655348:REE655357 ROA655348:ROA655357 RXW655348:RXW655357 SHS655348:SHS655357 SRO655348:SRO655357 TBK655348:TBK655357 TLG655348:TLG655357 TVC655348:TVC655357 UEY655348:UEY655357 UOU655348:UOU655357 UYQ655348:UYQ655357 VIM655348:VIM655357 VSI655348:VSI655357 WCE655348:WCE655357 WMA655348:WMA655357 WVW655348:WVW655357 JK720884:JK720893 TG720884:TG720893 ADC720884:ADC720893 AMY720884:AMY720893 AWU720884:AWU720893 BGQ720884:BGQ720893 BQM720884:BQM720893 CAI720884:CAI720893 CKE720884:CKE720893 CUA720884:CUA720893 DDW720884:DDW720893 DNS720884:DNS720893 DXO720884:DXO720893 EHK720884:EHK720893 ERG720884:ERG720893 FBC720884:FBC720893 FKY720884:FKY720893 FUU720884:FUU720893 GEQ720884:GEQ720893 GOM720884:GOM720893 GYI720884:GYI720893 HIE720884:HIE720893 HSA720884:HSA720893 IBW720884:IBW720893 ILS720884:ILS720893 IVO720884:IVO720893 JFK720884:JFK720893 JPG720884:JPG720893 JZC720884:JZC720893 KIY720884:KIY720893 KSU720884:KSU720893 LCQ720884:LCQ720893 LMM720884:LMM720893 LWI720884:LWI720893 MGE720884:MGE720893 MQA720884:MQA720893 MZW720884:MZW720893 NJS720884:NJS720893 NTO720884:NTO720893 ODK720884:ODK720893 ONG720884:ONG720893 OXC720884:OXC720893 PGY720884:PGY720893 PQU720884:PQU720893 QAQ720884:QAQ720893 QKM720884:QKM720893 QUI720884:QUI720893 REE720884:REE720893 ROA720884:ROA720893 RXW720884:RXW720893 SHS720884:SHS720893 SRO720884:SRO720893 TBK720884:TBK720893 TLG720884:TLG720893 TVC720884:TVC720893 UEY720884:UEY720893 UOU720884:UOU720893 UYQ720884:UYQ720893 VIM720884:VIM720893 VSI720884:VSI720893 WCE720884:WCE720893 WMA720884:WMA720893 WVW720884:WVW720893 JK786420:JK786429 TG786420:TG786429 ADC786420:ADC786429 AMY786420:AMY786429 AWU786420:AWU786429 BGQ786420:BGQ786429 BQM786420:BQM786429 CAI786420:CAI786429 CKE786420:CKE786429 CUA786420:CUA786429 DDW786420:DDW786429 DNS786420:DNS786429 DXO786420:DXO786429 EHK786420:EHK786429 ERG786420:ERG786429 FBC786420:FBC786429 FKY786420:FKY786429 FUU786420:FUU786429 GEQ786420:GEQ786429 GOM786420:GOM786429 GYI786420:GYI786429 HIE786420:HIE786429 HSA786420:HSA786429 IBW786420:IBW786429 ILS786420:ILS786429 IVO786420:IVO786429 JFK786420:JFK786429 JPG786420:JPG786429 JZC786420:JZC786429 KIY786420:KIY786429 KSU786420:KSU786429 LCQ786420:LCQ786429 LMM786420:LMM786429 LWI786420:LWI786429 MGE786420:MGE786429 MQA786420:MQA786429 MZW786420:MZW786429 NJS786420:NJS786429 NTO786420:NTO786429 ODK786420:ODK786429 ONG786420:ONG786429 OXC786420:OXC786429 PGY786420:PGY786429 PQU786420:PQU786429 QAQ786420:QAQ786429 QKM786420:QKM786429 QUI786420:QUI786429 REE786420:REE786429 ROA786420:ROA786429 RXW786420:RXW786429 SHS786420:SHS786429 SRO786420:SRO786429 TBK786420:TBK786429 TLG786420:TLG786429 TVC786420:TVC786429 UEY786420:UEY786429 UOU786420:UOU786429 UYQ786420:UYQ786429 VIM786420:VIM786429 VSI786420:VSI786429 WCE786420:WCE786429 WMA786420:WMA786429 WVW786420:WVW786429 JK851956:JK851965 TG851956:TG851965 ADC851956:ADC851965 AMY851956:AMY851965 AWU851956:AWU851965 BGQ851956:BGQ851965 BQM851956:BQM851965 CAI851956:CAI851965 CKE851956:CKE851965 CUA851956:CUA851965 DDW851956:DDW851965 DNS851956:DNS851965 DXO851956:DXO851965 EHK851956:EHK851965 ERG851956:ERG851965 FBC851956:FBC851965 FKY851956:FKY851965 FUU851956:FUU851965 GEQ851956:GEQ851965 GOM851956:GOM851965 GYI851956:GYI851965 HIE851956:HIE851965 HSA851956:HSA851965 IBW851956:IBW851965 ILS851956:ILS851965 IVO851956:IVO851965 JFK851956:JFK851965 JPG851956:JPG851965 JZC851956:JZC851965 KIY851956:KIY851965 KSU851956:KSU851965 LCQ851956:LCQ851965 LMM851956:LMM851965 LWI851956:LWI851965 MGE851956:MGE851965 MQA851956:MQA851965 MZW851956:MZW851965 NJS851956:NJS851965 NTO851956:NTO851965 ODK851956:ODK851965 ONG851956:ONG851965 OXC851956:OXC851965 PGY851956:PGY851965 PQU851956:PQU851965 QAQ851956:QAQ851965 QKM851956:QKM851965 QUI851956:QUI851965 REE851956:REE851965 ROA851956:ROA851965 RXW851956:RXW851965 SHS851956:SHS851965 SRO851956:SRO851965 TBK851956:TBK851965 TLG851956:TLG851965 TVC851956:TVC851965 UEY851956:UEY851965 UOU851956:UOU851965 UYQ851956:UYQ851965 VIM851956:VIM851965 VSI851956:VSI851965 WCE851956:WCE851965 WMA851956:WMA851965 WVW851956:WVW851965 JK917492:JK917501 TG917492:TG917501 ADC917492:ADC917501 AMY917492:AMY917501 AWU917492:AWU917501 BGQ917492:BGQ917501 BQM917492:BQM917501 CAI917492:CAI917501 CKE917492:CKE917501 CUA917492:CUA917501 DDW917492:DDW917501 DNS917492:DNS917501 DXO917492:DXO917501 EHK917492:EHK917501 ERG917492:ERG917501 FBC917492:FBC917501 FKY917492:FKY917501 FUU917492:FUU917501 GEQ917492:GEQ917501 GOM917492:GOM917501 GYI917492:GYI917501 HIE917492:HIE917501 HSA917492:HSA917501 IBW917492:IBW917501 ILS917492:ILS917501 IVO917492:IVO917501 JFK917492:JFK917501 JPG917492:JPG917501 JZC917492:JZC917501 KIY917492:KIY917501 KSU917492:KSU917501 LCQ917492:LCQ917501 LMM917492:LMM917501 LWI917492:LWI917501 MGE917492:MGE917501 MQA917492:MQA917501 MZW917492:MZW917501 NJS917492:NJS917501 NTO917492:NTO917501 ODK917492:ODK917501 ONG917492:ONG917501 OXC917492:OXC917501 PGY917492:PGY917501 PQU917492:PQU917501 QAQ917492:QAQ917501 QKM917492:QKM917501 QUI917492:QUI917501 REE917492:REE917501 ROA917492:ROA917501 RXW917492:RXW917501 SHS917492:SHS917501 SRO917492:SRO917501 TBK917492:TBK917501 TLG917492:TLG917501 TVC917492:TVC917501 UEY917492:UEY917501 UOU917492:UOU917501 UYQ917492:UYQ917501 VIM917492:VIM917501 VSI917492:VSI917501 WCE917492:WCE917501 WMA917492:WMA917501 WVW917492:WVW917501 JK983028:JK983037 TG983028:TG983037 ADC983028:ADC983037 AMY983028:AMY983037 AWU983028:AWU983037 BGQ983028:BGQ983037 BQM983028:BQM983037 CAI983028:CAI983037 CKE983028:CKE983037 CUA983028:CUA983037 DDW983028:DDW983037 DNS983028:DNS983037 DXO983028:DXO983037 EHK983028:EHK983037 ERG983028:ERG983037 FBC983028:FBC983037 FKY983028:FKY983037 FUU983028:FUU983037 GEQ983028:GEQ983037 GOM983028:GOM983037 GYI983028:GYI983037 HIE983028:HIE983037 HSA983028:HSA983037 IBW983028:IBW983037 ILS983028:ILS983037 IVO983028:IVO983037 JFK983028:JFK983037 JPG983028:JPG983037 JZC983028:JZC983037 KIY983028:KIY983037 KSU983028:KSU983037 LCQ983028:LCQ983037 LMM983028:LMM983037 LWI983028:LWI983037 MGE983028:MGE983037 MQA983028:MQA983037 MZW983028:MZW983037 NJS983028:NJS983037 NTO983028:NTO983037 ODK983028:ODK983037 ONG983028:ONG983037 OXC983028:OXC983037 PGY983028:PGY983037 PQU983028:PQU983037 QAQ983028:QAQ983037 QKM983028:QKM983037 QUI983028:QUI983037 REE983028:REE983037 ROA983028:ROA983037 RXW983028:RXW983037 SHS983028:SHS983037 SRO983028:SRO983037 TBK983028:TBK983037 TLG983028:TLG983037 TVC983028:TVC983037 UEY983028:UEY983037 UOU983028:UOU983037 UYQ983028:UYQ983037 VIM983028:VIM983037 VSI983028:VSI983037 WCE983028:WCE983037 WMA983028:WMA983037 WVW983028:WVW983037 WVV983003:WVV983037 JJ65499:JJ65533 TF65499:TF65533 ADB65499:ADB65533 AMX65499:AMX65533 AWT65499:AWT65533 BGP65499:BGP65533 BQL65499:BQL65533 CAH65499:CAH65533 CKD65499:CKD65533 CTZ65499:CTZ65533 DDV65499:DDV65533 DNR65499:DNR65533 DXN65499:DXN65533 EHJ65499:EHJ65533 ERF65499:ERF65533 FBB65499:FBB65533 FKX65499:FKX65533 FUT65499:FUT65533 GEP65499:GEP65533 GOL65499:GOL65533 GYH65499:GYH65533 HID65499:HID65533 HRZ65499:HRZ65533 IBV65499:IBV65533 ILR65499:ILR65533 IVN65499:IVN65533 JFJ65499:JFJ65533 JPF65499:JPF65533 JZB65499:JZB65533 KIX65499:KIX65533 KST65499:KST65533 LCP65499:LCP65533 LML65499:LML65533 LWH65499:LWH65533 MGD65499:MGD65533 MPZ65499:MPZ65533 MZV65499:MZV65533 NJR65499:NJR65533 NTN65499:NTN65533 ODJ65499:ODJ65533 ONF65499:ONF65533 OXB65499:OXB65533 PGX65499:PGX65533 PQT65499:PQT65533 QAP65499:QAP65533 QKL65499:QKL65533 QUH65499:QUH65533 RED65499:RED65533 RNZ65499:RNZ65533 RXV65499:RXV65533 SHR65499:SHR65533 SRN65499:SRN65533 TBJ65499:TBJ65533 TLF65499:TLF65533 TVB65499:TVB65533 UEX65499:UEX65533 UOT65499:UOT65533 UYP65499:UYP65533 VIL65499:VIL65533 VSH65499:VSH65533 WCD65499:WCD65533 WLZ65499:WLZ65533 WVV65499:WVV65533 JJ131035:JJ131069 TF131035:TF131069 ADB131035:ADB131069 AMX131035:AMX131069 AWT131035:AWT131069 BGP131035:BGP131069 BQL131035:BQL131069 CAH131035:CAH131069 CKD131035:CKD131069 CTZ131035:CTZ131069 DDV131035:DDV131069 DNR131035:DNR131069 DXN131035:DXN131069 EHJ131035:EHJ131069 ERF131035:ERF131069 FBB131035:FBB131069 FKX131035:FKX131069 FUT131035:FUT131069 GEP131035:GEP131069 GOL131035:GOL131069 GYH131035:GYH131069 HID131035:HID131069 HRZ131035:HRZ131069 IBV131035:IBV131069 ILR131035:ILR131069 IVN131035:IVN131069 JFJ131035:JFJ131069 JPF131035:JPF131069 JZB131035:JZB131069 KIX131035:KIX131069 KST131035:KST131069 LCP131035:LCP131069 LML131035:LML131069 LWH131035:LWH131069 MGD131035:MGD131069 MPZ131035:MPZ131069 MZV131035:MZV131069 NJR131035:NJR131069 NTN131035:NTN131069 ODJ131035:ODJ131069 ONF131035:ONF131069 OXB131035:OXB131069 PGX131035:PGX131069 PQT131035:PQT131069 QAP131035:QAP131069 QKL131035:QKL131069 QUH131035:QUH131069 RED131035:RED131069 RNZ131035:RNZ131069 RXV131035:RXV131069 SHR131035:SHR131069 SRN131035:SRN131069 TBJ131035:TBJ131069 TLF131035:TLF131069 TVB131035:TVB131069 UEX131035:UEX131069 UOT131035:UOT131069 UYP131035:UYP131069 VIL131035:VIL131069 VSH131035:VSH131069 WCD131035:WCD131069 WLZ131035:WLZ131069 WVV131035:WVV131069 JJ196571:JJ196605 TF196571:TF196605 ADB196571:ADB196605 AMX196571:AMX196605 AWT196571:AWT196605 BGP196571:BGP196605 BQL196571:BQL196605 CAH196571:CAH196605 CKD196571:CKD196605 CTZ196571:CTZ196605 DDV196571:DDV196605 DNR196571:DNR196605 DXN196571:DXN196605 EHJ196571:EHJ196605 ERF196571:ERF196605 FBB196571:FBB196605 FKX196571:FKX196605 FUT196571:FUT196605 GEP196571:GEP196605 GOL196571:GOL196605 GYH196571:GYH196605 HID196571:HID196605 HRZ196571:HRZ196605 IBV196571:IBV196605 ILR196571:ILR196605 IVN196571:IVN196605 JFJ196571:JFJ196605 JPF196571:JPF196605 JZB196571:JZB196605 KIX196571:KIX196605 KST196571:KST196605 LCP196571:LCP196605 LML196571:LML196605 LWH196571:LWH196605 MGD196571:MGD196605 MPZ196571:MPZ196605 MZV196571:MZV196605 NJR196571:NJR196605 NTN196571:NTN196605 ODJ196571:ODJ196605 ONF196571:ONF196605 OXB196571:OXB196605 PGX196571:PGX196605 PQT196571:PQT196605 QAP196571:QAP196605 QKL196571:QKL196605 QUH196571:QUH196605 RED196571:RED196605 RNZ196571:RNZ196605 RXV196571:RXV196605 SHR196571:SHR196605 SRN196571:SRN196605 TBJ196571:TBJ196605 TLF196571:TLF196605 TVB196571:TVB196605 UEX196571:UEX196605 UOT196571:UOT196605 UYP196571:UYP196605 VIL196571:VIL196605 VSH196571:VSH196605 WCD196571:WCD196605 WLZ196571:WLZ196605 WVV196571:WVV196605 JJ262107:JJ262141 TF262107:TF262141 ADB262107:ADB262141 AMX262107:AMX262141 AWT262107:AWT262141 BGP262107:BGP262141 BQL262107:BQL262141 CAH262107:CAH262141 CKD262107:CKD262141 CTZ262107:CTZ262141 DDV262107:DDV262141 DNR262107:DNR262141 DXN262107:DXN262141 EHJ262107:EHJ262141 ERF262107:ERF262141 FBB262107:FBB262141 FKX262107:FKX262141 FUT262107:FUT262141 GEP262107:GEP262141 GOL262107:GOL262141 GYH262107:GYH262141 HID262107:HID262141 HRZ262107:HRZ262141 IBV262107:IBV262141 ILR262107:ILR262141 IVN262107:IVN262141 JFJ262107:JFJ262141 JPF262107:JPF262141 JZB262107:JZB262141 KIX262107:KIX262141 KST262107:KST262141 LCP262107:LCP262141 LML262107:LML262141 LWH262107:LWH262141 MGD262107:MGD262141 MPZ262107:MPZ262141 MZV262107:MZV262141 NJR262107:NJR262141 NTN262107:NTN262141 ODJ262107:ODJ262141 ONF262107:ONF262141 OXB262107:OXB262141 PGX262107:PGX262141 PQT262107:PQT262141 QAP262107:QAP262141 QKL262107:QKL262141 QUH262107:QUH262141 RED262107:RED262141 RNZ262107:RNZ262141 RXV262107:RXV262141 SHR262107:SHR262141 SRN262107:SRN262141 TBJ262107:TBJ262141 TLF262107:TLF262141 TVB262107:TVB262141 UEX262107:UEX262141 UOT262107:UOT262141 UYP262107:UYP262141 VIL262107:VIL262141 VSH262107:VSH262141 WCD262107:WCD262141 WLZ262107:WLZ262141 WVV262107:WVV262141 JJ327643:JJ327677 TF327643:TF327677 ADB327643:ADB327677 AMX327643:AMX327677 AWT327643:AWT327677 BGP327643:BGP327677 BQL327643:BQL327677 CAH327643:CAH327677 CKD327643:CKD327677 CTZ327643:CTZ327677 DDV327643:DDV327677 DNR327643:DNR327677 DXN327643:DXN327677 EHJ327643:EHJ327677 ERF327643:ERF327677 FBB327643:FBB327677 FKX327643:FKX327677 FUT327643:FUT327677 GEP327643:GEP327677 GOL327643:GOL327677 GYH327643:GYH327677 HID327643:HID327677 HRZ327643:HRZ327677 IBV327643:IBV327677 ILR327643:ILR327677 IVN327643:IVN327677 JFJ327643:JFJ327677 JPF327643:JPF327677 JZB327643:JZB327677 KIX327643:KIX327677 KST327643:KST327677 LCP327643:LCP327677 LML327643:LML327677 LWH327643:LWH327677 MGD327643:MGD327677 MPZ327643:MPZ327677 MZV327643:MZV327677 NJR327643:NJR327677 NTN327643:NTN327677 ODJ327643:ODJ327677 ONF327643:ONF327677 OXB327643:OXB327677 PGX327643:PGX327677 PQT327643:PQT327677 QAP327643:QAP327677 QKL327643:QKL327677 QUH327643:QUH327677 RED327643:RED327677 RNZ327643:RNZ327677 RXV327643:RXV327677 SHR327643:SHR327677 SRN327643:SRN327677 TBJ327643:TBJ327677 TLF327643:TLF327677 TVB327643:TVB327677 UEX327643:UEX327677 UOT327643:UOT327677 UYP327643:UYP327677 VIL327643:VIL327677 VSH327643:VSH327677 WCD327643:WCD327677 WLZ327643:WLZ327677 WVV327643:WVV327677 JJ393179:JJ393213 TF393179:TF393213 ADB393179:ADB393213 AMX393179:AMX393213 AWT393179:AWT393213 BGP393179:BGP393213 BQL393179:BQL393213 CAH393179:CAH393213 CKD393179:CKD393213 CTZ393179:CTZ393213 DDV393179:DDV393213 DNR393179:DNR393213 DXN393179:DXN393213 EHJ393179:EHJ393213 ERF393179:ERF393213 FBB393179:FBB393213 FKX393179:FKX393213 FUT393179:FUT393213 GEP393179:GEP393213 GOL393179:GOL393213 GYH393179:GYH393213 HID393179:HID393213 HRZ393179:HRZ393213 IBV393179:IBV393213 ILR393179:ILR393213 IVN393179:IVN393213 JFJ393179:JFJ393213 JPF393179:JPF393213 JZB393179:JZB393213 KIX393179:KIX393213 KST393179:KST393213 LCP393179:LCP393213 LML393179:LML393213 LWH393179:LWH393213 MGD393179:MGD393213 MPZ393179:MPZ393213 MZV393179:MZV393213 NJR393179:NJR393213 NTN393179:NTN393213 ODJ393179:ODJ393213 ONF393179:ONF393213 OXB393179:OXB393213 PGX393179:PGX393213 PQT393179:PQT393213 QAP393179:QAP393213 QKL393179:QKL393213 QUH393179:QUH393213 RED393179:RED393213 RNZ393179:RNZ393213 RXV393179:RXV393213 SHR393179:SHR393213 SRN393179:SRN393213 TBJ393179:TBJ393213 TLF393179:TLF393213 TVB393179:TVB393213 UEX393179:UEX393213 UOT393179:UOT393213 UYP393179:UYP393213 VIL393179:VIL393213 VSH393179:VSH393213 WCD393179:WCD393213 WLZ393179:WLZ393213 WVV393179:WVV393213 JJ458715:JJ458749 TF458715:TF458749 ADB458715:ADB458749 AMX458715:AMX458749 AWT458715:AWT458749 BGP458715:BGP458749 BQL458715:BQL458749 CAH458715:CAH458749 CKD458715:CKD458749 CTZ458715:CTZ458749 DDV458715:DDV458749 DNR458715:DNR458749 DXN458715:DXN458749 EHJ458715:EHJ458749 ERF458715:ERF458749 FBB458715:FBB458749 FKX458715:FKX458749 FUT458715:FUT458749 GEP458715:GEP458749 GOL458715:GOL458749 GYH458715:GYH458749 HID458715:HID458749 HRZ458715:HRZ458749 IBV458715:IBV458749 ILR458715:ILR458749 IVN458715:IVN458749 JFJ458715:JFJ458749 JPF458715:JPF458749 JZB458715:JZB458749 KIX458715:KIX458749 KST458715:KST458749 LCP458715:LCP458749 LML458715:LML458749 LWH458715:LWH458749 MGD458715:MGD458749 MPZ458715:MPZ458749 MZV458715:MZV458749 NJR458715:NJR458749 NTN458715:NTN458749 ODJ458715:ODJ458749 ONF458715:ONF458749 OXB458715:OXB458749 PGX458715:PGX458749 PQT458715:PQT458749 QAP458715:QAP458749 QKL458715:QKL458749 QUH458715:QUH458749 RED458715:RED458749 RNZ458715:RNZ458749 RXV458715:RXV458749 SHR458715:SHR458749 SRN458715:SRN458749 TBJ458715:TBJ458749 TLF458715:TLF458749 TVB458715:TVB458749 UEX458715:UEX458749 UOT458715:UOT458749 UYP458715:UYP458749 VIL458715:VIL458749 VSH458715:VSH458749 WCD458715:WCD458749 WLZ458715:WLZ458749 WVV458715:WVV458749 JJ524251:JJ524285 TF524251:TF524285 ADB524251:ADB524285 AMX524251:AMX524285 AWT524251:AWT524285 BGP524251:BGP524285 BQL524251:BQL524285 CAH524251:CAH524285 CKD524251:CKD524285 CTZ524251:CTZ524285 DDV524251:DDV524285 DNR524251:DNR524285 DXN524251:DXN524285 EHJ524251:EHJ524285 ERF524251:ERF524285 FBB524251:FBB524285 FKX524251:FKX524285 FUT524251:FUT524285 GEP524251:GEP524285 GOL524251:GOL524285 GYH524251:GYH524285 HID524251:HID524285 HRZ524251:HRZ524285 IBV524251:IBV524285 ILR524251:ILR524285 IVN524251:IVN524285 JFJ524251:JFJ524285 JPF524251:JPF524285 JZB524251:JZB524285 KIX524251:KIX524285 KST524251:KST524285 LCP524251:LCP524285 LML524251:LML524285 LWH524251:LWH524285 MGD524251:MGD524285 MPZ524251:MPZ524285 MZV524251:MZV524285 NJR524251:NJR524285 NTN524251:NTN524285 ODJ524251:ODJ524285 ONF524251:ONF524285 OXB524251:OXB524285 PGX524251:PGX524285 PQT524251:PQT524285 QAP524251:QAP524285 QKL524251:QKL524285 QUH524251:QUH524285 RED524251:RED524285 RNZ524251:RNZ524285 RXV524251:RXV524285 SHR524251:SHR524285 SRN524251:SRN524285 TBJ524251:TBJ524285 TLF524251:TLF524285 TVB524251:TVB524285 UEX524251:UEX524285 UOT524251:UOT524285 UYP524251:UYP524285 VIL524251:VIL524285 VSH524251:VSH524285 WCD524251:WCD524285 WLZ524251:WLZ524285 WVV524251:WVV524285 JJ589787:JJ589821 TF589787:TF589821 ADB589787:ADB589821 AMX589787:AMX589821 AWT589787:AWT589821 BGP589787:BGP589821 BQL589787:BQL589821 CAH589787:CAH589821 CKD589787:CKD589821 CTZ589787:CTZ589821 DDV589787:DDV589821 DNR589787:DNR589821 DXN589787:DXN589821 EHJ589787:EHJ589821 ERF589787:ERF589821 FBB589787:FBB589821 FKX589787:FKX589821 FUT589787:FUT589821 GEP589787:GEP589821 GOL589787:GOL589821 GYH589787:GYH589821 HID589787:HID589821 HRZ589787:HRZ589821 IBV589787:IBV589821 ILR589787:ILR589821 IVN589787:IVN589821 JFJ589787:JFJ589821 JPF589787:JPF589821 JZB589787:JZB589821 KIX589787:KIX589821 KST589787:KST589821 LCP589787:LCP589821 LML589787:LML589821 LWH589787:LWH589821 MGD589787:MGD589821 MPZ589787:MPZ589821 MZV589787:MZV589821 NJR589787:NJR589821 NTN589787:NTN589821 ODJ589787:ODJ589821 ONF589787:ONF589821 OXB589787:OXB589821 PGX589787:PGX589821 PQT589787:PQT589821 QAP589787:QAP589821 QKL589787:QKL589821 QUH589787:QUH589821 RED589787:RED589821 RNZ589787:RNZ589821 RXV589787:RXV589821 SHR589787:SHR589821 SRN589787:SRN589821 TBJ589787:TBJ589821 TLF589787:TLF589821 TVB589787:TVB589821 UEX589787:UEX589821 UOT589787:UOT589821 UYP589787:UYP589821 VIL589787:VIL589821 VSH589787:VSH589821 WCD589787:WCD589821 WLZ589787:WLZ589821 WVV589787:WVV589821 JJ655323:JJ655357 TF655323:TF655357 ADB655323:ADB655357 AMX655323:AMX655357 AWT655323:AWT655357 BGP655323:BGP655357 BQL655323:BQL655357 CAH655323:CAH655357 CKD655323:CKD655357 CTZ655323:CTZ655357 DDV655323:DDV655357 DNR655323:DNR655357 DXN655323:DXN655357 EHJ655323:EHJ655357 ERF655323:ERF655357 FBB655323:FBB655357 FKX655323:FKX655357 FUT655323:FUT655357 GEP655323:GEP655357 GOL655323:GOL655357 GYH655323:GYH655357 HID655323:HID655357 HRZ655323:HRZ655357 IBV655323:IBV655357 ILR655323:ILR655357 IVN655323:IVN655357 JFJ655323:JFJ655357 JPF655323:JPF655357 JZB655323:JZB655357 KIX655323:KIX655357 KST655323:KST655357 LCP655323:LCP655357 LML655323:LML655357 LWH655323:LWH655357 MGD655323:MGD655357 MPZ655323:MPZ655357 MZV655323:MZV655357 NJR655323:NJR655357 NTN655323:NTN655357 ODJ655323:ODJ655357 ONF655323:ONF655357 OXB655323:OXB655357 PGX655323:PGX655357 PQT655323:PQT655357 QAP655323:QAP655357 QKL655323:QKL655357 QUH655323:QUH655357 RED655323:RED655357 RNZ655323:RNZ655357 RXV655323:RXV655357 SHR655323:SHR655357 SRN655323:SRN655357 TBJ655323:TBJ655357 TLF655323:TLF655357 TVB655323:TVB655357 UEX655323:UEX655357 UOT655323:UOT655357 UYP655323:UYP655357 VIL655323:VIL655357 VSH655323:VSH655357 WCD655323:WCD655357 WLZ655323:WLZ655357 WVV655323:WVV655357 JJ720859:JJ720893 TF720859:TF720893 ADB720859:ADB720893 AMX720859:AMX720893 AWT720859:AWT720893 BGP720859:BGP720893 BQL720859:BQL720893 CAH720859:CAH720893 CKD720859:CKD720893 CTZ720859:CTZ720893 DDV720859:DDV720893 DNR720859:DNR720893 DXN720859:DXN720893 EHJ720859:EHJ720893 ERF720859:ERF720893 FBB720859:FBB720893 FKX720859:FKX720893 FUT720859:FUT720893 GEP720859:GEP720893 GOL720859:GOL720893 GYH720859:GYH720893 HID720859:HID720893 HRZ720859:HRZ720893 IBV720859:IBV720893 ILR720859:ILR720893 IVN720859:IVN720893 JFJ720859:JFJ720893 JPF720859:JPF720893 JZB720859:JZB720893 KIX720859:KIX720893 KST720859:KST720893 LCP720859:LCP720893 LML720859:LML720893 LWH720859:LWH720893 MGD720859:MGD720893 MPZ720859:MPZ720893 MZV720859:MZV720893 NJR720859:NJR720893 NTN720859:NTN720893 ODJ720859:ODJ720893 ONF720859:ONF720893 OXB720859:OXB720893 PGX720859:PGX720893 PQT720859:PQT720893 QAP720859:QAP720893 QKL720859:QKL720893 QUH720859:QUH720893 RED720859:RED720893 RNZ720859:RNZ720893 RXV720859:RXV720893 SHR720859:SHR720893 SRN720859:SRN720893 TBJ720859:TBJ720893 TLF720859:TLF720893 TVB720859:TVB720893 UEX720859:UEX720893 UOT720859:UOT720893 UYP720859:UYP720893 VIL720859:VIL720893 VSH720859:VSH720893 WCD720859:WCD720893 WLZ720859:WLZ720893 WVV720859:WVV720893 JJ786395:JJ786429 TF786395:TF786429 ADB786395:ADB786429 AMX786395:AMX786429 AWT786395:AWT786429 BGP786395:BGP786429 BQL786395:BQL786429 CAH786395:CAH786429 CKD786395:CKD786429 CTZ786395:CTZ786429 DDV786395:DDV786429 DNR786395:DNR786429 DXN786395:DXN786429 EHJ786395:EHJ786429 ERF786395:ERF786429 FBB786395:FBB786429 FKX786395:FKX786429 FUT786395:FUT786429 GEP786395:GEP786429 GOL786395:GOL786429 GYH786395:GYH786429 HID786395:HID786429 HRZ786395:HRZ786429 IBV786395:IBV786429 ILR786395:ILR786429 IVN786395:IVN786429 JFJ786395:JFJ786429 JPF786395:JPF786429 JZB786395:JZB786429 KIX786395:KIX786429 KST786395:KST786429 LCP786395:LCP786429 LML786395:LML786429 LWH786395:LWH786429 MGD786395:MGD786429 MPZ786395:MPZ786429 MZV786395:MZV786429 NJR786395:NJR786429 NTN786395:NTN786429 ODJ786395:ODJ786429 ONF786395:ONF786429 OXB786395:OXB786429 PGX786395:PGX786429 PQT786395:PQT786429 QAP786395:QAP786429 QKL786395:QKL786429 QUH786395:QUH786429 RED786395:RED786429 RNZ786395:RNZ786429 RXV786395:RXV786429 SHR786395:SHR786429 SRN786395:SRN786429 TBJ786395:TBJ786429 TLF786395:TLF786429 TVB786395:TVB786429 UEX786395:UEX786429 UOT786395:UOT786429 UYP786395:UYP786429 VIL786395:VIL786429 VSH786395:VSH786429 WCD786395:WCD786429 WLZ786395:WLZ786429 WVV786395:WVV786429 JJ851931:JJ851965 TF851931:TF851965 ADB851931:ADB851965 AMX851931:AMX851965 AWT851931:AWT851965 BGP851931:BGP851965 BQL851931:BQL851965 CAH851931:CAH851965 CKD851931:CKD851965 CTZ851931:CTZ851965 DDV851931:DDV851965 DNR851931:DNR851965 DXN851931:DXN851965 EHJ851931:EHJ851965 ERF851931:ERF851965 FBB851931:FBB851965 FKX851931:FKX851965 FUT851931:FUT851965 GEP851931:GEP851965 GOL851931:GOL851965 GYH851931:GYH851965 HID851931:HID851965 HRZ851931:HRZ851965 IBV851931:IBV851965 ILR851931:ILR851965 IVN851931:IVN851965 JFJ851931:JFJ851965 JPF851931:JPF851965 JZB851931:JZB851965 KIX851931:KIX851965 KST851931:KST851965 LCP851931:LCP851965 LML851931:LML851965 LWH851931:LWH851965 MGD851931:MGD851965 MPZ851931:MPZ851965 MZV851931:MZV851965 NJR851931:NJR851965 NTN851931:NTN851965 ODJ851931:ODJ851965 ONF851931:ONF851965 OXB851931:OXB851965 PGX851931:PGX851965 PQT851931:PQT851965 QAP851931:QAP851965 QKL851931:QKL851965 QUH851931:QUH851965 RED851931:RED851965 RNZ851931:RNZ851965 RXV851931:RXV851965 SHR851931:SHR851965 SRN851931:SRN851965 TBJ851931:TBJ851965 TLF851931:TLF851965 TVB851931:TVB851965 UEX851931:UEX851965 UOT851931:UOT851965 UYP851931:UYP851965 VIL851931:VIL851965 VSH851931:VSH851965 WCD851931:WCD851965 WLZ851931:WLZ851965 WVV851931:WVV851965 JJ917467:JJ917501 TF917467:TF917501 ADB917467:ADB917501 AMX917467:AMX917501 AWT917467:AWT917501 BGP917467:BGP917501 BQL917467:BQL917501 CAH917467:CAH917501 CKD917467:CKD917501 CTZ917467:CTZ917501 DDV917467:DDV917501 DNR917467:DNR917501 DXN917467:DXN917501 EHJ917467:EHJ917501 ERF917467:ERF917501 FBB917467:FBB917501 FKX917467:FKX917501 FUT917467:FUT917501 GEP917467:GEP917501 GOL917467:GOL917501 GYH917467:GYH917501 HID917467:HID917501 HRZ917467:HRZ917501 IBV917467:IBV917501 ILR917467:ILR917501 IVN917467:IVN917501 JFJ917467:JFJ917501 JPF917467:JPF917501 JZB917467:JZB917501 KIX917467:KIX917501 KST917467:KST917501 LCP917467:LCP917501 LML917467:LML917501 LWH917467:LWH917501 MGD917467:MGD917501 MPZ917467:MPZ917501 MZV917467:MZV917501 NJR917467:NJR917501 NTN917467:NTN917501 ODJ917467:ODJ917501 ONF917467:ONF917501 OXB917467:OXB917501 PGX917467:PGX917501 PQT917467:PQT917501 QAP917467:QAP917501 QKL917467:QKL917501 QUH917467:QUH917501 RED917467:RED917501 RNZ917467:RNZ917501 RXV917467:RXV917501 SHR917467:SHR917501 SRN917467:SRN917501 TBJ917467:TBJ917501 TLF917467:TLF917501 TVB917467:TVB917501 UEX917467:UEX917501 UOT917467:UOT917501 UYP917467:UYP917501 VIL917467:VIL917501 VSH917467:VSH917501 WCD917467:WCD917501 WLZ917467:WLZ917501 WVV917467:WVV917501 JJ983003:JJ983037 TF983003:TF983037 ADB983003:ADB983037 AMX983003:AMX983037 AWT983003:AWT983037 BGP983003:BGP983037 BQL983003:BQL983037 CAH983003:CAH983037 CKD983003:CKD983037 CTZ983003:CTZ983037 DDV983003:DDV983037 DNR983003:DNR983037 DXN983003:DXN983037 EHJ983003:EHJ983037 ERF983003:ERF983037 FBB983003:FBB983037 FKX983003:FKX983037 FUT983003:FUT983037 GEP983003:GEP983037 GOL983003:GOL983037 GYH983003:GYH983037 HID983003:HID983037 HRZ983003:HRZ983037 IBV983003:IBV983037 ILR983003:ILR983037 IVN983003:IVN983037 JFJ983003:JFJ983037 JPF983003:JPF983037 JZB983003:JZB983037 KIX983003:KIX983037 KST983003:KST983037 LCP983003:LCP983037 LML983003:LML983037 LWH983003:LWH983037 MGD983003:MGD983037 MPZ983003:MPZ983037 MZV983003:MZV983037 NJR983003:NJR983037 NTN983003:NTN983037 ODJ983003:ODJ983037 ONF983003:ONF983037 OXB983003:OXB983037 PGX983003:PGX983037 PQT983003:PQT983037 QAP983003:QAP983037 QKL983003:QKL983037 QUH983003:QUH983037 RED983003:RED983037 RNZ983003:RNZ983037 RXV983003:RXV983037 SHR983003:SHR983037 SRN983003:SRN983037 TBJ983003:TBJ983037 TLF983003:TLF983037 TVB983003:TVB983037 UEX983003:UEX983037 UOT983003:UOT983037 UYP983003:UYP983037 VIL983003:VIL983037 VSH983003:VSH983037 WCD983003:WCD983037 WLZ983003:WLZ983037 WVV5:WVV38 JJ5:JJ38 TF5:TF38 ADB5:ADB38 AMX5:AMX38 AWT5:AWT38 BGP5:BGP38 BQL5:BQL38 CAH5:CAH38 CKD5:CKD38 CTZ5:CTZ38 DDV5:DDV38 DNR5:DNR38 DXN5:DXN38 EHJ5:EHJ38 ERF5:ERF38 FBB5:FBB38 FKX5:FKX38 FUT5:FUT38 GEP5:GEP38 GOL5:GOL38 GYH5:GYH38 HID5:HID38 HRZ5:HRZ38 IBV5:IBV38 ILR5:ILR38 IVN5:IVN38 JFJ5:JFJ38 JPF5:JPF38 JZB5:JZB38 KIX5:KIX38 KST5:KST38 LCP5:LCP38 LML5:LML38 LWH5:LWH38 MGD5:MGD38 MPZ5:MPZ38 MZV5:MZV38 NJR5:NJR38 NTN5:NTN38 ODJ5:ODJ38 ONF5:ONF38 OXB5:OXB38 PGX5:PGX38 PQT5:PQT38 QAP5:QAP38 QKL5:QKL38 QUH5:QUH38 RED5:RED38 RNZ5:RNZ38 RXV5:RXV38 SHR5:SHR38 SRN5:SRN38 TBJ5:TBJ38 TLF5:TLF38 TVB5:TVB38 UEX5:UEX38 UOT5:UOT38 UYP5:UYP38 VIL5:VIL38 VSH5:VSH38 WCD5:WCD38 I65524:I65533 I131060:I131069 I196596:I196605 I262132:I262141 I327668:I327677 I393204:I393213 I458740:I458749 I524276:I524285 I589812:I589821 I655348:I655357 I720884:I720893 I786420:I786429 I851956:I851965 I917492:I917501 I983028:I983037 H65499:H65533 H131035:H131069 H196571:H196605 H262107:H262141 H327643:H327677 H393179:H393213 H458715:H458749 H524251:H524285 H589787:H589821 H655323:H655357 H720859:H720893 H786395:H786429 H851931:H851965 H917467:H917501 H983003:H983037 I29:I38"/>
    <dataValidation type="list" allowBlank="1" showDropDown="0" showInputMessage="1" showErrorMessage="1" sqref="WVT983003:WVT983020 WLX983003:WLX983020 WCB983003:WCB983020 VSF983003:VSF983020 VIJ983003:VIJ983020 UYN983003:UYN983020 UOR983003:UOR983020 UEV983003:UEV983020 TUZ983003:TUZ983020 TLD983003:TLD983020 TBH983003:TBH983020 SRL983003:SRL983020 SHP983003:SHP983020 RXT983003:RXT983020 RNX983003:RNX983020 REB983003:REB983020 QUF983003:QUF983020 QKJ983003:QKJ983020 QAN983003:QAN983020 PQR983003:PQR983020 PGV983003:PGV983020 OWZ983003:OWZ983020 OND983003:OND983020 ODH983003:ODH983020 NTL983003:NTL983020 NJP983003:NJP983020 MZT983003:MZT983020 MPX983003:MPX983020 MGB983003:MGB983020 LWF983003:LWF983020 LMJ983003:LMJ983020 LCN983003:LCN983020 KSR983003:KSR983020 KIV983003:KIV983020 JYZ983003:JYZ983020 JPD983003:JPD983020 JFH983003:JFH983020 IVL983003:IVL983020 ILP983003:ILP983020 IBT983003:IBT983020 HRX983003:HRX983020 HIB983003:HIB983020 GYF983003:GYF983020 GOJ983003:GOJ983020 GEN983003:GEN983020 FUR983003:FUR983020 FKV983003:FKV983020 FAZ983003:FAZ983020 ERD983003:ERD983020 EHH983003:EHH983020 DXL983003:DXL983020 DNP983003:DNP983020 DDT983003:DDT983020 CTX983003:CTX983020 CKB983003:CKB983020 CAF983003:CAF983020 BQJ983003:BQJ983020 BGN983003:BGN983020 AWR983003:AWR983020 AMV983003:AMV983020 ACZ983003:ACZ983020 TD983003:TD983020 JH983003:JH983020 WVT917467:WVT917484 WLX917467:WLX917484 WCB917467:WCB917484 VSF917467:VSF917484 VIJ917467:VIJ917484 UYN917467:UYN917484 UOR917467:UOR917484 UEV917467:UEV917484 TUZ917467:TUZ917484 TLD917467:TLD917484 TBH917467:TBH917484 SRL917467:SRL917484 SHP917467:SHP917484 RXT917467:RXT917484 RNX917467:RNX917484 REB917467:REB917484 QUF917467:QUF917484 QKJ917467:QKJ917484 QAN917467:QAN917484 PQR917467:PQR917484 PGV917467:PGV917484 OWZ917467:OWZ917484 OND917467:OND917484 ODH917467:ODH917484 NTL917467:NTL917484 NJP917467:NJP917484 MZT917467:MZT917484 MPX917467:MPX917484 MGB917467:MGB917484 LWF917467:LWF917484 LMJ917467:LMJ917484 LCN917467:LCN917484 KSR917467:KSR917484 KIV917467:KIV917484 JYZ917467:JYZ917484 JPD917467:JPD917484 JFH917467:JFH917484 IVL917467:IVL917484 ILP917467:ILP917484 IBT917467:IBT917484 HRX917467:HRX917484 HIB917467:HIB917484 GYF917467:GYF917484 GOJ917467:GOJ917484 GEN917467:GEN917484 FUR917467:FUR917484 FKV917467:FKV917484 FAZ917467:FAZ917484 ERD917467:ERD917484 EHH917467:EHH917484 DXL917467:DXL917484 DNP917467:DNP917484 DDT917467:DDT917484 CTX917467:CTX917484 CKB917467:CKB917484 CAF917467:CAF917484 BQJ917467:BQJ917484 BGN917467:BGN917484 AWR917467:AWR917484 AMV917467:AMV917484 ACZ917467:ACZ917484 TD917467:TD917484 JH917467:JH917484 WVT851931:WVT851948 WLX851931:WLX851948 WCB851931:WCB851948 VSF851931:VSF851948 VIJ851931:VIJ851948 UYN851931:UYN851948 UOR851931:UOR851948 UEV851931:UEV851948 TUZ851931:TUZ851948 TLD851931:TLD851948 TBH851931:TBH851948 SRL851931:SRL851948 SHP851931:SHP851948 RXT851931:RXT851948 RNX851931:RNX851948 REB851931:REB851948 QUF851931:QUF851948 QKJ851931:QKJ851948 QAN851931:QAN851948 PQR851931:PQR851948 PGV851931:PGV851948 OWZ851931:OWZ851948 OND851931:OND851948 ODH851931:ODH851948 NTL851931:NTL851948 NJP851931:NJP851948 MZT851931:MZT851948 MPX851931:MPX851948 MGB851931:MGB851948 LWF851931:LWF851948 LMJ851931:LMJ851948 LCN851931:LCN851948 KSR851931:KSR851948 KIV851931:KIV851948 JYZ851931:JYZ851948 JPD851931:JPD851948 JFH851931:JFH851948 IVL851931:IVL851948 ILP851931:ILP851948 IBT851931:IBT851948 HRX851931:HRX851948 HIB851931:HIB851948 GYF851931:GYF851948 GOJ851931:GOJ851948 GEN851931:GEN851948 FUR851931:FUR851948 FKV851931:FKV851948 FAZ851931:FAZ851948 ERD851931:ERD851948 EHH851931:EHH851948 DXL851931:DXL851948 DNP851931:DNP851948 DDT851931:DDT851948 CTX851931:CTX851948 CKB851931:CKB851948 CAF851931:CAF851948 BQJ851931:BQJ851948 BGN851931:BGN851948 AWR851931:AWR851948 AMV851931:AMV851948 ACZ851931:ACZ851948 TD851931:TD851948 JH851931:JH851948 WVT786395:WVT786412 WLX786395:WLX786412 WCB786395:WCB786412 VSF786395:VSF786412 VIJ786395:VIJ786412 UYN786395:UYN786412 UOR786395:UOR786412 UEV786395:UEV786412 TUZ786395:TUZ786412 TLD786395:TLD786412 TBH786395:TBH786412 SRL786395:SRL786412 SHP786395:SHP786412 RXT786395:RXT786412 RNX786395:RNX786412 REB786395:REB786412 QUF786395:QUF786412 QKJ786395:QKJ786412 QAN786395:QAN786412 PQR786395:PQR786412 PGV786395:PGV786412 OWZ786395:OWZ786412 OND786395:OND786412 ODH786395:ODH786412 NTL786395:NTL786412 NJP786395:NJP786412 MZT786395:MZT786412 MPX786395:MPX786412 MGB786395:MGB786412 LWF786395:LWF786412 LMJ786395:LMJ786412 LCN786395:LCN786412 KSR786395:KSR786412 KIV786395:KIV786412 JYZ786395:JYZ786412 JPD786395:JPD786412 JFH786395:JFH786412 IVL786395:IVL786412 ILP786395:ILP786412 IBT786395:IBT786412 HRX786395:HRX786412 HIB786395:HIB786412 GYF786395:GYF786412 GOJ786395:GOJ786412 GEN786395:GEN786412 FUR786395:FUR786412 FKV786395:FKV786412 FAZ786395:FAZ786412 ERD786395:ERD786412 EHH786395:EHH786412 DXL786395:DXL786412 DNP786395:DNP786412 DDT786395:DDT786412 CTX786395:CTX786412 CKB786395:CKB786412 CAF786395:CAF786412 BQJ786395:BQJ786412 BGN786395:BGN786412 AWR786395:AWR786412 AMV786395:AMV786412 ACZ786395:ACZ786412 TD786395:TD786412 JH786395:JH786412 WVT720859:WVT720876 WLX720859:WLX720876 WCB720859:WCB720876 VSF720859:VSF720876 VIJ720859:VIJ720876 UYN720859:UYN720876 UOR720859:UOR720876 UEV720859:UEV720876 TUZ720859:TUZ720876 TLD720859:TLD720876 TBH720859:TBH720876 SRL720859:SRL720876 SHP720859:SHP720876 RXT720859:RXT720876 RNX720859:RNX720876 REB720859:REB720876 QUF720859:QUF720876 QKJ720859:QKJ720876 QAN720859:QAN720876 PQR720859:PQR720876 PGV720859:PGV720876 OWZ720859:OWZ720876 OND720859:OND720876 ODH720859:ODH720876 NTL720859:NTL720876 NJP720859:NJP720876 MZT720859:MZT720876 MPX720859:MPX720876 MGB720859:MGB720876 LWF720859:LWF720876 LMJ720859:LMJ720876 LCN720859:LCN720876 KSR720859:KSR720876 KIV720859:KIV720876 JYZ720859:JYZ720876 JPD720859:JPD720876 JFH720859:JFH720876 IVL720859:IVL720876 ILP720859:ILP720876 IBT720859:IBT720876 HRX720859:HRX720876 HIB720859:HIB720876 GYF720859:GYF720876 GOJ720859:GOJ720876 GEN720859:GEN720876 FUR720859:FUR720876 FKV720859:FKV720876 FAZ720859:FAZ720876 ERD720859:ERD720876 EHH720859:EHH720876 DXL720859:DXL720876 DNP720859:DNP720876 DDT720859:DDT720876 CTX720859:CTX720876 CKB720859:CKB720876 CAF720859:CAF720876 BQJ720859:BQJ720876 BGN720859:BGN720876 AWR720859:AWR720876 AMV720859:AMV720876 ACZ720859:ACZ720876 TD720859:TD720876 JH720859:JH720876 WVT655323:WVT655340 WLX655323:WLX655340 WCB655323:WCB655340 VSF655323:VSF655340 VIJ655323:VIJ655340 UYN655323:UYN655340 UOR655323:UOR655340 UEV655323:UEV655340 TUZ655323:TUZ655340 TLD655323:TLD655340 TBH655323:TBH655340 SRL655323:SRL655340 SHP655323:SHP655340 RXT655323:RXT655340 RNX655323:RNX655340 REB655323:REB655340 QUF655323:QUF655340 QKJ655323:QKJ655340 QAN655323:QAN655340 PQR655323:PQR655340 PGV655323:PGV655340 OWZ655323:OWZ655340 OND655323:OND655340 ODH655323:ODH655340 NTL655323:NTL655340 NJP655323:NJP655340 MZT655323:MZT655340 MPX655323:MPX655340 MGB655323:MGB655340 LWF655323:LWF655340 LMJ655323:LMJ655340 LCN655323:LCN655340 KSR655323:KSR655340 KIV655323:KIV655340 JYZ655323:JYZ655340 JPD655323:JPD655340 JFH655323:JFH655340 IVL655323:IVL655340 ILP655323:ILP655340 IBT655323:IBT655340 HRX655323:HRX655340 HIB655323:HIB655340 GYF655323:GYF655340 GOJ655323:GOJ655340 GEN655323:GEN655340 FUR655323:FUR655340 FKV655323:FKV655340 FAZ655323:FAZ655340 ERD655323:ERD655340 EHH655323:EHH655340 DXL655323:DXL655340 DNP655323:DNP655340 DDT655323:DDT655340 CTX655323:CTX655340 CKB655323:CKB655340 CAF655323:CAF655340 BQJ655323:BQJ655340 BGN655323:BGN655340 AWR655323:AWR655340 AMV655323:AMV655340 ACZ655323:ACZ655340 TD655323:TD655340 JH655323:JH655340 WVT589787:WVT589804 WLX589787:WLX589804 WCB589787:WCB589804 VSF589787:VSF589804 VIJ589787:VIJ589804 UYN589787:UYN589804 UOR589787:UOR589804 UEV589787:UEV589804 TUZ589787:TUZ589804 TLD589787:TLD589804 TBH589787:TBH589804 SRL589787:SRL589804 SHP589787:SHP589804 RXT589787:RXT589804 RNX589787:RNX589804 REB589787:REB589804 QUF589787:QUF589804 QKJ589787:QKJ589804 QAN589787:QAN589804 PQR589787:PQR589804 PGV589787:PGV589804 OWZ589787:OWZ589804 OND589787:OND589804 ODH589787:ODH589804 NTL589787:NTL589804 NJP589787:NJP589804 MZT589787:MZT589804 MPX589787:MPX589804 MGB589787:MGB589804 LWF589787:LWF589804 LMJ589787:LMJ589804 LCN589787:LCN589804 KSR589787:KSR589804 KIV589787:KIV589804 JYZ589787:JYZ589804 JPD589787:JPD589804 JFH589787:JFH589804 IVL589787:IVL589804 ILP589787:ILP589804 IBT589787:IBT589804 HRX589787:HRX589804 HIB589787:HIB589804 GYF589787:GYF589804 GOJ589787:GOJ589804 GEN589787:GEN589804 FUR589787:FUR589804 FKV589787:FKV589804 FAZ589787:FAZ589804 ERD589787:ERD589804 EHH589787:EHH589804 DXL589787:DXL589804 DNP589787:DNP589804 DDT589787:DDT589804 CTX589787:CTX589804 CKB589787:CKB589804 CAF589787:CAF589804 BQJ589787:BQJ589804 BGN589787:BGN589804 AWR589787:AWR589804 AMV589787:AMV589804 ACZ589787:ACZ589804 TD589787:TD589804 JH589787:JH589804 WVT524251:WVT524268 WLX524251:WLX524268 WCB524251:WCB524268 VSF524251:VSF524268 VIJ524251:VIJ524268 UYN524251:UYN524268 UOR524251:UOR524268 UEV524251:UEV524268 TUZ524251:TUZ524268 TLD524251:TLD524268 TBH524251:TBH524268 SRL524251:SRL524268 SHP524251:SHP524268 RXT524251:RXT524268 RNX524251:RNX524268 REB524251:REB524268 QUF524251:QUF524268 QKJ524251:QKJ524268 QAN524251:QAN524268 PQR524251:PQR524268 PGV524251:PGV524268 OWZ524251:OWZ524268 OND524251:OND524268 ODH524251:ODH524268 NTL524251:NTL524268 NJP524251:NJP524268 MZT524251:MZT524268 MPX524251:MPX524268 MGB524251:MGB524268 LWF524251:LWF524268 LMJ524251:LMJ524268 LCN524251:LCN524268 KSR524251:KSR524268 KIV524251:KIV524268 JYZ524251:JYZ524268 JPD524251:JPD524268 JFH524251:JFH524268 IVL524251:IVL524268 ILP524251:ILP524268 IBT524251:IBT524268 HRX524251:HRX524268 HIB524251:HIB524268 GYF524251:GYF524268 GOJ524251:GOJ524268 GEN524251:GEN524268 FUR524251:FUR524268 FKV524251:FKV524268 FAZ524251:FAZ524268 ERD524251:ERD524268 EHH524251:EHH524268 DXL524251:DXL524268 DNP524251:DNP524268 DDT524251:DDT524268 CTX524251:CTX524268 CKB524251:CKB524268 CAF524251:CAF524268 BQJ524251:BQJ524268 BGN524251:BGN524268 AWR524251:AWR524268 AMV524251:AMV524268 ACZ524251:ACZ524268 TD524251:TD524268 JH524251:JH524268 WVT458715:WVT458732 WLX458715:WLX458732 WCB458715:WCB458732 VSF458715:VSF458732 VIJ458715:VIJ458732 UYN458715:UYN458732 UOR458715:UOR458732 UEV458715:UEV458732 TUZ458715:TUZ458732 TLD458715:TLD458732 TBH458715:TBH458732 SRL458715:SRL458732 SHP458715:SHP458732 RXT458715:RXT458732 RNX458715:RNX458732 REB458715:REB458732 QUF458715:QUF458732 QKJ458715:QKJ458732 QAN458715:QAN458732 PQR458715:PQR458732 PGV458715:PGV458732 OWZ458715:OWZ458732 OND458715:OND458732 ODH458715:ODH458732 NTL458715:NTL458732 NJP458715:NJP458732 MZT458715:MZT458732 MPX458715:MPX458732 MGB458715:MGB458732 LWF458715:LWF458732 LMJ458715:LMJ458732 LCN458715:LCN458732 KSR458715:KSR458732 KIV458715:KIV458732 JYZ458715:JYZ458732 JPD458715:JPD458732 JFH458715:JFH458732 IVL458715:IVL458732 ILP458715:ILP458732 IBT458715:IBT458732 HRX458715:HRX458732 HIB458715:HIB458732 GYF458715:GYF458732 GOJ458715:GOJ458732 GEN458715:GEN458732 FUR458715:FUR458732 FKV458715:FKV458732 FAZ458715:FAZ458732 ERD458715:ERD458732 EHH458715:EHH458732 DXL458715:DXL458732 DNP458715:DNP458732 DDT458715:DDT458732 CTX458715:CTX458732 CKB458715:CKB458732 CAF458715:CAF458732 BQJ458715:BQJ458732 BGN458715:BGN458732 AWR458715:AWR458732 AMV458715:AMV458732 ACZ458715:ACZ458732 TD458715:TD458732 JH458715:JH458732 WVT393179:WVT393196 WLX393179:WLX393196 WCB393179:WCB393196 VSF393179:VSF393196 VIJ393179:VIJ393196 UYN393179:UYN393196 UOR393179:UOR393196 UEV393179:UEV393196 TUZ393179:TUZ393196 TLD393179:TLD393196 TBH393179:TBH393196 SRL393179:SRL393196 SHP393179:SHP393196 RXT393179:RXT393196 RNX393179:RNX393196 REB393179:REB393196 QUF393179:QUF393196 QKJ393179:QKJ393196 QAN393179:QAN393196 PQR393179:PQR393196 PGV393179:PGV393196 OWZ393179:OWZ393196 OND393179:OND393196 ODH393179:ODH393196 NTL393179:NTL393196 NJP393179:NJP393196 MZT393179:MZT393196 MPX393179:MPX393196 MGB393179:MGB393196 LWF393179:LWF393196 LMJ393179:LMJ393196 LCN393179:LCN393196 KSR393179:KSR393196 KIV393179:KIV393196 JYZ393179:JYZ393196 JPD393179:JPD393196 JFH393179:JFH393196 IVL393179:IVL393196 ILP393179:ILP393196 IBT393179:IBT393196 HRX393179:HRX393196 HIB393179:HIB393196 GYF393179:GYF393196 GOJ393179:GOJ393196 GEN393179:GEN393196 FUR393179:FUR393196 FKV393179:FKV393196 FAZ393179:FAZ393196 ERD393179:ERD393196 EHH393179:EHH393196 DXL393179:DXL393196 DNP393179:DNP393196 DDT393179:DDT393196 CTX393179:CTX393196 CKB393179:CKB393196 CAF393179:CAF393196 BQJ393179:BQJ393196 BGN393179:BGN393196 AWR393179:AWR393196 AMV393179:AMV393196 ACZ393179:ACZ393196 TD393179:TD393196 JH393179:JH393196 WVT327643:WVT327660 WLX327643:WLX327660 WCB327643:WCB327660 VSF327643:VSF327660 VIJ327643:VIJ327660 UYN327643:UYN327660 UOR327643:UOR327660 UEV327643:UEV327660 TUZ327643:TUZ327660 TLD327643:TLD327660 TBH327643:TBH327660 SRL327643:SRL327660 SHP327643:SHP327660 RXT327643:RXT327660 RNX327643:RNX327660 REB327643:REB327660 QUF327643:QUF327660 QKJ327643:QKJ327660 QAN327643:QAN327660 PQR327643:PQR327660 PGV327643:PGV327660 OWZ327643:OWZ327660 OND327643:OND327660 ODH327643:ODH327660 NTL327643:NTL327660 NJP327643:NJP327660 MZT327643:MZT327660 MPX327643:MPX327660 MGB327643:MGB327660 LWF327643:LWF327660 LMJ327643:LMJ327660 LCN327643:LCN327660 KSR327643:KSR327660 KIV327643:KIV327660 JYZ327643:JYZ327660 JPD327643:JPD327660 JFH327643:JFH327660 IVL327643:IVL327660 ILP327643:ILP327660 IBT327643:IBT327660 HRX327643:HRX327660 HIB327643:HIB327660 GYF327643:GYF327660 GOJ327643:GOJ327660 GEN327643:GEN327660 FUR327643:FUR327660 FKV327643:FKV327660 FAZ327643:FAZ327660 ERD327643:ERD327660 EHH327643:EHH327660 DXL327643:DXL327660 DNP327643:DNP327660 DDT327643:DDT327660 CTX327643:CTX327660 CKB327643:CKB327660 CAF327643:CAF327660 BQJ327643:BQJ327660 BGN327643:BGN327660 AWR327643:AWR327660 AMV327643:AMV327660 ACZ327643:ACZ327660 TD327643:TD327660 JH327643:JH327660 WVT262107:WVT262124 WLX262107:WLX262124 WCB262107:WCB262124 VSF262107:VSF262124 VIJ262107:VIJ262124 UYN262107:UYN262124 UOR262107:UOR262124 UEV262107:UEV262124 TUZ262107:TUZ262124 TLD262107:TLD262124 TBH262107:TBH262124 SRL262107:SRL262124 SHP262107:SHP262124 RXT262107:RXT262124 RNX262107:RNX262124 REB262107:REB262124 QUF262107:QUF262124 QKJ262107:QKJ262124 QAN262107:QAN262124 PQR262107:PQR262124 PGV262107:PGV262124 OWZ262107:OWZ262124 OND262107:OND262124 ODH262107:ODH262124 NTL262107:NTL262124 NJP262107:NJP262124 MZT262107:MZT262124 MPX262107:MPX262124 MGB262107:MGB262124 LWF262107:LWF262124 LMJ262107:LMJ262124 LCN262107:LCN262124 KSR262107:KSR262124 KIV262107:KIV262124 JYZ262107:JYZ262124 JPD262107:JPD262124 JFH262107:JFH262124 IVL262107:IVL262124 ILP262107:ILP262124 IBT262107:IBT262124 HRX262107:HRX262124 HIB262107:HIB262124 GYF262107:GYF262124 GOJ262107:GOJ262124 GEN262107:GEN262124 FUR262107:FUR262124 FKV262107:FKV262124 FAZ262107:FAZ262124 ERD262107:ERD262124 EHH262107:EHH262124 DXL262107:DXL262124 DNP262107:DNP262124 DDT262107:DDT262124 CTX262107:CTX262124 CKB262107:CKB262124 CAF262107:CAF262124 BQJ262107:BQJ262124 BGN262107:BGN262124 AWR262107:AWR262124 AMV262107:AMV262124 ACZ262107:ACZ262124 TD262107:TD262124 JH262107:JH262124 WVT196571:WVT196588 WLX196571:WLX196588 WCB196571:WCB196588 VSF196571:VSF196588 VIJ196571:VIJ196588 UYN196571:UYN196588 UOR196571:UOR196588 UEV196571:UEV196588 TUZ196571:TUZ196588 TLD196571:TLD196588 TBH196571:TBH196588 SRL196571:SRL196588 SHP196571:SHP196588 RXT196571:RXT196588 RNX196571:RNX196588 REB196571:REB196588 QUF196571:QUF196588 QKJ196571:QKJ196588 QAN196571:QAN196588 PQR196571:PQR196588 PGV196571:PGV196588 OWZ196571:OWZ196588 OND196571:OND196588 ODH196571:ODH196588 NTL196571:NTL196588 NJP196571:NJP196588 MZT196571:MZT196588 MPX196571:MPX196588 MGB196571:MGB196588 LWF196571:LWF196588 LMJ196571:LMJ196588 LCN196571:LCN196588 KSR196571:KSR196588 KIV196571:KIV196588 JYZ196571:JYZ196588 JPD196571:JPD196588 JFH196571:JFH196588 IVL196571:IVL196588 ILP196571:ILP196588 IBT196571:IBT196588 HRX196571:HRX196588 HIB196571:HIB196588 GYF196571:GYF196588 GOJ196571:GOJ196588 GEN196571:GEN196588 FUR196571:FUR196588 FKV196571:FKV196588 FAZ196571:FAZ196588 ERD196571:ERD196588 EHH196571:EHH196588 DXL196571:DXL196588 DNP196571:DNP196588 DDT196571:DDT196588 CTX196571:CTX196588 CKB196571:CKB196588 CAF196571:CAF196588 BQJ196571:BQJ196588 BGN196571:BGN196588 AWR196571:AWR196588 AMV196571:AMV196588 ACZ196571:ACZ196588 TD196571:TD196588 JH196571:JH196588 WVT131035:WVT131052 WLX131035:WLX131052 WCB131035:WCB131052 VSF131035:VSF131052 VIJ131035:VIJ131052 UYN131035:UYN131052 UOR131035:UOR131052 UEV131035:UEV131052 TUZ131035:TUZ131052 TLD131035:TLD131052 TBH131035:TBH131052 SRL131035:SRL131052 SHP131035:SHP131052 RXT131035:RXT131052 RNX131035:RNX131052 REB131035:REB131052 QUF131035:QUF131052 QKJ131035:QKJ131052 QAN131035:QAN131052 PQR131035:PQR131052 PGV131035:PGV131052 OWZ131035:OWZ131052 OND131035:OND131052 ODH131035:ODH131052 NTL131035:NTL131052 NJP131035:NJP131052 MZT131035:MZT131052 MPX131035:MPX131052 MGB131035:MGB131052 LWF131035:LWF131052 LMJ131035:LMJ131052 LCN131035:LCN131052 KSR131035:KSR131052 KIV131035:KIV131052 JYZ131035:JYZ131052 JPD131035:JPD131052 JFH131035:JFH131052 IVL131035:IVL131052 ILP131035:ILP131052 IBT131035:IBT131052 HRX131035:HRX131052 HIB131035:HIB131052 GYF131035:GYF131052 GOJ131035:GOJ131052 GEN131035:GEN131052 FUR131035:FUR131052 FKV131035:FKV131052 FAZ131035:FAZ131052 ERD131035:ERD131052 EHH131035:EHH131052 DXL131035:DXL131052 DNP131035:DNP131052 DDT131035:DDT131052 CTX131035:CTX131052 CKB131035:CKB131052 CAF131035:CAF131052 BQJ131035:BQJ131052 BGN131035:BGN131052 AWR131035:AWR131052 AMV131035:AMV131052 ACZ131035:ACZ131052 TD131035:TD131052 JH131035:JH131052 WVT65499:WVT65516 WLX65499:WLX65516 WCB65499:WCB65516 VSF65499:VSF65516 VIJ65499:VIJ65516 UYN65499:UYN65516 UOR65499:UOR65516 UEV65499:UEV65516 TUZ65499:TUZ65516 TLD65499:TLD65516 TBH65499:TBH65516 SRL65499:SRL65516 SHP65499:SHP65516 RXT65499:RXT65516 RNX65499:RNX65516 REB65499:REB65516 QUF65499:QUF65516 QKJ65499:QKJ65516 QAN65499:QAN65516 PQR65499:PQR65516 PGV65499:PGV65516 OWZ65499:OWZ65516 OND65499:OND65516 ODH65499:ODH65516 NTL65499:NTL65516 NJP65499:NJP65516 MZT65499:MZT65516 MPX65499:MPX65516 MGB65499:MGB65516 LWF65499:LWF65516 LMJ65499:LMJ65516 LCN65499:LCN65516 KSR65499:KSR65516 KIV65499:KIV65516 JYZ65499:JYZ65516 JPD65499:JPD65516 JFH65499:JFH65516 IVL65499:IVL65516 ILP65499:ILP65516 IBT65499:IBT65516 HRX65499:HRX65516 HIB65499:HIB65516 GYF65499:GYF65516 GOJ65499:GOJ65516 GEN65499:GEN65516 FUR65499:FUR65516 FKV65499:FKV65516 FAZ65499:FAZ65516 ERD65499:ERD65516 EHH65499:EHH65516 DXL65499:DXL65516 DNP65499:DNP65516 DDT65499:DDT65516 CTX65499:CTX65516 CKB65499:CKB65516 CAF65499:CAF65516 BQJ65499:BQJ65516 BGN65499:BGN65516 AWR65499:AWR65516 AMV65499:AMV65516 ACZ65499:ACZ65516 TD65499:TD65516 JH65499:JH65516 JH5:JH21 TD5:TD21 ACZ5:ACZ21 AMV5:AMV21 AWR5:AWR21 BGN5:BGN21 BQJ5:BQJ21 CAF5:CAF21 CKB5:CKB21 CTX5:CTX21 DDT5:DDT21 DNP5:DNP21 DXL5:DXL21 EHH5:EHH21 ERD5:ERD21 FAZ5:FAZ21 FKV5:FKV21 FUR5:FUR21 GEN5:GEN21 GOJ5:GOJ21 GYF5:GYF21 HIB5:HIB21 HRX5:HRX21 IBT5:IBT21 ILP5:ILP21 IVL5:IVL21 JFH5:JFH21 JPD5:JPD21 JYZ5:JYZ21 KIV5:KIV21 KSR5:KSR21 LCN5:LCN21 LMJ5:LMJ21 LWF5:LWF21 MGB5:MGB21 MPX5:MPX21 MZT5:MZT21 NJP5:NJP21 NTL5:NTL21 ODH5:ODH21 OND5:OND21 OWZ5:OWZ21 PGV5:PGV21 PQR5:PQR21 QAN5:QAN21 QKJ5:QKJ21 QUF5:QUF21 REB5:REB21 RNX5:RNX21 RXT5:RXT21 SHP5:SHP21 SRL5:SRL21 TBH5:TBH21 TLD5:TLD21 TUZ5:TUZ21 UEV5:UEV21 UOR5:UOR21 UYN5:UYN21 VIJ5:VIJ21 VSF5:VSF21 WCB5:WCB21 WLX5:WLX21 WVT5:WVT21 F983003:F983020 F917467:F917484 F851931:F851948 F786395:F786412 F720859:F720876 F655323:F655340 F589787:F589804 F524251:F524268 F458715:F458732 F393179:F393196 F327643:F327660 F262107:F262124 F196571:F196588 F131035:F131052 F65499:F65516">
      <formula1>#REF!</formula1>
    </dataValidation>
    <dataValidation type="list" imeMode="on" allowBlank="1" showDropDown="0" showInputMessage="1" showErrorMessage="0" sqref="G29:G38">
      <formula1>単位</formula1>
    </dataValidation>
  </dataValidations>
  <pageMargins left="0.78740157480314954" right="0.78740157480314954" top="0.39370078740157477" bottom="0.39370078740157477" header="0.3" footer="0.19685039370078738"/>
  <pageSetup paperSize="9" scale="86" fitToWidth="1" fitToHeight="1" orientation="portrait" usePrinterDefaults="1" r:id="rId1"/>
  <headerFooter>
    <oddFooter>&amp;R&amp;"ＭＳ ゴシック,regular"&amp;10&amp;D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K54"/>
  <sheetViews>
    <sheetView topLeftCell="C1" zoomScaleSheetLayoutView="90" workbookViewId="0">
      <selection activeCell="BD11" sqref="BD11"/>
    </sheetView>
  </sheetViews>
  <sheetFormatPr defaultColWidth="2.625" defaultRowHeight="14" customHeight="1"/>
  <cols>
    <col min="1" max="1" width="10.69921875" style="214" hidden="1" customWidth="1"/>
    <col min="2" max="2" width="10.69921875" style="215" hidden="1" customWidth="1"/>
    <col min="3" max="4" width="2.69921875" style="216" customWidth="1"/>
    <col min="5" max="19" width="2.69921875" style="215" customWidth="1"/>
    <col min="20" max="21" width="2.69921875" style="216" customWidth="1"/>
    <col min="22" max="24" width="2.69921875" style="215" customWidth="1"/>
    <col min="25" max="28" width="2.69921875" style="217" customWidth="1"/>
    <col min="29" max="33" width="2.69921875" style="218" customWidth="1"/>
    <col min="34" max="16383" width="2.69921875" style="219" customWidth="1"/>
    <col min="16384" max="16384" width="2.625" style="219"/>
  </cols>
  <sheetData>
    <row r="1" spans="1:89" ht="14" customHeight="1">
      <c r="A1" s="214" t="s">
        <v>675</v>
      </c>
      <c r="B1" s="220" t="s">
        <v>676</v>
      </c>
      <c r="C1" s="221" t="s">
        <v>156</v>
      </c>
      <c r="D1" s="226"/>
      <c r="E1" s="230" t="s">
        <v>517</v>
      </c>
      <c r="F1" s="237"/>
      <c r="G1" s="237"/>
      <c r="H1" s="237"/>
      <c r="I1" s="237"/>
      <c r="J1" s="237"/>
      <c r="K1" s="237"/>
      <c r="L1" s="237"/>
      <c r="M1" s="237"/>
      <c r="N1" s="237"/>
      <c r="O1" s="247" t="str">
        <f>IF(L54="","令和　年度単価",単価!$D$1)</f>
        <v>令和　年度単価</v>
      </c>
      <c r="P1" s="247"/>
      <c r="Q1" s="247"/>
      <c r="R1" s="247"/>
      <c r="S1" s="248"/>
      <c r="T1" s="226" t="s">
        <v>518</v>
      </c>
      <c r="U1" s="226"/>
      <c r="V1" s="226" t="s">
        <v>519</v>
      </c>
      <c r="W1" s="226"/>
      <c r="X1" s="226"/>
      <c r="Y1" s="257" t="s">
        <v>178</v>
      </c>
      <c r="Z1" s="257"/>
      <c r="AA1" s="257"/>
      <c r="AB1" s="257"/>
      <c r="AC1" s="261" t="s">
        <v>522</v>
      </c>
      <c r="AD1" s="261"/>
      <c r="AE1" s="261"/>
      <c r="AF1" s="261"/>
      <c r="AG1" s="270"/>
      <c r="AJ1" s="276"/>
      <c r="AN1" s="277" t="s">
        <v>349</v>
      </c>
      <c r="AO1" s="277"/>
      <c r="AP1" s="277"/>
      <c r="AQ1" s="277" t="s">
        <v>350</v>
      </c>
      <c r="AR1" s="277"/>
      <c r="AS1" s="277"/>
      <c r="AT1" s="277" t="s">
        <v>287</v>
      </c>
      <c r="AU1" s="277"/>
      <c r="AV1" s="277"/>
      <c r="AW1" s="277" t="s">
        <v>351</v>
      </c>
      <c r="AX1" s="277"/>
      <c r="AY1" s="277"/>
      <c r="AZ1" s="277" t="s">
        <v>198</v>
      </c>
      <c r="BA1" s="277"/>
      <c r="BB1" s="277"/>
      <c r="BC1" s="346" t="s">
        <v>290</v>
      </c>
      <c r="BD1" s="355"/>
      <c r="BE1" s="355"/>
      <c r="BF1" s="355"/>
      <c r="BG1" s="355"/>
      <c r="BH1" s="355"/>
      <c r="BI1" s="369"/>
      <c r="BK1" s="376" t="s">
        <v>586</v>
      </c>
      <c r="BL1" s="380"/>
      <c r="BM1" s="385"/>
      <c r="BN1" s="376" t="s">
        <v>677</v>
      </c>
      <c r="BO1" s="380"/>
      <c r="BP1" s="380"/>
      <c r="BQ1" s="380"/>
      <c r="BR1" s="385"/>
    </row>
    <row r="2" spans="1:89" ht="14" customHeight="1">
      <c r="A2" s="71" t="e">
        <f>VLOOKUP(T2,環境設定!$B$7:$C$16,2,0)</f>
        <v>#N/A</v>
      </c>
      <c r="B2" s="215">
        <v>1</v>
      </c>
      <c r="C2" s="222" t="str">
        <f>IF(ISERROR(VLOOKUP($B2,積算集約!$C:$J,3,0)),"",VLOOKUP($B2,積算集約!$C:$J,3,0))</f>
        <v xml:space="preserve"> </v>
      </c>
      <c r="D2" s="227"/>
      <c r="E2" s="231" t="str">
        <f>IF(ISERROR(VLOOKUP($B2,積算集約!$C:$J,4,0)),"",VLOOKUP($B2,積算集約!$C:$J,4,0))</f>
        <v>[内管工事]</v>
      </c>
      <c r="F2" s="231"/>
      <c r="G2" s="231"/>
      <c r="H2" s="231"/>
      <c r="I2" s="231"/>
      <c r="J2" s="231"/>
      <c r="K2" s="231"/>
      <c r="L2" s="231"/>
      <c r="M2" s="231"/>
      <c r="N2" s="231"/>
      <c r="O2" s="231"/>
      <c r="P2" s="231"/>
      <c r="Q2" s="231"/>
      <c r="R2" s="231"/>
      <c r="S2" s="231"/>
      <c r="T2" s="227" t="str">
        <f>IF(ISERROR(VLOOKUP($B2,積算集約!$C:$J,5,0)),"",VLOOKUP($B2,積算集約!$C:$J,5,0))</f>
        <v xml:space="preserve"> </v>
      </c>
      <c r="U2" s="227"/>
      <c r="V2" s="254" t="str">
        <f>IF(ISERROR(VLOOKUP($B2,積算集約!$C:$J,6,0)),"",VLOOKUP($B2,積算集約!$C:$J,6,0))</f>
        <v xml:space="preserve"> </v>
      </c>
      <c r="W2" s="254"/>
      <c r="X2" s="254"/>
      <c r="Y2" s="258" t="str">
        <f>IF(ISERROR(VLOOKUP($B2,積算集約!$C:$J,7,0)),"",VLOOKUP($B2,積算集約!$C:$J,7,0))</f>
        <v/>
      </c>
      <c r="Z2" s="258"/>
      <c r="AA2" s="258"/>
      <c r="AB2" s="258"/>
      <c r="AC2" s="267" t="str">
        <f>IF(ISERROR(VLOOKUP($B2,積算集約!$C:$J,8,0)),"",VLOOKUP($B2,積算集約!$C:$J,8,0))</f>
        <v xml:space="preserve"> </v>
      </c>
      <c r="AD2" s="267"/>
      <c r="AE2" s="267"/>
      <c r="AF2" s="267"/>
      <c r="AG2" s="271"/>
      <c r="AJ2" s="276"/>
      <c r="AN2" s="278"/>
      <c r="AO2" s="278"/>
      <c r="AP2" s="278"/>
      <c r="AQ2" s="312"/>
      <c r="AR2" s="312"/>
      <c r="AS2" s="312"/>
      <c r="AT2" s="312"/>
      <c r="AU2" s="312"/>
      <c r="AV2" s="312"/>
      <c r="AW2" s="312"/>
      <c r="AX2" s="312"/>
      <c r="AY2" s="312"/>
      <c r="AZ2" s="312"/>
      <c r="BA2" s="312"/>
      <c r="BB2" s="312"/>
      <c r="BC2" s="347"/>
      <c r="BD2" s="356"/>
      <c r="BE2" s="356"/>
      <c r="BF2" s="356"/>
      <c r="BG2" s="356"/>
      <c r="BH2" s="356"/>
      <c r="BI2" s="370"/>
      <c r="BK2" s="377"/>
      <c r="BL2" s="381"/>
      <c r="BM2" s="386"/>
      <c r="BN2" s="377"/>
      <c r="BO2" s="381"/>
      <c r="BP2" s="381"/>
      <c r="BQ2" s="381"/>
      <c r="BR2" s="386"/>
      <c r="BU2" s="406" t="s">
        <v>620</v>
      </c>
      <c r="BV2" s="406"/>
      <c r="BW2" s="406"/>
      <c r="BX2" s="406"/>
      <c r="BY2" s="406"/>
      <c r="BZ2" s="406"/>
      <c r="CA2" s="406"/>
      <c r="CB2" s="406"/>
      <c r="CC2" s="406"/>
      <c r="CD2" s="406"/>
      <c r="CE2" s="406"/>
      <c r="CF2" s="406"/>
      <c r="CG2" s="406"/>
      <c r="CH2" s="406"/>
      <c r="CI2" s="406"/>
      <c r="CJ2" s="406"/>
      <c r="CK2" s="406"/>
    </row>
    <row r="3" spans="1:89" ht="14" customHeight="1">
      <c r="A3" s="71" t="e">
        <f>VLOOKUP(T3,環境設定!$B$7:$C$16,2,0)</f>
        <v>#N/A</v>
      </c>
      <c r="B3" s="215">
        <f t="shared" ref="B3:B49" si="0">B2+1</f>
        <v>2</v>
      </c>
      <c r="C3" s="222" t="str">
        <f>IF(ISERROR(VLOOKUP($B3,積算集約!$C:$J,3,0)),"",VLOOKUP($B3,積算集約!$C:$J,3,0))</f>
        <v/>
      </c>
      <c r="D3" s="227"/>
      <c r="E3" s="231" t="str">
        <f>IF(ISERROR(VLOOKUP($B3,積算集約!$C:$J,4,0)),"",VLOOKUP($B3,積算集約!$C:$J,4,0))</f>
        <v/>
      </c>
      <c r="F3" s="231"/>
      <c r="G3" s="231"/>
      <c r="H3" s="231"/>
      <c r="I3" s="231"/>
      <c r="J3" s="231"/>
      <c r="K3" s="231"/>
      <c r="L3" s="231"/>
      <c r="M3" s="231"/>
      <c r="N3" s="231"/>
      <c r="O3" s="231"/>
      <c r="P3" s="231"/>
      <c r="Q3" s="231"/>
      <c r="R3" s="231"/>
      <c r="S3" s="231"/>
      <c r="T3" s="227" t="str">
        <f>IF(ISERROR(VLOOKUP($B3,積算集約!$C:$J,5,0)),"",VLOOKUP($B3,積算集約!$C:$J,5,0))</f>
        <v/>
      </c>
      <c r="U3" s="227"/>
      <c r="V3" s="254" t="str">
        <f>IF(ISERROR(VLOOKUP($B3,積算集約!$C:$J,6,0)),"",VLOOKUP($B3,積算集約!$C:$J,6,0))</f>
        <v/>
      </c>
      <c r="W3" s="254"/>
      <c r="X3" s="254"/>
      <c r="Y3" s="258" t="str">
        <f>IF(ISERROR(VLOOKUP($B3,積算集約!$C:$J,7,0)),"",VLOOKUP($B3,積算集約!$C:$J,7,0))</f>
        <v/>
      </c>
      <c r="Z3" s="258"/>
      <c r="AA3" s="258"/>
      <c r="AB3" s="258"/>
      <c r="AC3" s="267" t="str">
        <f>IF(ISERROR(VLOOKUP($B3,積算集約!$C:$J,8,0)),"",VLOOKUP($B3,積算集約!$C:$J,8,0))</f>
        <v/>
      </c>
      <c r="AD3" s="267"/>
      <c r="AE3" s="267"/>
      <c r="AF3" s="267"/>
      <c r="AG3" s="271"/>
      <c r="AJ3" s="276"/>
      <c r="AN3" s="278"/>
      <c r="AO3" s="278"/>
      <c r="AP3" s="278"/>
      <c r="AQ3" s="312"/>
      <c r="AR3" s="312"/>
      <c r="AS3" s="312"/>
      <c r="AT3" s="312"/>
      <c r="AU3" s="312"/>
      <c r="AV3" s="312"/>
      <c r="AW3" s="312"/>
      <c r="AX3" s="312"/>
      <c r="AY3" s="312"/>
      <c r="AZ3" s="312"/>
      <c r="BA3" s="312"/>
      <c r="BB3" s="312"/>
      <c r="BC3" s="348"/>
      <c r="BD3" s="357"/>
      <c r="BE3" s="357"/>
      <c r="BF3" s="357"/>
      <c r="BG3" s="357"/>
      <c r="BH3" s="357"/>
      <c r="BI3" s="371"/>
      <c r="BK3" s="378" t="s">
        <v>589</v>
      </c>
      <c r="BL3" s="380"/>
      <c r="BM3" s="385"/>
      <c r="BN3" s="376"/>
      <c r="BO3" s="380"/>
      <c r="BP3" s="380"/>
      <c r="BQ3" s="380"/>
      <c r="BR3" s="385"/>
      <c r="BU3" s="406"/>
      <c r="BV3" s="407" t="s">
        <v>684</v>
      </c>
      <c r="BW3" s="407"/>
      <c r="BX3" s="407"/>
      <c r="BY3" s="407"/>
      <c r="BZ3" s="407"/>
      <c r="CA3" s="407"/>
      <c r="CB3" s="407"/>
      <c r="CC3" s="407"/>
      <c r="CD3" s="407"/>
      <c r="CE3" s="407"/>
      <c r="CF3" s="407"/>
      <c r="CG3" s="407"/>
      <c r="CH3" s="407"/>
      <c r="CI3" s="407"/>
      <c r="CJ3" s="407"/>
      <c r="CK3" s="407"/>
    </row>
    <row r="4" spans="1:89" ht="14" customHeight="1">
      <c r="A4" s="71" t="e">
        <f>VLOOKUP(T4,環境設定!$B$7:$C$16,2,0)</f>
        <v>#N/A</v>
      </c>
      <c r="B4" s="215">
        <f t="shared" si="0"/>
        <v>3</v>
      </c>
      <c r="C4" s="222" t="str">
        <f>IF(ISERROR(VLOOKUP($B4,積算集約!$C:$J,3,0)),"",VLOOKUP($B4,積算集約!$C:$J,3,0))</f>
        <v/>
      </c>
      <c r="D4" s="227"/>
      <c r="E4" s="231" t="str">
        <f>IF(ISERROR(VLOOKUP($B4,積算集約!$C:$J,4,0)),"",VLOOKUP($B4,積算集約!$C:$J,4,0))</f>
        <v/>
      </c>
      <c r="F4" s="231"/>
      <c r="G4" s="231"/>
      <c r="H4" s="231"/>
      <c r="I4" s="231"/>
      <c r="J4" s="231"/>
      <c r="K4" s="231"/>
      <c r="L4" s="231"/>
      <c r="M4" s="231"/>
      <c r="N4" s="231"/>
      <c r="O4" s="231"/>
      <c r="P4" s="231"/>
      <c r="Q4" s="231"/>
      <c r="R4" s="231"/>
      <c r="S4" s="231"/>
      <c r="T4" s="227" t="str">
        <f>IF(ISERROR(VLOOKUP($B4,積算集約!$C:$J,5,0)),"",VLOOKUP($B4,積算集約!$C:$J,5,0))</f>
        <v/>
      </c>
      <c r="U4" s="227"/>
      <c r="V4" s="254" t="str">
        <f>IF(ISERROR(VLOOKUP($B4,積算集約!$C:$J,6,0)),"",VLOOKUP($B4,積算集約!$C:$J,6,0))</f>
        <v/>
      </c>
      <c r="W4" s="254"/>
      <c r="X4" s="254"/>
      <c r="Y4" s="258" t="str">
        <f>IF(ISERROR(VLOOKUP($B4,積算集約!$C:$J,7,0)),"",VLOOKUP($B4,積算集約!$C:$J,7,0))</f>
        <v/>
      </c>
      <c r="Z4" s="258"/>
      <c r="AA4" s="258"/>
      <c r="AB4" s="258"/>
      <c r="AC4" s="267" t="str">
        <f>IF(ISERROR(VLOOKUP($B4,積算集約!$C:$J,8,0)),"",VLOOKUP($B4,積算集約!$C:$J,8,0))</f>
        <v/>
      </c>
      <c r="AD4" s="267"/>
      <c r="AE4" s="267"/>
      <c r="AF4" s="267"/>
      <c r="AG4" s="271"/>
      <c r="AJ4" s="276"/>
      <c r="AN4" s="278"/>
      <c r="AO4" s="278"/>
      <c r="AP4" s="278"/>
      <c r="AQ4" s="312"/>
      <c r="AR4" s="312"/>
      <c r="AS4" s="312"/>
      <c r="AT4" s="312"/>
      <c r="AU4" s="312"/>
      <c r="AV4" s="312"/>
      <c r="AW4" s="312"/>
      <c r="AX4" s="312"/>
      <c r="AY4" s="312"/>
      <c r="AZ4" s="312"/>
      <c r="BA4" s="312"/>
      <c r="BB4" s="312"/>
      <c r="BC4" s="349"/>
      <c r="BD4" s="358"/>
      <c r="BE4" s="358"/>
      <c r="BF4" s="358"/>
      <c r="BG4" s="358"/>
      <c r="BH4" s="358"/>
      <c r="BI4" s="372"/>
      <c r="BK4" s="377"/>
      <c r="BL4" s="381"/>
      <c r="BM4" s="386"/>
      <c r="BN4" s="377"/>
      <c r="BO4" s="381"/>
      <c r="BP4" s="381"/>
      <c r="BQ4" s="381"/>
      <c r="BR4" s="386"/>
      <c r="BU4" s="406"/>
      <c r="BV4" s="407"/>
      <c r="BW4" s="407"/>
      <c r="BX4" s="407"/>
      <c r="BY4" s="407"/>
      <c r="BZ4" s="407"/>
      <c r="CA4" s="407"/>
      <c r="CB4" s="407"/>
      <c r="CC4" s="407"/>
      <c r="CD4" s="407"/>
      <c r="CE4" s="407"/>
      <c r="CF4" s="407"/>
      <c r="CG4" s="407"/>
      <c r="CH4" s="407"/>
      <c r="CI4" s="407"/>
      <c r="CJ4" s="407"/>
      <c r="CK4" s="407"/>
    </row>
    <row r="5" spans="1:89" ht="14" customHeight="1">
      <c r="A5" s="71" t="e">
        <f>VLOOKUP(T5,環境設定!$B$7:$C$16,2,0)</f>
        <v>#N/A</v>
      </c>
      <c r="B5" s="215">
        <f t="shared" si="0"/>
        <v>4</v>
      </c>
      <c r="C5" s="222" t="str">
        <f>IF(ISERROR(VLOOKUP($B5,積算集約!$C:$J,3,0)),"",VLOOKUP($B5,積算集約!$C:$J,3,0))</f>
        <v/>
      </c>
      <c r="D5" s="227"/>
      <c r="E5" s="231" t="str">
        <f>IF(ISERROR(VLOOKUP($B5,積算集約!$C:$J,4,0)),"",VLOOKUP($B5,積算集約!$C:$J,4,0))</f>
        <v/>
      </c>
      <c r="F5" s="231"/>
      <c r="G5" s="231"/>
      <c r="H5" s="231"/>
      <c r="I5" s="231"/>
      <c r="J5" s="231"/>
      <c r="K5" s="231"/>
      <c r="L5" s="231"/>
      <c r="M5" s="231"/>
      <c r="N5" s="231"/>
      <c r="O5" s="231"/>
      <c r="P5" s="231"/>
      <c r="Q5" s="231"/>
      <c r="R5" s="231"/>
      <c r="S5" s="231"/>
      <c r="T5" s="227" t="str">
        <f>IF(ISERROR(VLOOKUP($B5,積算集約!$C:$J,5,0)),"",VLOOKUP($B5,積算集約!$C:$J,5,0))</f>
        <v/>
      </c>
      <c r="U5" s="227"/>
      <c r="V5" s="254" t="str">
        <f>IF(ISERROR(VLOOKUP($B5,積算集約!$C:$J,6,0)),"",VLOOKUP($B5,積算集約!$C:$J,6,0))</f>
        <v/>
      </c>
      <c r="W5" s="254"/>
      <c r="X5" s="254"/>
      <c r="Y5" s="258" t="str">
        <f>IF(ISERROR(VLOOKUP($B5,積算集約!$C:$J,7,0)),"",VLOOKUP($B5,積算集約!$C:$J,7,0))</f>
        <v/>
      </c>
      <c r="Z5" s="258"/>
      <c r="AA5" s="258"/>
      <c r="AB5" s="258"/>
      <c r="AC5" s="267" t="str">
        <f>IF(ISERROR(VLOOKUP($B5,積算集約!$C:$J,8,0)),"",VLOOKUP($B5,積算集約!$C:$J,8,0))</f>
        <v/>
      </c>
      <c r="AD5" s="267"/>
      <c r="AE5" s="267"/>
      <c r="AF5" s="267"/>
      <c r="AG5" s="271"/>
      <c r="AJ5" s="276"/>
      <c r="BR5" s="394" t="str">
        <f>環境設定!$C$3</f>
        <v>Ver.4.20</v>
      </c>
      <c r="BU5" s="406"/>
      <c r="BV5" s="408" t="s">
        <v>610</v>
      </c>
      <c r="BW5" s="408"/>
      <c r="BX5" s="408"/>
      <c r="BY5" s="408"/>
      <c r="BZ5" s="408"/>
      <c r="CA5" s="408"/>
      <c r="CB5" s="408"/>
      <c r="CC5" s="408"/>
      <c r="CD5" s="408"/>
      <c r="CE5" s="408"/>
      <c r="CF5" s="408"/>
      <c r="CG5" s="408"/>
      <c r="CH5" s="408"/>
      <c r="CI5" s="408"/>
      <c r="CJ5" s="408"/>
      <c r="CK5" s="408"/>
    </row>
    <row r="6" spans="1:89" ht="14" customHeight="1">
      <c r="A6" s="71" t="e">
        <f>VLOOKUP(T6,環境設定!$B$7:$C$16,2,0)</f>
        <v>#N/A</v>
      </c>
      <c r="B6" s="215">
        <f t="shared" si="0"/>
        <v>5</v>
      </c>
      <c r="C6" s="222" t="str">
        <f>IF(ISERROR(VLOOKUP($B6,積算集約!$C:$J,3,0)),"",VLOOKUP($B6,積算集約!$C:$J,3,0))</f>
        <v/>
      </c>
      <c r="D6" s="227"/>
      <c r="E6" s="231" t="str">
        <f>IF(ISERROR(VLOOKUP($B6,積算集約!$C:$J,4,0)),"",VLOOKUP($B6,積算集約!$C:$J,4,0))</f>
        <v/>
      </c>
      <c r="F6" s="231"/>
      <c r="G6" s="231"/>
      <c r="H6" s="231"/>
      <c r="I6" s="231"/>
      <c r="J6" s="231"/>
      <c r="K6" s="231"/>
      <c r="L6" s="231"/>
      <c r="M6" s="231"/>
      <c r="N6" s="231"/>
      <c r="O6" s="231"/>
      <c r="P6" s="231"/>
      <c r="Q6" s="231"/>
      <c r="R6" s="231"/>
      <c r="S6" s="231"/>
      <c r="T6" s="227" t="str">
        <f>IF(ISERROR(VLOOKUP($B6,積算集約!$C:$J,5,0)),"",VLOOKUP($B6,積算集約!$C:$J,5,0))</f>
        <v/>
      </c>
      <c r="U6" s="227"/>
      <c r="V6" s="254" t="str">
        <f>IF(ISERROR(VLOOKUP($B6,積算集約!$C:$J,6,0)),"",VLOOKUP($B6,積算集約!$C:$J,6,0))</f>
        <v/>
      </c>
      <c r="W6" s="254"/>
      <c r="X6" s="254"/>
      <c r="Y6" s="258" t="str">
        <f>IF(ISERROR(VLOOKUP($B6,積算集約!$C:$J,7,0)),"",VLOOKUP($B6,積算集約!$C:$J,7,0))</f>
        <v/>
      </c>
      <c r="Z6" s="258"/>
      <c r="AA6" s="258"/>
      <c r="AB6" s="258"/>
      <c r="AC6" s="267" t="str">
        <f>IF(ISERROR(VLOOKUP($B6,積算集約!$C:$J,8,0)),"",VLOOKUP($B6,積算集約!$C:$J,8,0))</f>
        <v/>
      </c>
      <c r="AD6" s="267"/>
      <c r="AE6" s="267"/>
      <c r="AF6" s="267"/>
      <c r="AG6" s="271"/>
      <c r="AJ6" s="276"/>
      <c r="BF6" s="293" t="s">
        <v>353</v>
      </c>
      <c r="BG6" s="318"/>
      <c r="BH6" s="318"/>
      <c r="BI6" s="318"/>
      <c r="BJ6" s="318"/>
      <c r="BK6" s="318"/>
      <c r="BL6" s="318"/>
      <c r="BM6" s="318"/>
      <c r="BN6" s="318"/>
      <c r="BO6" s="318"/>
      <c r="BP6" s="318"/>
      <c r="BQ6" s="318"/>
      <c r="BR6" s="395"/>
      <c r="BU6" s="406"/>
      <c r="BV6" s="409" t="str">
        <f>IF(AND($CD$22&lt;&gt;0,CB24=0)," 提出日の入力がありません","")</f>
        <v/>
      </c>
      <c r="BW6" s="409"/>
      <c r="BX6" s="409"/>
      <c r="BY6" s="409"/>
      <c r="BZ6" s="409"/>
      <c r="CA6" s="409"/>
      <c r="CB6" s="409"/>
      <c r="CC6" s="409"/>
      <c r="CD6" s="409"/>
      <c r="CE6" s="409"/>
      <c r="CF6" s="409"/>
      <c r="CG6" s="409"/>
      <c r="CH6" s="409"/>
      <c r="CI6" s="409"/>
      <c r="CJ6" s="409"/>
      <c r="CK6" s="409"/>
    </row>
    <row r="7" spans="1:89" ht="14" customHeight="1">
      <c r="A7" s="71" t="e">
        <f>VLOOKUP(T7,環境設定!$B$7:$C$16,2,0)</f>
        <v>#N/A</v>
      </c>
      <c r="B7" s="215">
        <f t="shared" si="0"/>
        <v>6</v>
      </c>
      <c r="C7" s="222" t="str">
        <f>IF(ISERROR(VLOOKUP($B7,積算集約!$C:$J,3,0)),"",VLOOKUP($B7,積算集約!$C:$J,3,0))</f>
        <v/>
      </c>
      <c r="D7" s="227"/>
      <c r="E7" s="231" t="str">
        <f>IF(ISERROR(VLOOKUP($B7,積算集約!$C:$J,4,0)),"",VLOOKUP($B7,積算集約!$C:$J,4,0))</f>
        <v/>
      </c>
      <c r="F7" s="231"/>
      <c r="G7" s="231"/>
      <c r="H7" s="231"/>
      <c r="I7" s="231"/>
      <c r="J7" s="231"/>
      <c r="K7" s="231"/>
      <c r="L7" s="231"/>
      <c r="M7" s="231"/>
      <c r="N7" s="231"/>
      <c r="O7" s="231"/>
      <c r="P7" s="231"/>
      <c r="Q7" s="231"/>
      <c r="R7" s="231"/>
      <c r="S7" s="231"/>
      <c r="T7" s="227" t="str">
        <f>IF(ISERROR(VLOOKUP($B7,積算集約!$C:$J,5,0)),"",VLOOKUP($B7,積算集約!$C:$J,5,0))</f>
        <v/>
      </c>
      <c r="U7" s="227"/>
      <c r="V7" s="254" t="str">
        <f>IF(ISERROR(VLOOKUP($B7,積算集約!$C:$J,6,0)),"",VLOOKUP($B7,積算集約!$C:$J,6,0))</f>
        <v/>
      </c>
      <c r="W7" s="254"/>
      <c r="X7" s="254"/>
      <c r="Y7" s="258" t="str">
        <f>IF(ISERROR(VLOOKUP($B7,積算集約!$C:$J,7,0)),"",VLOOKUP($B7,積算集約!$C:$J,7,0))</f>
        <v/>
      </c>
      <c r="Z7" s="258"/>
      <c r="AA7" s="258"/>
      <c r="AB7" s="258"/>
      <c r="AC7" s="267" t="str">
        <f>IF(ISERROR(VLOOKUP($B7,積算集約!$C:$J,8,0)),"",VLOOKUP($B7,積算集約!$C:$J,8,0))</f>
        <v/>
      </c>
      <c r="AD7" s="267"/>
      <c r="AE7" s="267"/>
      <c r="AF7" s="267"/>
      <c r="AG7" s="271"/>
      <c r="AJ7" s="276"/>
      <c r="AN7" s="279" t="s">
        <v>160</v>
      </c>
      <c r="AO7" s="279"/>
      <c r="AP7" s="279"/>
      <c r="AQ7" s="279"/>
      <c r="AR7" s="279"/>
      <c r="AS7" s="279"/>
      <c r="AT7" s="279"/>
      <c r="AU7" s="279"/>
      <c r="AV7" s="279"/>
      <c r="AW7" s="279"/>
      <c r="AX7" s="279"/>
      <c r="AY7" s="279"/>
      <c r="AZ7" s="279"/>
      <c r="BA7" s="279"/>
      <c r="BB7" s="279"/>
      <c r="BC7" s="350"/>
      <c r="BD7" s="350"/>
      <c r="BF7" s="363" t="str">
        <f>IF(共通情報!D4=0,"",共通情報!D4)</f>
        <v/>
      </c>
      <c r="BG7" s="366"/>
      <c r="BH7" s="366"/>
      <c r="BI7" s="366"/>
      <c r="BJ7" s="366"/>
      <c r="BK7" s="366"/>
      <c r="BL7" s="366"/>
      <c r="BM7" s="366"/>
      <c r="BN7" s="366"/>
      <c r="BO7" s="366"/>
      <c r="BP7" s="366"/>
      <c r="BQ7" s="366"/>
      <c r="BR7" s="396"/>
      <c r="BU7" s="406"/>
      <c r="BV7" s="409" t="str">
        <f>IF(AND($CD$22&lt;&gt;0,CB25=0)," 設計年月日の入力がありません","")</f>
        <v/>
      </c>
      <c r="BW7" s="409"/>
      <c r="BX7" s="409"/>
      <c r="BY7" s="409"/>
      <c r="BZ7" s="409"/>
      <c r="CA7" s="409"/>
      <c r="CB7" s="409"/>
      <c r="CC7" s="409"/>
      <c r="CD7" s="409"/>
      <c r="CE7" s="409"/>
      <c r="CF7" s="409"/>
      <c r="CG7" s="409"/>
      <c r="CH7" s="409"/>
      <c r="CI7" s="409"/>
      <c r="CJ7" s="409"/>
      <c r="CK7" s="409"/>
    </row>
    <row r="8" spans="1:89" ht="14" customHeight="1">
      <c r="A8" s="71" t="e">
        <f>VLOOKUP(T8,環境設定!$B$7:$C$16,2,0)</f>
        <v>#N/A</v>
      </c>
      <c r="B8" s="215">
        <f t="shared" si="0"/>
        <v>7</v>
      </c>
      <c r="C8" s="222" t="str">
        <f>IF(ISERROR(VLOOKUP($B8,積算集約!$C:$J,3,0)),"",VLOOKUP($B8,積算集約!$C:$J,3,0))</f>
        <v/>
      </c>
      <c r="D8" s="227"/>
      <c r="E8" s="231" t="str">
        <f>IF(ISERROR(VLOOKUP($B8,積算集約!$C:$J,4,0)),"",VLOOKUP($B8,積算集約!$C:$J,4,0))</f>
        <v/>
      </c>
      <c r="F8" s="231"/>
      <c r="G8" s="231"/>
      <c r="H8" s="231"/>
      <c r="I8" s="231"/>
      <c r="J8" s="231"/>
      <c r="K8" s="231"/>
      <c r="L8" s="231"/>
      <c r="M8" s="231"/>
      <c r="N8" s="231"/>
      <c r="O8" s="231"/>
      <c r="P8" s="231"/>
      <c r="Q8" s="231"/>
      <c r="R8" s="231"/>
      <c r="S8" s="231"/>
      <c r="T8" s="227" t="str">
        <f>IF(ISERROR(VLOOKUP($B8,積算集約!$C:$J,5,0)),"",VLOOKUP($B8,積算集約!$C:$J,5,0))</f>
        <v/>
      </c>
      <c r="U8" s="227"/>
      <c r="V8" s="254" t="str">
        <f>IF(ISERROR(VLOOKUP($B8,積算集約!$C:$J,6,0)),"",VLOOKUP($B8,積算集約!$C:$J,6,0))</f>
        <v/>
      </c>
      <c r="W8" s="254"/>
      <c r="X8" s="254"/>
      <c r="Y8" s="258" t="str">
        <f>IF(ISERROR(VLOOKUP($B8,積算集約!$C:$J,7,0)),"",VLOOKUP($B8,積算集約!$C:$J,7,0))</f>
        <v/>
      </c>
      <c r="Z8" s="258"/>
      <c r="AA8" s="258"/>
      <c r="AB8" s="258"/>
      <c r="AC8" s="267" t="str">
        <f>IF(ISERROR(VLOOKUP($B8,積算集約!$C:$J,8,0)),"",VLOOKUP($B8,積算集約!$C:$J,8,0))</f>
        <v/>
      </c>
      <c r="AD8" s="267"/>
      <c r="AE8" s="267"/>
      <c r="AF8" s="267"/>
      <c r="AG8" s="271"/>
      <c r="AJ8" s="276"/>
      <c r="AN8" s="279"/>
      <c r="AO8" s="279"/>
      <c r="AP8" s="279"/>
      <c r="AQ8" s="279"/>
      <c r="AR8" s="279"/>
      <c r="AS8" s="279"/>
      <c r="AT8" s="279"/>
      <c r="AU8" s="279"/>
      <c r="AV8" s="279"/>
      <c r="AW8" s="279"/>
      <c r="AX8" s="279"/>
      <c r="AY8" s="279"/>
      <c r="AZ8" s="279"/>
      <c r="BA8" s="279"/>
      <c r="BB8" s="279"/>
      <c r="BC8" s="350"/>
      <c r="BD8" s="350"/>
      <c r="BE8" s="359"/>
      <c r="BF8" s="363"/>
      <c r="BG8" s="366"/>
      <c r="BH8" s="366"/>
      <c r="BI8" s="366"/>
      <c r="BJ8" s="366"/>
      <c r="BK8" s="366"/>
      <c r="BL8" s="366"/>
      <c r="BM8" s="366"/>
      <c r="BN8" s="366"/>
      <c r="BO8" s="366"/>
      <c r="BP8" s="366"/>
      <c r="BQ8" s="366"/>
      <c r="BR8" s="396"/>
      <c r="BU8" s="406"/>
      <c r="BV8" s="409"/>
      <c r="BW8" s="409"/>
      <c r="BX8" s="409"/>
      <c r="BY8" s="409"/>
      <c r="BZ8" s="409"/>
      <c r="CA8" s="409"/>
      <c r="CB8" s="409"/>
      <c r="CC8" s="409"/>
      <c r="CD8" s="409"/>
      <c r="CE8" s="409"/>
      <c r="CF8" s="409"/>
      <c r="CG8" s="409"/>
      <c r="CH8" s="409"/>
      <c r="CI8" s="409"/>
      <c r="CJ8" s="409"/>
      <c r="CK8" s="409"/>
    </row>
    <row r="9" spans="1:89" ht="14" customHeight="1">
      <c r="A9" s="71" t="e">
        <f>VLOOKUP(T9,環境設定!$B$7:$C$16,2,0)</f>
        <v>#N/A</v>
      </c>
      <c r="B9" s="215">
        <f t="shared" si="0"/>
        <v>8</v>
      </c>
      <c r="C9" s="222" t="str">
        <f>IF(ISERROR(VLOOKUP($B9,積算集約!$C:$J,3,0)),"",VLOOKUP($B9,積算集約!$C:$J,3,0))</f>
        <v/>
      </c>
      <c r="D9" s="227"/>
      <c r="E9" s="231" t="str">
        <f>IF(ISERROR(VLOOKUP($B9,積算集約!$C:$J,4,0)),"",VLOOKUP($B9,積算集約!$C:$J,4,0))</f>
        <v/>
      </c>
      <c r="F9" s="231"/>
      <c r="G9" s="231"/>
      <c r="H9" s="231"/>
      <c r="I9" s="231"/>
      <c r="J9" s="231"/>
      <c r="K9" s="231"/>
      <c r="L9" s="231"/>
      <c r="M9" s="231"/>
      <c r="N9" s="231"/>
      <c r="O9" s="231"/>
      <c r="P9" s="231"/>
      <c r="Q9" s="231"/>
      <c r="R9" s="231"/>
      <c r="S9" s="231"/>
      <c r="T9" s="227" t="str">
        <f>IF(ISERROR(VLOOKUP($B9,積算集約!$C:$J,5,0)),"",VLOOKUP($B9,積算集約!$C:$J,5,0))</f>
        <v/>
      </c>
      <c r="U9" s="227"/>
      <c r="V9" s="254" t="str">
        <f>IF(ISERROR(VLOOKUP($B9,積算集約!$C:$J,6,0)),"",VLOOKUP($B9,積算集約!$C:$J,6,0))</f>
        <v/>
      </c>
      <c r="W9" s="254"/>
      <c r="X9" s="254"/>
      <c r="Y9" s="258" t="str">
        <f>IF(ISERROR(VLOOKUP($B9,積算集約!$C:$J,7,0)),"",VLOOKUP($B9,積算集約!$C:$J,7,0))</f>
        <v/>
      </c>
      <c r="Z9" s="258"/>
      <c r="AA9" s="258"/>
      <c r="AB9" s="258"/>
      <c r="AC9" s="267" t="str">
        <f>IF(ISERROR(VLOOKUP($B9,積算集約!$C:$J,8,0)),"",VLOOKUP($B9,積算集約!$C:$J,8,0))</f>
        <v/>
      </c>
      <c r="AD9" s="267"/>
      <c r="AE9" s="267"/>
      <c r="AF9" s="267"/>
      <c r="AG9" s="271"/>
      <c r="AJ9" s="276"/>
      <c r="BF9" s="364" t="str">
        <f>IF(共通情報!D6=0,"",共通情報!D6)</f>
        <v/>
      </c>
      <c r="BG9" s="367"/>
      <c r="BH9" s="367"/>
      <c r="BI9" s="367"/>
      <c r="BJ9" s="367"/>
      <c r="BK9" s="367"/>
      <c r="BL9" s="367"/>
      <c r="BM9" s="367"/>
      <c r="BN9" s="367"/>
      <c r="BO9" s="367"/>
      <c r="BP9" s="367"/>
      <c r="BQ9" s="367"/>
      <c r="BR9" s="397"/>
      <c r="BU9" s="406"/>
      <c r="BV9" s="409"/>
      <c r="BW9" s="409"/>
      <c r="BX9" s="409"/>
      <c r="BY9" s="409"/>
      <c r="BZ9" s="409"/>
      <c r="CA9" s="409"/>
      <c r="CB9" s="409"/>
      <c r="CC9" s="409"/>
      <c r="CD9" s="409"/>
      <c r="CE9" s="409"/>
      <c r="CF9" s="409"/>
      <c r="CG9" s="409"/>
      <c r="CH9" s="409"/>
      <c r="CI9" s="409"/>
      <c r="CJ9" s="409"/>
      <c r="CK9" s="409"/>
    </row>
    <row r="10" spans="1:89" ht="14" customHeight="1">
      <c r="A10" s="71" t="e">
        <f>VLOOKUP(T10,環境設定!$B$7:$C$16,2,0)</f>
        <v>#N/A</v>
      </c>
      <c r="B10" s="215">
        <f t="shared" si="0"/>
        <v>9</v>
      </c>
      <c r="C10" s="222" t="str">
        <f>IF(ISERROR(VLOOKUP($B10,積算集約!$C:$J,3,0)),"",VLOOKUP($B10,積算集約!$C:$J,3,0))</f>
        <v/>
      </c>
      <c r="D10" s="227"/>
      <c r="E10" s="231" t="str">
        <f>IF(ISERROR(VLOOKUP($B10,積算集約!$C:$J,4,0)),"",VLOOKUP($B10,積算集約!$C:$J,4,0))</f>
        <v/>
      </c>
      <c r="F10" s="231"/>
      <c r="G10" s="231"/>
      <c r="H10" s="231"/>
      <c r="I10" s="231"/>
      <c r="J10" s="231"/>
      <c r="K10" s="231"/>
      <c r="L10" s="231"/>
      <c r="M10" s="231"/>
      <c r="N10" s="231"/>
      <c r="O10" s="231"/>
      <c r="P10" s="231"/>
      <c r="Q10" s="231"/>
      <c r="R10" s="231"/>
      <c r="S10" s="231"/>
      <c r="T10" s="227" t="str">
        <f>IF(ISERROR(VLOOKUP($B10,積算集約!$C:$J,5,0)),"",VLOOKUP($B10,積算集約!$C:$J,5,0))</f>
        <v/>
      </c>
      <c r="U10" s="227"/>
      <c r="V10" s="254" t="str">
        <f>IF(ISERROR(VLOOKUP($B10,積算集約!$C:$J,6,0)),"",VLOOKUP($B10,積算集約!$C:$J,6,0))</f>
        <v/>
      </c>
      <c r="W10" s="254"/>
      <c r="X10" s="254"/>
      <c r="Y10" s="258" t="str">
        <f>IF(ISERROR(VLOOKUP($B10,積算集約!$C:$J,7,0)),"",VLOOKUP($B10,積算集約!$C:$J,7,0))</f>
        <v/>
      </c>
      <c r="Z10" s="258"/>
      <c r="AA10" s="258"/>
      <c r="AB10" s="258"/>
      <c r="AC10" s="267" t="str">
        <f>IF(ISERROR(VLOOKUP($B10,積算集約!$C:$J,8,0)),"",VLOOKUP($B10,積算集約!$C:$J,8,0))</f>
        <v/>
      </c>
      <c r="AD10" s="267"/>
      <c r="AE10" s="267"/>
      <c r="AF10" s="267"/>
      <c r="AG10" s="271"/>
      <c r="AJ10" s="276"/>
      <c r="AN10" s="280" t="s">
        <v>354</v>
      </c>
      <c r="AO10" s="280"/>
      <c r="AP10" s="280"/>
      <c r="AQ10" s="280"/>
      <c r="AR10" s="280"/>
      <c r="AS10" s="280"/>
      <c r="AT10" s="280"/>
      <c r="AU10" s="219" t="s">
        <v>356</v>
      </c>
      <c r="BF10" s="365" t="str">
        <f>IF(共通情報!D7=0,"",共通情報!D7)</f>
        <v/>
      </c>
      <c r="BG10" s="368"/>
      <c r="BH10" s="368"/>
      <c r="BI10" s="368"/>
      <c r="BJ10" s="368"/>
      <c r="BK10" s="368"/>
      <c r="BL10" s="368"/>
      <c r="BM10" s="368"/>
      <c r="BN10" s="368"/>
      <c r="BO10" s="368"/>
      <c r="BP10" s="368"/>
      <c r="BQ10" s="368"/>
      <c r="BR10" s="398"/>
      <c r="BV10" s="410" t="s">
        <v>618</v>
      </c>
      <c r="BW10" s="410"/>
      <c r="BX10" s="410"/>
      <c r="BY10" s="410"/>
      <c r="BZ10" s="410"/>
      <c r="CA10" s="410"/>
      <c r="CB10" s="410"/>
      <c r="CC10" s="410"/>
      <c r="CD10" s="410"/>
      <c r="CE10" s="410"/>
      <c r="CF10" s="410"/>
      <c r="CG10" s="410"/>
      <c r="CH10" s="410"/>
      <c r="CI10" s="410"/>
      <c r="CJ10" s="410"/>
      <c r="CK10" s="410"/>
    </row>
    <row r="11" spans="1:89" ht="14" customHeight="1">
      <c r="A11" s="71" t="e">
        <f>VLOOKUP(T11,環境設定!$B$7:$C$16,2,0)</f>
        <v>#N/A</v>
      </c>
      <c r="B11" s="215">
        <f t="shared" si="0"/>
        <v>10</v>
      </c>
      <c r="C11" s="222" t="str">
        <f>IF(ISERROR(VLOOKUP($B11,積算集約!$C:$J,3,0)),"",VLOOKUP($B11,積算集約!$C:$J,3,0))</f>
        <v/>
      </c>
      <c r="D11" s="227"/>
      <c r="E11" s="231" t="str">
        <f>IF(ISERROR(VLOOKUP($B11,積算集約!$C:$J,4,0)),"",VLOOKUP($B11,積算集約!$C:$J,4,0))</f>
        <v/>
      </c>
      <c r="F11" s="231"/>
      <c r="G11" s="231"/>
      <c r="H11" s="231"/>
      <c r="I11" s="231"/>
      <c r="J11" s="231"/>
      <c r="K11" s="231"/>
      <c r="L11" s="231"/>
      <c r="M11" s="231"/>
      <c r="N11" s="231"/>
      <c r="O11" s="231"/>
      <c r="P11" s="231"/>
      <c r="Q11" s="231"/>
      <c r="R11" s="231"/>
      <c r="S11" s="231"/>
      <c r="T11" s="227" t="str">
        <f>IF(ISERROR(VLOOKUP($B11,積算集約!$C:$J,5,0)),"",VLOOKUP($B11,積算集約!$C:$J,5,0))</f>
        <v/>
      </c>
      <c r="U11" s="227"/>
      <c r="V11" s="254" t="str">
        <f>IF(ISERROR(VLOOKUP($B11,積算集約!$C:$J,6,0)),"",VLOOKUP($B11,積算集約!$C:$J,6,0))</f>
        <v/>
      </c>
      <c r="W11" s="254"/>
      <c r="X11" s="254"/>
      <c r="Y11" s="258" t="str">
        <f>IF(ISERROR(VLOOKUP($B11,積算集約!$C:$J,7,0)),"",VLOOKUP($B11,積算集約!$C:$J,7,0))</f>
        <v/>
      </c>
      <c r="Z11" s="258"/>
      <c r="AA11" s="258"/>
      <c r="AB11" s="258"/>
      <c r="AC11" s="267" t="str">
        <f>IF(ISERROR(VLOOKUP($B11,積算集約!$C:$J,8,0)),"",VLOOKUP($B11,積算集約!$C:$J,8,0))</f>
        <v/>
      </c>
      <c r="AD11" s="267"/>
      <c r="AE11" s="267"/>
      <c r="AF11" s="267"/>
      <c r="AG11" s="271"/>
      <c r="AJ11" s="276"/>
      <c r="BV11" s="409" t="str">
        <f>IF(AND($CD$22&lt;&gt;0,CB21=0)," 工事内容の入力がありません","")</f>
        <v/>
      </c>
      <c r="BW11" s="409"/>
      <c r="BX11" s="409"/>
      <c r="BY11" s="409"/>
      <c r="BZ11" s="409"/>
      <c r="CA11" s="409"/>
      <c r="CB11" s="409"/>
      <c r="CC11" s="409"/>
      <c r="CD11" s="409"/>
      <c r="CE11" s="409"/>
      <c r="CF11" s="409"/>
      <c r="CG11" s="409"/>
      <c r="CH11" s="409"/>
      <c r="CI11" s="409"/>
      <c r="CJ11" s="409"/>
      <c r="CK11" s="409"/>
    </row>
    <row r="12" spans="1:89" ht="14" customHeight="1">
      <c r="A12" s="71" t="e">
        <f>VLOOKUP(T12,環境設定!$B$7:$C$16,2,0)</f>
        <v>#N/A</v>
      </c>
      <c r="B12" s="215">
        <f t="shared" si="0"/>
        <v>11</v>
      </c>
      <c r="C12" s="222" t="str">
        <f>IF(ISERROR(VLOOKUP($B12,積算集約!$C:$J,3,0)),"",VLOOKUP($B12,積算集約!$C:$J,3,0))</f>
        <v/>
      </c>
      <c r="D12" s="227"/>
      <c r="E12" s="231" t="str">
        <f>IF(ISERROR(VLOOKUP($B12,積算集約!$C:$J,4,0)),"",VLOOKUP($B12,積算集約!$C:$J,4,0))</f>
        <v/>
      </c>
      <c r="F12" s="231"/>
      <c r="G12" s="231"/>
      <c r="H12" s="231"/>
      <c r="I12" s="231"/>
      <c r="J12" s="231"/>
      <c r="K12" s="231"/>
      <c r="L12" s="231"/>
      <c r="M12" s="231"/>
      <c r="N12" s="231"/>
      <c r="O12" s="231"/>
      <c r="P12" s="231"/>
      <c r="Q12" s="231"/>
      <c r="R12" s="231"/>
      <c r="S12" s="231"/>
      <c r="T12" s="227" t="str">
        <f>IF(ISERROR(VLOOKUP($B12,積算集約!$C:$J,5,0)),"",VLOOKUP($B12,積算集約!$C:$J,5,0))</f>
        <v/>
      </c>
      <c r="U12" s="227"/>
      <c r="V12" s="254" t="str">
        <f>IF(ISERROR(VLOOKUP($B12,積算集約!$C:$J,6,0)),"",VLOOKUP($B12,積算集約!$C:$J,6,0))</f>
        <v/>
      </c>
      <c r="W12" s="254"/>
      <c r="X12" s="254"/>
      <c r="Y12" s="258" t="str">
        <f>IF(ISERROR(VLOOKUP($B12,積算集約!$C:$J,7,0)),"",VLOOKUP($B12,積算集約!$C:$J,7,0))</f>
        <v/>
      </c>
      <c r="Z12" s="258"/>
      <c r="AA12" s="258"/>
      <c r="AB12" s="258"/>
      <c r="AC12" s="267" t="str">
        <f>IF(ISERROR(VLOOKUP($B12,積算集約!$C:$J,8,0)),"",VLOOKUP($B12,積算集約!$C:$J,8,0))</f>
        <v/>
      </c>
      <c r="AD12" s="267"/>
      <c r="AE12" s="267"/>
      <c r="AF12" s="267"/>
      <c r="AG12" s="271"/>
      <c r="AJ12" s="276"/>
      <c r="BJ12" s="373" t="s">
        <v>590</v>
      </c>
      <c r="BK12" s="373"/>
      <c r="BL12" s="373"/>
      <c r="BM12" s="373"/>
      <c r="BN12" s="373"/>
      <c r="BO12" s="373"/>
      <c r="BP12" s="373"/>
      <c r="BQ12" s="373"/>
      <c r="BR12" s="373"/>
      <c r="BU12" s="406" t="s">
        <v>682</v>
      </c>
    </row>
    <row r="13" spans="1:89" ht="14" customHeight="1">
      <c r="A13" s="71" t="e">
        <f>VLOOKUP(T13,環境設定!$B$7:$C$16,2,0)</f>
        <v>#N/A</v>
      </c>
      <c r="B13" s="215">
        <f t="shared" si="0"/>
        <v>12</v>
      </c>
      <c r="C13" s="222" t="str">
        <f>IF(ISERROR(VLOOKUP($B13,積算集約!$C:$J,3,0)),"",VLOOKUP($B13,積算集約!$C:$J,3,0))</f>
        <v/>
      </c>
      <c r="D13" s="227"/>
      <c r="E13" s="231" t="str">
        <f>IF(ISERROR(VLOOKUP($B13,積算集約!$C:$J,4,0)),"",VLOOKUP($B13,積算集約!$C:$J,4,0))</f>
        <v/>
      </c>
      <c r="F13" s="231"/>
      <c r="G13" s="231"/>
      <c r="H13" s="231"/>
      <c r="I13" s="231"/>
      <c r="J13" s="231"/>
      <c r="K13" s="231"/>
      <c r="L13" s="231"/>
      <c r="M13" s="231"/>
      <c r="N13" s="231"/>
      <c r="O13" s="231"/>
      <c r="P13" s="231"/>
      <c r="Q13" s="231"/>
      <c r="R13" s="231"/>
      <c r="S13" s="231"/>
      <c r="T13" s="227" t="str">
        <f>IF(ISERROR(VLOOKUP($B13,積算集約!$C:$J,5,0)),"",VLOOKUP($B13,積算集約!$C:$J,5,0))</f>
        <v/>
      </c>
      <c r="U13" s="227"/>
      <c r="V13" s="254" t="str">
        <f>IF(ISERROR(VLOOKUP($B13,積算集約!$C:$J,6,0)),"",VLOOKUP($B13,積算集約!$C:$J,6,0))</f>
        <v/>
      </c>
      <c r="W13" s="254"/>
      <c r="X13" s="254"/>
      <c r="Y13" s="258" t="str">
        <f>IF(ISERROR(VLOOKUP($B13,積算集約!$C:$J,7,0)),"",VLOOKUP($B13,積算集約!$C:$J,7,0))</f>
        <v/>
      </c>
      <c r="Z13" s="258"/>
      <c r="AA13" s="258"/>
      <c r="AB13" s="258"/>
      <c r="AC13" s="267" t="str">
        <f>IF(ISERROR(VLOOKUP($B13,積算集約!$C:$J,8,0)),"",VLOOKUP($B13,積算集約!$C:$J,8,0))</f>
        <v/>
      </c>
      <c r="AD13" s="267"/>
      <c r="AE13" s="267"/>
      <c r="AF13" s="267"/>
      <c r="AG13" s="271"/>
      <c r="AJ13" s="276"/>
      <c r="BJ13" s="374"/>
      <c r="BK13" s="374"/>
      <c r="BL13" s="374"/>
      <c r="BM13" s="374"/>
      <c r="BN13" s="374"/>
      <c r="BO13" s="374"/>
      <c r="BP13" s="374"/>
      <c r="BQ13" s="374"/>
      <c r="BR13" s="374"/>
      <c r="BV13" s="408" t="s">
        <v>599</v>
      </c>
      <c r="BW13" s="408"/>
      <c r="BX13" s="408"/>
      <c r="BY13" s="408"/>
      <c r="BZ13" s="408"/>
      <c r="CA13" s="408"/>
      <c r="CB13" s="408"/>
      <c r="CC13" s="408"/>
      <c r="CD13" s="408"/>
      <c r="CE13" s="408"/>
      <c r="CF13" s="408"/>
      <c r="CG13" s="408"/>
      <c r="CH13" s="408"/>
      <c r="CI13" s="408"/>
      <c r="CJ13" s="408"/>
      <c r="CK13" s="408"/>
    </row>
    <row r="14" spans="1:89" ht="14" customHeight="1">
      <c r="A14" s="71" t="e">
        <f>VLOOKUP(T14,環境設定!$B$7:$C$16,2,0)</f>
        <v>#N/A</v>
      </c>
      <c r="B14" s="215">
        <f t="shared" si="0"/>
        <v>13</v>
      </c>
      <c r="C14" s="222" t="str">
        <f>IF(ISERROR(VLOOKUP($B14,積算集約!$C:$J,3,0)),"",VLOOKUP($B14,積算集約!$C:$J,3,0))</f>
        <v/>
      </c>
      <c r="D14" s="227"/>
      <c r="E14" s="231" t="str">
        <f>IF(ISERROR(VLOOKUP($B14,積算集約!$C:$J,4,0)),"",VLOOKUP($B14,積算集約!$C:$J,4,0))</f>
        <v/>
      </c>
      <c r="F14" s="231"/>
      <c r="G14" s="231"/>
      <c r="H14" s="231"/>
      <c r="I14" s="231"/>
      <c r="J14" s="231"/>
      <c r="K14" s="231"/>
      <c r="L14" s="231"/>
      <c r="M14" s="231"/>
      <c r="N14" s="231"/>
      <c r="O14" s="231"/>
      <c r="P14" s="231"/>
      <c r="Q14" s="231"/>
      <c r="R14" s="231"/>
      <c r="S14" s="231"/>
      <c r="T14" s="227" t="str">
        <f>IF(ISERROR(VLOOKUP($B14,積算集約!$C:$J,5,0)),"",VLOOKUP($B14,積算集約!$C:$J,5,0))</f>
        <v/>
      </c>
      <c r="U14" s="227"/>
      <c r="V14" s="254" t="str">
        <f>IF(ISERROR(VLOOKUP($B14,積算集約!$C:$J,6,0)),"",VLOOKUP($B14,積算集約!$C:$J,6,0))</f>
        <v/>
      </c>
      <c r="W14" s="254"/>
      <c r="X14" s="254"/>
      <c r="Y14" s="258" t="str">
        <f>IF(ISERROR(VLOOKUP($B14,積算集約!$C:$J,7,0)),"",VLOOKUP($B14,積算集約!$C:$J,7,0))</f>
        <v/>
      </c>
      <c r="Z14" s="258"/>
      <c r="AA14" s="258"/>
      <c r="AB14" s="258"/>
      <c r="AC14" s="267" t="str">
        <f>IF(ISERROR(VLOOKUP($B14,積算集約!$C:$J,8,0)),"",VLOOKUP($B14,積算集約!$C:$J,8,0))</f>
        <v/>
      </c>
      <c r="AD14" s="267"/>
      <c r="AE14" s="267"/>
      <c r="AF14" s="267"/>
      <c r="AG14" s="271"/>
      <c r="AJ14" s="276"/>
      <c r="AN14" s="281" t="s">
        <v>358</v>
      </c>
      <c r="AO14" s="296"/>
      <c r="AP14" s="296"/>
      <c r="AQ14" s="296"/>
      <c r="AR14" s="296"/>
      <c r="AS14" s="296"/>
      <c r="AT14" s="320"/>
      <c r="AU14" s="318" t="s">
        <v>575</v>
      </c>
      <c r="AV14" s="318"/>
      <c r="AW14" s="333" t="str">
        <f>IF(共通情報!D14=0,"",共通情報!D14)</f>
        <v/>
      </c>
      <c r="AX14" s="333"/>
      <c r="AY14" s="333"/>
      <c r="AZ14" s="333"/>
      <c r="BA14" s="333"/>
      <c r="BB14" s="333"/>
      <c r="BC14" s="333"/>
      <c r="BD14" s="333"/>
      <c r="BE14" s="333"/>
      <c r="BF14" s="333"/>
      <c r="BG14" s="333"/>
      <c r="BH14" s="333"/>
      <c r="BI14" s="333"/>
      <c r="BJ14" s="333"/>
      <c r="BK14" s="333"/>
      <c r="BL14" s="382" t="s">
        <v>190</v>
      </c>
      <c r="BM14" s="382"/>
      <c r="BN14" s="382"/>
      <c r="BO14" s="382"/>
      <c r="BP14" s="382"/>
      <c r="BQ14" s="382"/>
      <c r="BR14" s="399"/>
      <c r="BV14" s="408"/>
      <c r="BW14" s="408"/>
      <c r="BX14" s="408"/>
      <c r="BY14" s="408"/>
      <c r="BZ14" s="408"/>
      <c r="CA14" s="408"/>
      <c r="CB14" s="408"/>
      <c r="CC14" s="408"/>
      <c r="CD14" s="408"/>
      <c r="CE14" s="408"/>
      <c r="CF14" s="408"/>
      <c r="CG14" s="408"/>
      <c r="CH14" s="408"/>
      <c r="CI14" s="408"/>
      <c r="CJ14" s="408"/>
      <c r="CK14" s="408"/>
    </row>
    <row r="15" spans="1:89" ht="14" customHeight="1">
      <c r="A15" s="71" t="e">
        <f>VLOOKUP(T15,環境設定!$B$7:$C$16,2,0)</f>
        <v>#N/A</v>
      </c>
      <c r="B15" s="215">
        <f t="shared" si="0"/>
        <v>14</v>
      </c>
      <c r="C15" s="222" t="str">
        <f>IF(ISERROR(VLOOKUP($B15,積算集約!$C:$J,3,0)),"",VLOOKUP($B15,積算集約!$C:$J,3,0))</f>
        <v/>
      </c>
      <c r="D15" s="227"/>
      <c r="E15" s="231" t="str">
        <f>IF(ISERROR(VLOOKUP($B15,積算集約!$C:$J,4,0)),"",VLOOKUP($B15,積算集約!$C:$J,4,0))</f>
        <v/>
      </c>
      <c r="F15" s="231"/>
      <c r="G15" s="231"/>
      <c r="H15" s="231"/>
      <c r="I15" s="231"/>
      <c r="J15" s="231"/>
      <c r="K15" s="231"/>
      <c r="L15" s="231"/>
      <c r="M15" s="231"/>
      <c r="N15" s="231"/>
      <c r="O15" s="231"/>
      <c r="P15" s="231"/>
      <c r="Q15" s="231"/>
      <c r="R15" s="231"/>
      <c r="S15" s="231"/>
      <c r="T15" s="227" t="str">
        <f>IF(ISERROR(VLOOKUP($B15,積算集約!$C:$J,5,0)),"",VLOOKUP($B15,積算集約!$C:$J,5,0))</f>
        <v/>
      </c>
      <c r="U15" s="227"/>
      <c r="V15" s="254" t="str">
        <f>IF(ISERROR(VLOOKUP($B15,積算集約!$C:$J,6,0)),"",VLOOKUP($B15,積算集約!$C:$J,6,0))</f>
        <v/>
      </c>
      <c r="W15" s="254"/>
      <c r="X15" s="254"/>
      <c r="Y15" s="258" t="str">
        <f>IF(ISERROR(VLOOKUP($B15,積算集約!$C:$J,7,0)),"",VLOOKUP($B15,積算集約!$C:$J,7,0))</f>
        <v/>
      </c>
      <c r="Z15" s="258"/>
      <c r="AA15" s="258"/>
      <c r="AB15" s="258"/>
      <c r="AC15" s="267" t="str">
        <f>IF(ISERROR(VLOOKUP($B15,積算集約!$C:$J,8,0)),"",VLOOKUP($B15,積算集約!$C:$J,8,0))</f>
        <v/>
      </c>
      <c r="AD15" s="267"/>
      <c r="AE15" s="267"/>
      <c r="AF15" s="267"/>
      <c r="AG15" s="271"/>
      <c r="AJ15" s="276"/>
      <c r="AN15" s="282"/>
      <c r="AO15" s="297"/>
      <c r="AP15" s="297"/>
      <c r="AQ15" s="297"/>
      <c r="AR15" s="297"/>
      <c r="AS15" s="297"/>
      <c r="AT15" s="321"/>
      <c r="AU15" s="280"/>
      <c r="AV15" s="280"/>
      <c r="AW15" s="337"/>
      <c r="AX15" s="337"/>
      <c r="AY15" s="337"/>
      <c r="AZ15" s="337"/>
      <c r="BA15" s="337"/>
      <c r="BB15" s="337"/>
      <c r="BC15" s="337"/>
      <c r="BD15" s="337"/>
      <c r="BE15" s="337"/>
      <c r="BF15" s="337"/>
      <c r="BG15" s="337"/>
      <c r="BH15" s="337"/>
      <c r="BI15" s="337"/>
      <c r="BJ15" s="337"/>
      <c r="BK15" s="337"/>
      <c r="BL15" s="383"/>
      <c r="BM15" s="383"/>
      <c r="BN15" s="383"/>
      <c r="BO15" s="383"/>
      <c r="BP15" s="383"/>
      <c r="BQ15" s="383"/>
      <c r="BR15" s="400"/>
      <c r="BU15" s="406"/>
    </row>
    <row r="16" spans="1:89" ht="14" customHeight="1">
      <c r="A16" s="71" t="e">
        <f>VLOOKUP(T16,環境設定!$B$7:$C$16,2,0)</f>
        <v>#N/A</v>
      </c>
      <c r="B16" s="215">
        <f t="shared" si="0"/>
        <v>15</v>
      </c>
      <c r="C16" s="222" t="str">
        <f>IF(ISERROR(VLOOKUP($B16,積算集約!$C:$J,3,0)),"",VLOOKUP($B16,積算集約!$C:$J,3,0))</f>
        <v/>
      </c>
      <c r="D16" s="227"/>
      <c r="E16" s="231" t="str">
        <f>IF(ISERROR(VLOOKUP($B16,積算集約!$C:$J,4,0)),"",VLOOKUP($B16,積算集約!$C:$J,4,0))</f>
        <v/>
      </c>
      <c r="F16" s="231"/>
      <c r="G16" s="231"/>
      <c r="H16" s="231"/>
      <c r="I16" s="231"/>
      <c r="J16" s="231"/>
      <c r="K16" s="231"/>
      <c r="L16" s="231"/>
      <c r="M16" s="231"/>
      <c r="N16" s="231"/>
      <c r="O16" s="231"/>
      <c r="P16" s="231"/>
      <c r="Q16" s="231"/>
      <c r="R16" s="231"/>
      <c r="S16" s="231"/>
      <c r="T16" s="227" t="str">
        <f>IF(ISERROR(VLOOKUP($B16,積算集約!$C:$J,5,0)),"",VLOOKUP($B16,積算集約!$C:$J,5,0))</f>
        <v/>
      </c>
      <c r="U16" s="227"/>
      <c r="V16" s="254" t="str">
        <f>IF(ISERROR(VLOOKUP($B16,積算集約!$C:$J,6,0)),"",VLOOKUP($B16,積算集約!$C:$J,6,0))</f>
        <v/>
      </c>
      <c r="W16" s="254"/>
      <c r="X16" s="254"/>
      <c r="Y16" s="258" t="str">
        <f>IF(ISERROR(VLOOKUP($B16,積算集約!$C:$J,7,0)),"",VLOOKUP($B16,積算集約!$C:$J,7,0))</f>
        <v/>
      </c>
      <c r="Z16" s="258"/>
      <c r="AA16" s="258"/>
      <c r="AB16" s="258"/>
      <c r="AC16" s="267" t="str">
        <f>IF(ISERROR(VLOOKUP($B16,積算集約!$C:$J,8,0)),"",VLOOKUP($B16,積算集約!$C:$J,8,0))</f>
        <v/>
      </c>
      <c r="AD16" s="267"/>
      <c r="AE16" s="267"/>
      <c r="AF16" s="267"/>
      <c r="AG16" s="271"/>
      <c r="AJ16" s="276"/>
      <c r="AN16" s="282"/>
      <c r="AO16" s="297"/>
      <c r="AP16" s="297"/>
      <c r="AQ16" s="297"/>
      <c r="AR16" s="297"/>
      <c r="AS16" s="297"/>
      <c r="AT16" s="321"/>
      <c r="AU16" s="280" t="s">
        <v>580</v>
      </c>
      <c r="AV16" s="280"/>
      <c r="AW16" s="280"/>
      <c r="AX16" s="280"/>
      <c r="AY16" s="280"/>
      <c r="AZ16" s="280"/>
      <c r="BA16" s="280"/>
      <c r="BB16" s="280"/>
      <c r="BC16" s="280"/>
      <c r="BD16" s="280"/>
      <c r="BE16" s="280"/>
      <c r="BF16" s="280"/>
      <c r="BG16" s="280"/>
      <c r="BH16" s="280"/>
      <c r="BI16" s="280"/>
      <c r="BJ16" s="280" t="s">
        <v>364</v>
      </c>
      <c r="BK16" s="280"/>
      <c r="BL16" s="383"/>
      <c r="BM16" s="383"/>
      <c r="BN16" s="383"/>
      <c r="BO16" s="383"/>
      <c r="BP16" s="383"/>
      <c r="BQ16" s="383"/>
      <c r="BR16" s="400"/>
      <c r="BU16" s="406"/>
    </row>
    <row r="17" spans="1:89" ht="14" customHeight="1">
      <c r="A17" s="71" t="e">
        <f>VLOOKUP(T17,環境設定!$B$7:$C$16,2,0)</f>
        <v>#N/A</v>
      </c>
      <c r="B17" s="215">
        <f t="shared" si="0"/>
        <v>16</v>
      </c>
      <c r="C17" s="222" t="str">
        <f>IF(ISERROR(VLOOKUP($B17,積算集約!$C:$J,3,0)),"",VLOOKUP($B17,積算集約!$C:$J,3,0))</f>
        <v/>
      </c>
      <c r="D17" s="227"/>
      <c r="E17" s="231" t="str">
        <f>IF(ISERROR(VLOOKUP($B17,積算集約!$C:$J,4,0)),"",VLOOKUP($B17,積算集約!$C:$J,4,0))</f>
        <v/>
      </c>
      <c r="F17" s="231"/>
      <c r="G17" s="231"/>
      <c r="H17" s="231"/>
      <c r="I17" s="231"/>
      <c r="J17" s="231"/>
      <c r="K17" s="231"/>
      <c r="L17" s="231"/>
      <c r="M17" s="231"/>
      <c r="N17" s="231"/>
      <c r="O17" s="231"/>
      <c r="P17" s="231"/>
      <c r="Q17" s="231"/>
      <c r="R17" s="231"/>
      <c r="S17" s="231"/>
      <c r="T17" s="227" t="str">
        <f>IF(ISERROR(VLOOKUP($B17,積算集約!$C:$J,5,0)),"",VLOOKUP($B17,積算集約!$C:$J,5,0))</f>
        <v/>
      </c>
      <c r="U17" s="227"/>
      <c r="V17" s="254" t="str">
        <f>IF(ISERROR(VLOOKUP($B17,積算集約!$C:$J,6,0)),"",VLOOKUP($B17,積算集約!$C:$J,6,0))</f>
        <v/>
      </c>
      <c r="W17" s="254"/>
      <c r="X17" s="254"/>
      <c r="Y17" s="258" t="str">
        <f>IF(ISERROR(VLOOKUP($B17,積算集約!$C:$J,7,0)),"",VLOOKUP($B17,積算集約!$C:$J,7,0))</f>
        <v/>
      </c>
      <c r="Z17" s="258"/>
      <c r="AA17" s="258"/>
      <c r="AB17" s="258"/>
      <c r="AC17" s="267" t="str">
        <f>IF(ISERROR(VLOOKUP($B17,積算集約!$C:$J,8,0)),"",VLOOKUP($B17,積算集約!$C:$J,8,0))</f>
        <v/>
      </c>
      <c r="AD17" s="267"/>
      <c r="AE17" s="267"/>
      <c r="AF17" s="267"/>
      <c r="AG17" s="271"/>
      <c r="AJ17" s="276"/>
      <c r="AN17" s="282"/>
      <c r="AO17" s="297"/>
      <c r="AP17" s="297"/>
      <c r="AQ17" s="297"/>
      <c r="AR17" s="297"/>
      <c r="AS17" s="297"/>
      <c r="AT17" s="321"/>
      <c r="AU17" s="280"/>
      <c r="AV17" s="280"/>
      <c r="AW17" s="280"/>
      <c r="AX17" s="280"/>
      <c r="AY17" s="280"/>
      <c r="AZ17" s="280"/>
      <c r="BA17" s="280"/>
      <c r="BB17" s="280"/>
      <c r="BC17" s="280"/>
      <c r="BD17" s="280"/>
      <c r="BE17" s="280"/>
      <c r="BF17" s="280"/>
      <c r="BG17" s="280"/>
      <c r="BH17" s="280"/>
      <c r="BI17" s="280"/>
      <c r="BJ17" s="280"/>
      <c r="BK17" s="280"/>
      <c r="BL17" s="383"/>
      <c r="BM17" s="383"/>
      <c r="BN17" s="383"/>
      <c r="BO17" s="383"/>
      <c r="BP17" s="383"/>
      <c r="BQ17" s="383"/>
      <c r="BR17" s="400"/>
      <c r="BU17" s="406"/>
    </row>
    <row r="18" spans="1:89" ht="14" customHeight="1">
      <c r="A18" s="71" t="e">
        <f>VLOOKUP(T18,環境設定!$B$7:$C$16,2,0)</f>
        <v>#N/A</v>
      </c>
      <c r="B18" s="215">
        <f t="shared" si="0"/>
        <v>17</v>
      </c>
      <c r="C18" s="222" t="str">
        <f>IF(ISERROR(VLOOKUP($B18,積算集約!$C:$J,3,0)),"",VLOOKUP($B18,積算集約!$C:$J,3,0))</f>
        <v/>
      </c>
      <c r="D18" s="227"/>
      <c r="E18" s="231" t="str">
        <f>IF(ISERROR(VLOOKUP($B18,積算集約!$C:$J,4,0)),"",VLOOKUP($B18,積算集約!$C:$J,4,0))</f>
        <v/>
      </c>
      <c r="F18" s="231"/>
      <c r="G18" s="231"/>
      <c r="H18" s="231"/>
      <c r="I18" s="231"/>
      <c r="J18" s="231"/>
      <c r="K18" s="231"/>
      <c r="L18" s="231"/>
      <c r="M18" s="231"/>
      <c r="N18" s="231"/>
      <c r="O18" s="231"/>
      <c r="P18" s="231"/>
      <c r="Q18" s="231"/>
      <c r="R18" s="231"/>
      <c r="S18" s="231"/>
      <c r="T18" s="227" t="str">
        <f>IF(ISERROR(VLOOKUP($B18,積算集約!$C:$J,5,0)),"",VLOOKUP($B18,積算集約!$C:$J,5,0))</f>
        <v/>
      </c>
      <c r="U18" s="227"/>
      <c r="V18" s="254" t="str">
        <f>IF(ISERROR(VLOOKUP($B18,積算集約!$C:$J,6,0)),"",VLOOKUP($B18,積算集約!$C:$J,6,0))</f>
        <v/>
      </c>
      <c r="W18" s="254"/>
      <c r="X18" s="254"/>
      <c r="Y18" s="258" t="str">
        <f>IF(ISERROR(VLOOKUP($B18,積算集約!$C:$J,7,0)),"",VLOOKUP($B18,積算集約!$C:$J,7,0))</f>
        <v/>
      </c>
      <c r="Z18" s="258"/>
      <c r="AA18" s="258"/>
      <c r="AB18" s="258"/>
      <c r="AC18" s="267" t="str">
        <f>IF(ISERROR(VLOOKUP($B18,積算集約!$C:$J,8,0)),"",VLOOKUP($B18,積算集約!$C:$J,8,0))</f>
        <v/>
      </c>
      <c r="AD18" s="267"/>
      <c r="AE18" s="267"/>
      <c r="AF18" s="267"/>
      <c r="AG18" s="271"/>
      <c r="AJ18" s="276"/>
      <c r="AN18" s="283"/>
      <c r="AO18" s="298"/>
      <c r="AP18" s="298"/>
      <c r="AQ18" s="298"/>
      <c r="AR18" s="298"/>
      <c r="AS18" s="298"/>
      <c r="AT18" s="322"/>
      <c r="AU18" s="309" t="s">
        <v>369</v>
      </c>
      <c r="AV18" s="309"/>
      <c r="AW18" s="309"/>
      <c r="AX18" s="309"/>
      <c r="AY18" s="343" t="str">
        <f>IF(共通情報!D15=0,"",共通情報!D15)</f>
        <v/>
      </c>
      <c r="AZ18" s="343"/>
      <c r="BA18" s="343"/>
      <c r="BB18" s="343"/>
      <c r="BC18" s="343"/>
      <c r="BD18" s="343"/>
      <c r="BE18" s="343"/>
      <c r="BF18" s="343"/>
      <c r="BG18" s="343"/>
      <c r="BH18" s="343"/>
      <c r="BI18" s="343"/>
      <c r="BJ18" s="343"/>
      <c r="BK18" s="343"/>
      <c r="BL18" s="384"/>
      <c r="BM18" s="384"/>
      <c r="BN18" s="384"/>
      <c r="BO18" s="384"/>
      <c r="BP18" s="384"/>
      <c r="BQ18" s="384"/>
      <c r="BR18" s="401"/>
      <c r="BU18" s="406"/>
    </row>
    <row r="19" spans="1:89" ht="14" customHeight="1">
      <c r="A19" s="71" t="e">
        <f>VLOOKUP(T19,環境設定!$B$7:$C$16,2,0)</f>
        <v>#N/A</v>
      </c>
      <c r="B19" s="215">
        <f t="shared" si="0"/>
        <v>18</v>
      </c>
      <c r="C19" s="222" t="str">
        <f>IF(ISERROR(VLOOKUP($B19,積算集約!$C:$J,3,0)),"",VLOOKUP($B19,積算集約!$C:$J,3,0))</f>
        <v/>
      </c>
      <c r="D19" s="227"/>
      <c r="E19" s="231" t="str">
        <f>IF(ISERROR(VLOOKUP($B19,積算集約!$C:$J,4,0)),"",VLOOKUP($B19,積算集約!$C:$J,4,0))</f>
        <v/>
      </c>
      <c r="F19" s="231"/>
      <c r="G19" s="231"/>
      <c r="H19" s="231"/>
      <c r="I19" s="231"/>
      <c r="J19" s="231"/>
      <c r="K19" s="231"/>
      <c r="L19" s="231"/>
      <c r="M19" s="231"/>
      <c r="N19" s="231"/>
      <c r="O19" s="231"/>
      <c r="P19" s="231"/>
      <c r="Q19" s="231"/>
      <c r="R19" s="231"/>
      <c r="S19" s="231"/>
      <c r="T19" s="227" t="str">
        <f>IF(ISERROR(VLOOKUP($B19,積算集約!$C:$J,5,0)),"",VLOOKUP($B19,積算集約!$C:$J,5,0))</f>
        <v/>
      </c>
      <c r="U19" s="227"/>
      <c r="V19" s="254" t="str">
        <f>IF(ISERROR(VLOOKUP($B19,積算集約!$C:$J,6,0)),"",VLOOKUP($B19,積算集約!$C:$J,6,0))</f>
        <v/>
      </c>
      <c r="W19" s="254"/>
      <c r="X19" s="254"/>
      <c r="Y19" s="258" t="str">
        <f>IF(ISERROR(VLOOKUP($B19,積算集約!$C:$J,7,0)),"",VLOOKUP($B19,積算集約!$C:$J,7,0))</f>
        <v/>
      </c>
      <c r="Z19" s="258"/>
      <c r="AA19" s="258"/>
      <c r="AB19" s="258"/>
      <c r="AC19" s="267" t="str">
        <f>IF(ISERROR(VLOOKUP($B19,積算集約!$C:$J,8,0)),"",VLOOKUP($B19,積算集約!$C:$J,8,0))</f>
        <v/>
      </c>
      <c r="AD19" s="267"/>
      <c r="AE19" s="267"/>
      <c r="AF19" s="267"/>
      <c r="AG19" s="271"/>
      <c r="AJ19" s="276"/>
      <c r="AN19" s="284" t="s">
        <v>371</v>
      </c>
      <c r="AO19" s="284"/>
      <c r="AP19" s="284"/>
      <c r="AQ19" s="284"/>
      <c r="AR19" s="284"/>
      <c r="AS19" s="284"/>
      <c r="AT19" s="284"/>
      <c r="AU19" s="323" t="str">
        <f>IF(共通情報!D10=0,"",共通情報!D10)</f>
        <v/>
      </c>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U19" s="406"/>
      <c r="BW19" s="406"/>
      <c r="BX19" s="406"/>
      <c r="BY19" s="406"/>
      <c r="BZ19" s="406"/>
      <c r="CA19" s="406"/>
      <c r="CB19" s="406"/>
      <c r="CC19" s="406"/>
      <c r="CD19" s="406"/>
      <c r="CE19" s="406"/>
      <c r="CF19" s="406"/>
      <c r="CG19" s="406"/>
      <c r="CH19" s="406"/>
      <c r="CI19" s="406"/>
      <c r="CJ19" s="406"/>
      <c r="CK19" s="406"/>
    </row>
    <row r="20" spans="1:89" ht="14" customHeight="1">
      <c r="A20" s="71" t="e">
        <f>VLOOKUP(T20,環境設定!$B$7:$C$16,2,0)</f>
        <v>#N/A</v>
      </c>
      <c r="B20" s="215">
        <f t="shared" si="0"/>
        <v>19</v>
      </c>
      <c r="C20" s="222" t="str">
        <f>IF(ISERROR(VLOOKUP($B20,積算集約!$C:$J,3,0)),"",VLOOKUP($B20,積算集約!$C:$J,3,0))</f>
        <v/>
      </c>
      <c r="D20" s="227"/>
      <c r="E20" s="231" t="str">
        <f>IF(ISERROR(VLOOKUP($B20,積算集約!$C:$J,4,0)),"",VLOOKUP($B20,積算集約!$C:$J,4,0))</f>
        <v/>
      </c>
      <c r="F20" s="231"/>
      <c r="G20" s="231"/>
      <c r="H20" s="231"/>
      <c r="I20" s="231"/>
      <c r="J20" s="231"/>
      <c r="K20" s="231"/>
      <c r="L20" s="231"/>
      <c r="M20" s="231"/>
      <c r="N20" s="231"/>
      <c r="O20" s="231"/>
      <c r="P20" s="231"/>
      <c r="Q20" s="231"/>
      <c r="R20" s="231"/>
      <c r="S20" s="231"/>
      <c r="T20" s="227" t="str">
        <f>IF(ISERROR(VLOOKUP($B20,積算集約!$C:$J,5,0)),"",VLOOKUP($B20,積算集約!$C:$J,5,0))</f>
        <v/>
      </c>
      <c r="U20" s="227"/>
      <c r="V20" s="254" t="str">
        <f>IF(ISERROR(VLOOKUP($B20,積算集約!$C:$J,6,0)),"",VLOOKUP($B20,積算集約!$C:$J,6,0))</f>
        <v/>
      </c>
      <c r="W20" s="254"/>
      <c r="X20" s="254"/>
      <c r="Y20" s="258" t="str">
        <f>IF(ISERROR(VLOOKUP($B20,積算集約!$C:$J,7,0)),"",VLOOKUP($B20,積算集約!$C:$J,7,0))</f>
        <v/>
      </c>
      <c r="Z20" s="258"/>
      <c r="AA20" s="258"/>
      <c r="AB20" s="258"/>
      <c r="AC20" s="267" t="str">
        <f>IF(ISERROR(VLOOKUP($B20,積算集約!$C:$J,8,0)),"",VLOOKUP($B20,積算集約!$C:$J,8,0))</f>
        <v/>
      </c>
      <c r="AD20" s="267"/>
      <c r="AE20" s="267"/>
      <c r="AF20" s="267"/>
      <c r="AG20" s="271"/>
      <c r="AJ20" s="276"/>
      <c r="AN20" s="284"/>
      <c r="AO20" s="284"/>
      <c r="AP20" s="284"/>
      <c r="AQ20" s="284"/>
      <c r="AR20" s="284"/>
      <c r="AS20" s="284"/>
      <c r="AT20" s="284"/>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U20" s="406"/>
      <c r="BV20" s="406" t="s">
        <v>272</v>
      </c>
      <c r="BW20" s="406"/>
      <c r="BX20" s="406"/>
      <c r="BY20" s="406"/>
      <c r="BZ20" s="406"/>
      <c r="CA20" s="406"/>
      <c r="CB20" s="406"/>
      <c r="CC20" s="406"/>
      <c r="CD20" s="406"/>
      <c r="CE20" s="406"/>
      <c r="CF20" s="406"/>
      <c r="CG20" s="406"/>
      <c r="CH20" s="406"/>
      <c r="CI20" s="406"/>
      <c r="CJ20" s="406"/>
      <c r="CK20" s="406"/>
    </row>
    <row r="21" spans="1:89" ht="14" customHeight="1">
      <c r="A21" s="71" t="e">
        <f>VLOOKUP(T21,環境設定!$B$7:$C$16,2,0)</f>
        <v>#N/A</v>
      </c>
      <c r="B21" s="215">
        <f t="shared" si="0"/>
        <v>20</v>
      </c>
      <c r="C21" s="222" t="str">
        <f>IF(ISERROR(VLOOKUP($B21,積算集約!$C:$J,3,0)),"",VLOOKUP($B21,積算集約!$C:$J,3,0))</f>
        <v/>
      </c>
      <c r="D21" s="227"/>
      <c r="E21" s="231" t="str">
        <f>IF(ISERROR(VLOOKUP($B21,積算集約!$C:$J,4,0)),"",VLOOKUP($B21,積算集約!$C:$J,4,0))</f>
        <v/>
      </c>
      <c r="F21" s="231"/>
      <c r="G21" s="231"/>
      <c r="H21" s="231"/>
      <c r="I21" s="231"/>
      <c r="J21" s="231"/>
      <c r="K21" s="231"/>
      <c r="L21" s="231"/>
      <c r="M21" s="231"/>
      <c r="N21" s="231"/>
      <c r="O21" s="231"/>
      <c r="P21" s="231"/>
      <c r="Q21" s="231"/>
      <c r="R21" s="231"/>
      <c r="S21" s="231"/>
      <c r="T21" s="227" t="str">
        <f>IF(ISERROR(VLOOKUP($B21,積算集約!$C:$J,5,0)),"",VLOOKUP($B21,積算集約!$C:$J,5,0))</f>
        <v/>
      </c>
      <c r="U21" s="227"/>
      <c r="V21" s="254" t="str">
        <f>IF(ISERROR(VLOOKUP($B21,積算集約!$C:$J,6,0)),"",VLOOKUP($B21,積算集約!$C:$J,6,0))</f>
        <v/>
      </c>
      <c r="W21" s="254"/>
      <c r="X21" s="254"/>
      <c r="Y21" s="258" t="str">
        <f>IF(ISERROR(VLOOKUP($B21,積算集約!$C:$J,7,0)),"",VLOOKUP($B21,積算集約!$C:$J,7,0))</f>
        <v/>
      </c>
      <c r="Z21" s="258"/>
      <c r="AA21" s="258"/>
      <c r="AB21" s="258"/>
      <c r="AC21" s="267" t="str">
        <f>IF(ISERROR(VLOOKUP($B21,積算集約!$C:$J,8,0)),"",VLOOKUP($B21,積算集約!$C:$J,8,0))</f>
        <v/>
      </c>
      <c r="AD21" s="267"/>
      <c r="AE21" s="267"/>
      <c r="AF21" s="267"/>
      <c r="AG21" s="271"/>
      <c r="AJ21" s="276"/>
      <c r="AN21" s="284" t="s">
        <v>49</v>
      </c>
      <c r="AO21" s="284"/>
      <c r="AP21" s="284"/>
      <c r="AQ21" s="284"/>
      <c r="AR21" s="284"/>
      <c r="AS21" s="284"/>
      <c r="AT21" s="284"/>
      <c r="AU21" s="324"/>
      <c r="AV21" s="331"/>
      <c r="AW21" s="331"/>
      <c r="AX21" s="331"/>
      <c r="AY21" s="331"/>
      <c r="AZ21" s="331"/>
      <c r="BA21" s="331"/>
      <c r="BB21" s="331"/>
      <c r="BC21" s="331"/>
      <c r="BD21" s="331"/>
      <c r="BE21" s="331"/>
      <c r="BF21" s="331"/>
      <c r="BG21" s="331"/>
      <c r="BH21" s="331"/>
      <c r="BI21" s="331"/>
      <c r="BJ21" s="331"/>
      <c r="BK21" s="331"/>
      <c r="BL21" s="331"/>
      <c r="BM21" s="331"/>
      <c r="BN21" s="344" t="s">
        <v>364</v>
      </c>
      <c r="BO21" s="344"/>
      <c r="BP21" s="318"/>
      <c r="BQ21" s="318"/>
      <c r="BR21" s="395"/>
      <c r="BU21" s="406"/>
      <c r="BV21" s="406" t="s">
        <v>683</v>
      </c>
      <c r="BW21" s="406"/>
      <c r="BX21" s="406"/>
      <c r="BY21" s="406"/>
      <c r="BZ21" s="406"/>
      <c r="CA21" s="406"/>
      <c r="CB21" s="406">
        <f>IF(AU27="",0,1)</f>
        <v>0</v>
      </c>
      <c r="CC21" s="406"/>
      <c r="CD21" s="406"/>
      <c r="CE21" s="406"/>
      <c r="CF21" s="406"/>
      <c r="CG21" s="406"/>
      <c r="CH21" s="406"/>
      <c r="CI21" s="406"/>
      <c r="CJ21" s="406"/>
      <c r="CK21" s="406"/>
    </row>
    <row r="22" spans="1:89" ht="14" customHeight="1">
      <c r="A22" s="71" t="e">
        <f>VLOOKUP(T22,環境設定!$B$7:$C$16,2,0)</f>
        <v>#N/A</v>
      </c>
      <c r="B22" s="215">
        <f t="shared" si="0"/>
        <v>21</v>
      </c>
      <c r="C22" s="222" t="str">
        <f>IF(ISERROR(VLOOKUP($B22,積算集約!$C:$J,3,0)),"",VLOOKUP($B22,積算集約!$C:$J,3,0))</f>
        <v/>
      </c>
      <c r="D22" s="227"/>
      <c r="E22" s="231" t="str">
        <f>IF(ISERROR(VLOOKUP($B22,積算集約!$C:$J,4,0)),"",VLOOKUP($B22,積算集約!$C:$J,4,0))</f>
        <v/>
      </c>
      <c r="F22" s="231"/>
      <c r="G22" s="231"/>
      <c r="H22" s="231"/>
      <c r="I22" s="231"/>
      <c r="J22" s="231"/>
      <c r="K22" s="231"/>
      <c r="L22" s="231"/>
      <c r="M22" s="231"/>
      <c r="N22" s="231"/>
      <c r="O22" s="231"/>
      <c r="P22" s="231"/>
      <c r="Q22" s="231"/>
      <c r="R22" s="231"/>
      <c r="S22" s="231"/>
      <c r="T22" s="227" t="str">
        <f>IF(ISERROR(VLOOKUP($B22,積算集約!$C:$J,5,0)),"",VLOOKUP($B22,積算集約!$C:$J,5,0))</f>
        <v/>
      </c>
      <c r="U22" s="227"/>
      <c r="V22" s="254" t="str">
        <f>IF(ISERROR(VLOOKUP($B22,積算集約!$C:$J,6,0)),"",VLOOKUP($B22,積算集約!$C:$J,6,0))</f>
        <v/>
      </c>
      <c r="W22" s="254"/>
      <c r="X22" s="254"/>
      <c r="Y22" s="258" t="str">
        <f>IF(ISERROR(VLOOKUP($B22,積算集約!$C:$J,7,0)),"",VLOOKUP($B22,積算集約!$C:$J,7,0))</f>
        <v/>
      </c>
      <c r="Z22" s="258"/>
      <c r="AA22" s="258"/>
      <c r="AB22" s="258"/>
      <c r="AC22" s="267" t="str">
        <f>IF(ISERROR(VLOOKUP($B22,積算集約!$C:$J,8,0)),"",VLOOKUP($B22,積算集約!$C:$J,8,0))</f>
        <v/>
      </c>
      <c r="AD22" s="267"/>
      <c r="AE22" s="267"/>
      <c r="AF22" s="267"/>
      <c r="AG22" s="271"/>
      <c r="AJ22" s="276"/>
      <c r="AN22" s="284"/>
      <c r="AO22" s="284"/>
      <c r="AP22" s="284"/>
      <c r="AQ22" s="284"/>
      <c r="AR22" s="284"/>
      <c r="AS22" s="284"/>
      <c r="AT22" s="284"/>
      <c r="AU22" s="325"/>
      <c r="AV22" s="332"/>
      <c r="AW22" s="332"/>
      <c r="AX22" s="332"/>
      <c r="AY22" s="332"/>
      <c r="AZ22" s="332"/>
      <c r="BA22" s="332"/>
      <c r="BB22" s="332"/>
      <c r="BC22" s="332"/>
      <c r="BD22" s="332"/>
      <c r="BE22" s="332"/>
      <c r="BF22" s="332"/>
      <c r="BG22" s="332"/>
      <c r="BH22" s="332"/>
      <c r="BI22" s="332"/>
      <c r="BJ22" s="332"/>
      <c r="BK22" s="332"/>
      <c r="BL22" s="332"/>
      <c r="BM22" s="332"/>
      <c r="BN22" s="345"/>
      <c r="BO22" s="345"/>
      <c r="BP22" s="309"/>
      <c r="BQ22" s="309"/>
      <c r="BR22" s="351"/>
      <c r="BU22" s="406"/>
      <c r="BV22" s="406" t="s">
        <v>89</v>
      </c>
      <c r="BW22" s="406"/>
      <c r="BX22" s="406"/>
      <c r="BY22" s="406" t="s">
        <v>539</v>
      </c>
      <c r="BZ22" s="406"/>
      <c r="CA22" s="406"/>
      <c r="CB22" s="406">
        <f>IF(L54&lt;&gt;"",1,0)</f>
        <v>0</v>
      </c>
      <c r="CC22" s="406"/>
      <c r="CD22" s="410">
        <f>CB22+CB23</f>
        <v>0</v>
      </c>
      <c r="CE22" s="406"/>
      <c r="CF22" s="406"/>
      <c r="CG22" s="406"/>
      <c r="CH22" s="406"/>
      <c r="CI22" s="406"/>
      <c r="CJ22" s="406"/>
      <c r="CK22" s="406"/>
    </row>
    <row r="23" spans="1:89" ht="14" customHeight="1">
      <c r="A23" s="71" t="e">
        <f>VLOOKUP(T23,環境設定!$B$7:$C$16,2,0)</f>
        <v>#N/A</v>
      </c>
      <c r="B23" s="215">
        <f t="shared" si="0"/>
        <v>22</v>
      </c>
      <c r="C23" s="222" t="str">
        <f>IF(ISERROR(VLOOKUP($B23,積算集約!$C:$J,3,0)),"",VLOOKUP($B23,積算集約!$C:$J,3,0))</f>
        <v/>
      </c>
      <c r="D23" s="227"/>
      <c r="E23" s="231" t="str">
        <f>IF(ISERROR(VLOOKUP($B23,積算集約!$C:$J,4,0)),"",VLOOKUP($B23,積算集約!$C:$J,4,0))</f>
        <v/>
      </c>
      <c r="F23" s="231"/>
      <c r="G23" s="231"/>
      <c r="H23" s="231"/>
      <c r="I23" s="231"/>
      <c r="J23" s="231"/>
      <c r="K23" s="231"/>
      <c r="L23" s="231"/>
      <c r="M23" s="231"/>
      <c r="N23" s="231"/>
      <c r="O23" s="231"/>
      <c r="P23" s="231"/>
      <c r="Q23" s="231"/>
      <c r="R23" s="231"/>
      <c r="S23" s="231"/>
      <c r="T23" s="227" t="str">
        <f>IF(ISERROR(VLOOKUP($B23,積算集約!$C:$J,5,0)),"",VLOOKUP($B23,積算集約!$C:$J,5,0))</f>
        <v/>
      </c>
      <c r="U23" s="227"/>
      <c r="V23" s="254" t="str">
        <f>IF(ISERROR(VLOOKUP($B23,積算集約!$C:$J,6,0)),"",VLOOKUP($B23,積算集約!$C:$J,6,0))</f>
        <v/>
      </c>
      <c r="W23" s="254"/>
      <c r="X23" s="254"/>
      <c r="Y23" s="258" t="str">
        <f>IF(ISERROR(VLOOKUP($B23,積算集約!$C:$J,7,0)),"",VLOOKUP($B23,積算集約!$C:$J,7,0))</f>
        <v/>
      </c>
      <c r="Z23" s="258"/>
      <c r="AA23" s="258"/>
      <c r="AB23" s="258"/>
      <c r="AC23" s="267" t="str">
        <f>IF(ISERROR(VLOOKUP($B23,積算集約!$C:$J,8,0)),"",VLOOKUP($B23,積算集約!$C:$J,8,0))</f>
        <v/>
      </c>
      <c r="AD23" s="267"/>
      <c r="AE23" s="267"/>
      <c r="AF23" s="267"/>
      <c r="AG23" s="271"/>
      <c r="AJ23" s="276"/>
      <c r="AN23" s="284" t="s">
        <v>373</v>
      </c>
      <c r="AO23" s="284"/>
      <c r="AP23" s="284"/>
      <c r="AQ23" s="284"/>
      <c r="AR23" s="284"/>
      <c r="AS23" s="284"/>
      <c r="AT23" s="284"/>
      <c r="AU23" s="326" t="str">
        <f>IF(共通情報!D17=0,"",共通情報!D17)</f>
        <v/>
      </c>
      <c r="AV23" s="333"/>
      <c r="AW23" s="333"/>
      <c r="AX23" s="333"/>
      <c r="AY23" s="333"/>
      <c r="AZ23" s="333"/>
      <c r="BA23" s="333"/>
      <c r="BB23" s="333"/>
      <c r="BC23" s="333"/>
      <c r="BD23" s="333"/>
      <c r="BE23" s="333"/>
      <c r="BF23" s="333"/>
      <c r="BG23" s="333"/>
      <c r="BH23" s="333"/>
      <c r="BI23" s="333"/>
      <c r="BJ23" s="333"/>
      <c r="BK23" s="333"/>
      <c r="BL23" s="333"/>
      <c r="BM23" s="333"/>
      <c r="BN23" s="318" t="s">
        <v>364</v>
      </c>
      <c r="BO23" s="318"/>
      <c r="BP23" s="318"/>
      <c r="BQ23" s="318"/>
      <c r="BR23" s="395"/>
      <c r="BU23" s="406"/>
      <c r="BV23" s="406"/>
      <c r="BW23" s="406"/>
      <c r="BX23" s="406"/>
      <c r="BY23" s="406" t="s">
        <v>457</v>
      </c>
      <c r="BZ23" s="406"/>
      <c r="CA23" s="406"/>
      <c r="CB23" s="406">
        <f>IF(Z54&lt;&gt;"",1,0)</f>
        <v>0</v>
      </c>
      <c r="CC23" s="406"/>
      <c r="CD23" s="410"/>
      <c r="CE23" s="406"/>
      <c r="CF23" s="406"/>
      <c r="CG23" s="406"/>
      <c r="CH23" s="406"/>
      <c r="CI23" s="406"/>
      <c r="CJ23" s="406"/>
      <c r="CK23" s="406"/>
    </row>
    <row r="24" spans="1:89" ht="14" customHeight="1">
      <c r="A24" s="71" t="e">
        <f>VLOOKUP(T24,環境設定!$B$7:$C$16,2,0)</f>
        <v>#N/A</v>
      </c>
      <c r="B24" s="215">
        <f t="shared" si="0"/>
        <v>23</v>
      </c>
      <c r="C24" s="222" t="str">
        <f>IF(ISERROR(VLOOKUP($B24,積算集約!$C:$J,3,0)),"",VLOOKUP($B24,積算集約!$C:$J,3,0))</f>
        <v/>
      </c>
      <c r="D24" s="227"/>
      <c r="E24" s="231" t="str">
        <f>IF(ISERROR(VLOOKUP($B24,積算集約!$C:$J,4,0)),"",VLOOKUP($B24,積算集約!$C:$J,4,0))</f>
        <v/>
      </c>
      <c r="F24" s="231"/>
      <c r="G24" s="231"/>
      <c r="H24" s="231"/>
      <c r="I24" s="231"/>
      <c r="J24" s="231"/>
      <c r="K24" s="231"/>
      <c r="L24" s="231"/>
      <c r="M24" s="231"/>
      <c r="N24" s="231"/>
      <c r="O24" s="231"/>
      <c r="P24" s="231"/>
      <c r="Q24" s="231"/>
      <c r="R24" s="231"/>
      <c r="S24" s="231"/>
      <c r="T24" s="227" t="str">
        <f>IF(ISERROR(VLOOKUP($B24,積算集約!$C:$J,5,0)),"",VLOOKUP($B24,積算集約!$C:$J,5,0))</f>
        <v/>
      </c>
      <c r="U24" s="227"/>
      <c r="V24" s="254" t="str">
        <f>IF(ISERROR(VLOOKUP($B24,積算集約!$C:$J,6,0)),"",VLOOKUP($B24,積算集約!$C:$J,6,0))</f>
        <v/>
      </c>
      <c r="W24" s="254"/>
      <c r="X24" s="254"/>
      <c r="Y24" s="258" t="str">
        <f>IF(ISERROR(VLOOKUP($B24,積算集約!$C:$J,7,0)),"",VLOOKUP($B24,積算集約!$C:$J,7,0))</f>
        <v/>
      </c>
      <c r="Z24" s="258"/>
      <c r="AA24" s="258"/>
      <c r="AB24" s="258"/>
      <c r="AC24" s="267" t="str">
        <f>IF(ISERROR(VLOOKUP($B24,積算集約!$C:$J,8,0)),"",VLOOKUP($B24,積算集約!$C:$J,8,0))</f>
        <v/>
      </c>
      <c r="AD24" s="267"/>
      <c r="AE24" s="267"/>
      <c r="AF24" s="267"/>
      <c r="AG24" s="271"/>
      <c r="AJ24" s="276"/>
      <c r="AN24" s="284"/>
      <c r="AO24" s="284"/>
      <c r="AP24" s="284"/>
      <c r="AQ24" s="284"/>
      <c r="AR24" s="284"/>
      <c r="AS24" s="284"/>
      <c r="AT24" s="284"/>
      <c r="AU24" s="327"/>
      <c r="AV24" s="334"/>
      <c r="AW24" s="334"/>
      <c r="AX24" s="334"/>
      <c r="AY24" s="334"/>
      <c r="AZ24" s="334"/>
      <c r="BA24" s="334"/>
      <c r="BB24" s="334"/>
      <c r="BC24" s="334"/>
      <c r="BD24" s="334"/>
      <c r="BE24" s="334"/>
      <c r="BF24" s="334"/>
      <c r="BG24" s="334"/>
      <c r="BH24" s="334"/>
      <c r="BI24" s="334"/>
      <c r="BJ24" s="334"/>
      <c r="BK24" s="334"/>
      <c r="BL24" s="334"/>
      <c r="BM24" s="334"/>
      <c r="BN24" s="309"/>
      <c r="BO24" s="309"/>
      <c r="BP24" s="309"/>
      <c r="BQ24" s="309"/>
      <c r="BR24" s="351"/>
      <c r="BU24" s="406"/>
      <c r="BV24" s="406" t="s">
        <v>681</v>
      </c>
      <c r="BW24" s="406"/>
      <c r="BX24" s="406"/>
      <c r="BY24" s="406"/>
      <c r="BZ24" s="406"/>
      <c r="CA24" s="406"/>
      <c r="CB24" s="406">
        <f>IF(BJ12="",0,IF(BJ12="令和　　年　　月　　日",0,1))</f>
        <v>0</v>
      </c>
      <c r="CC24" s="406"/>
      <c r="CD24" s="406"/>
      <c r="CE24" s="406"/>
      <c r="CF24" s="406"/>
      <c r="CG24" s="406"/>
      <c r="CH24" s="406"/>
      <c r="CI24" s="406"/>
      <c r="CJ24" s="406"/>
      <c r="CK24" s="406"/>
    </row>
    <row r="25" spans="1:89" ht="14" customHeight="1">
      <c r="A25" s="71" t="e">
        <f>VLOOKUP(T25,環境設定!$B$7:$C$16,2,0)</f>
        <v>#N/A</v>
      </c>
      <c r="B25" s="215">
        <f t="shared" si="0"/>
        <v>24</v>
      </c>
      <c r="C25" s="222" t="str">
        <f>IF(ISERROR(VLOOKUP($B25,積算集約!$C:$J,3,0)),"",VLOOKUP($B25,積算集約!$C:$J,3,0))</f>
        <v/>
      </c>
      <c r="D25" s="227"/>
      <c r="E25" s="231" t="str">
        <f>IF(ISERROR(VLOOKUP($B25,積算集約!$C:$J,4,0)),"",VLOOKUP($B25,積算集約!$C:$J,4,0))</f>
        <v/>
      </c>
      <c r="F25" s="231"/>
      <c r="G25" s="231"/>
      <c r="H25" s="231"/>
      <c r="I25" s="231"/>
      <c r="J25" s="231"/>
      <c r="K25" s="231"/>
      <c r="L25" s="231"/>
      <c r="M25" s="231"/>
      <c r="N25" s="231"/>
      <c r="O25" s="231"/>
      <c r="P25" s="231"/>
      <c r="Q25" s="231"/>
      <c r="R25" s="231"/>
      <c r="S25" s="231"/>
      <c r="T25" s="227" t="str">
        <f>IF(ISERROR(VLOOKUP($B25,積算集約!$C:$J,5,0)),"",VLOOKUP($B25,積算集約!$C:$J,5,0))</f>
        <v/>
      </c>
      <c r="U25" s="227"/>
      <c r="V25" s="254" t="str">
        <f>IF(ISERROR(VLOOKUP($B25,積算集約!$C:$J,6,0)),"",VLOOKUP($B25,積算集約!$C:$J,6,0))</f>
        <v/>
      </c>
      <c r="W25" s="254"/>
      <c r="X25" s="254"/>
      <c r="Y25" s="258" t="str">
        <f>IF(ISERROR(VLOOKUP($B25,積算集約!$C:$J,7,0)),"",VLOOKUP($B25,積算集約!$C:$J,7,0))</f>
        <v/>
      </c>
      <c r="Z25" s="258"/>
      <c r="AA25" s="258"/>
      <c r="AB25" s="258"/>
      <c r="AC25" s="267" t="str">
        <f>IF(ISERROR(VLOOKUP($B25,積算集約!$C:$J,8,0)),"",VLOOKUP($B25,積算集約!$C:$J,8,0))</f>
        <v/>
      </c>
      <c r="AD25" s="267"/>
      <c r="AE25" s="267"/>
      <c r="AF25" s="267"/>
      <c r="AG25" s="271"/>
      <c r="AJ25" s="276"/>
      <c r="AN25" s="285" t="s">
        <v>581</v>
      </c>
      <c r="AO25" s="299"/>
      <c r="AP25" s="310"/>
      <c r="AQ25" s="313" t="s">
        <v>566</v>
      </c>
      <c r="AR25" s="318" t="s">
        <v>601</v>
      </c>
      <c r="AS25" s="318"/>
      <c r="AT25" s="313" t="s">
        <v>566</v>
      </c>
      <c r="AU25" s="318" t="s">
        <v>579</v>
      </c>
      <c r="AV25" s="318"/>
      <c r="AW25" s="313" t="s">
        <v>566</v>
      </c>
      <c r="AX25" s="318" t="s">
        <v>587</v>
      </c>
      <c r="AY25" s="318"/>
      <c r="AZ25" s="313" t="s">
        <v>566</v>
      </c>
      <c r="BA25" s="318" t="s">
        <v>206</v>
      </c>
      <c r="BB25" s="318"/>
      <c r="BC25" s="318"/>
      <c r="BD25" s="285" t="s">
        <v>284</v>
      </c>
      <c r="BE25" s="299"/>
      <c r="BF25" s="310"/>
      <c r="BG25" s="313" t="s">
        <v>566</v>
      </c>
      <c r="BH25" s="318" t="s">
        <v>604</v>
      </c>
      <c r="BI25" s="318"/>
      <c r="BJ25" s="318"/>
      <c r="BK25" s="313" t="s">
        <v>566</v>
      </c>
      <c r="BL25" s="318" t="s">
        <v>605</v>
      </c>
      <c r="BM25" s="318"/>
      <c r="BN25" s="318"/>
      <c r="BO25" s="313" t="s">
        <v>566</v>
      </c>
      <c r="BP25" s="318" t="s">
        <v>606</v>
      </c>
      <c r="BR25" s="395"/>
      <c r="BU25" s="406"/>
      <c r="BV25" s="406" t="s">
        <v>600</v>
      </c>
      <c r="BW25" s="406"/>
      <c r="BX25" s="406"/>
      <c r="BY25" s="406"/>
      <c r="BZ25" s="406"/>
      <c r="CA25" s="406"/>
      <c r="CB25" s="406">
        <f>IF(BJ32="",0,IF(BJ32="令和　　年　　月　　日",0,1))</f>
        <v>0</v>
      </c>
      <c r="CC25" s="406"/>
      <c r="CD25" s="410"/>
      <c r="CE25" s="406"/>
      <c r="CF25" s="406"/>
      <c r="CG25" s="406"/>
      <c r="CH25" s="406"/>
      <c r="CI25" s="406"/>
      <c r="CJ25" s="406"/>
      <c r="CK25" s="406"/>
    </row>
    <row r="26" spans="1:89" ht="14" customHeight="1">
      <c r="A26" s="71" t="e">
        <f>VLOOKUP(T26,環境設定!$B$7:$C$16,2,0)</f>
        <v>#N/A</v>
      </c>
      <c r="B26" s="215">
        <f t="shared" si="0"/>
        <v>25</v>
      </c>
      <c r="C26" s="222" t="str">
        <f>IF(ISERROR(VLOOKUP($B26,積算集約!$C:$J,3,0)),"",VLOOKUP($B26,積算集約!$C:$J,3,0))</f>
        <v/>
      </c>
      <c r="D26" s="227"/>
      <c r="E26" s="231" t="str">
        <f>IF(ISERROR(VLOOKUP($B26,積算集約!$C:$J,4,0)),"",VLOOKUP($B26,積算集約!$C:$J,4,0))</f>
        <v/>
      </c>
      <c r="F26" s="231"/>
      <c r="G26" s="231"/>
      <c r="H26" s="231"/>
      <c r="I26" s="231"/>
      <c r="J26" s="231"/>
      <c r="K26" s="231"/>
      <c r="L26" s="231"/>
      <c r="M26" s="231"/>
      <c r="N26" s="231"/>
      <c r="O26" s="231"/>
      <c r="P26" s="231"/>
      <c r="Q26" s="231"/>
      <c r="R26" s="231"/>
      <c r="S26" s="231"/>
      <c r="T26" s="227" t="str">
        <f>IF(ISERROR(VLOOKUP($B26,積算集約!$C:$J,5,0)),"",VLOOKUP($B26,積算集約!$C:$J,5,0))</f>
        <v/>
      </c>
      <c r="U26" s="227"/>
      <c r="V26" s="254" t="str">
        <f>IF(ISERROR(VLOOKUP($B26,積算集約!$C:$J,6,0)),"",VLOOKUP($B26,積算集約!$C:$J,6,0))</f>
        <v/>
      </c>
      <c r="W26" s="254"/>
      <c r="X26" s="254"/>
      <c r="Y26" s="258" t="str">
        <f>IF(ISERROR(VLOOKUP($B26,積算集約!$C:$J,7,0)),"",VLOOKUP($B26,積算集約!$C:$J,7,0))</f>
        <v/>
      </c>
      <c r="Z26" s="258"/>
      <c r="AA26" s="258"/>
      <c r="AB26" s="258"/>
      <c r="AC26" s="267" t="str">
        <f>IF(ISERROR(VLOOKUP($B26,積算集約!$C:$J,8,0)),"",VLOOKUP($B26,積算集約!$C:$J,8,0))</f>
        <v/>
      </c>
      <c r="AD26" s="267"/>
      <c r="AE26" s="267"/>
      <c r="AF26" s="267"/>
      <c r="AG26" s="271"/>
      <c r="AJ26" s="276"/>
      <c r="AN26" s="286"/>
      <c r="AO26" s="300"/>
      <c r="AP26" s="311"/>
      <c r="AQ26" s="314" t="s">
        <v>566</v>
      </c>
      <c r="AR26" s="309" t="s">
        <v>343</v>
      </c>
      <c r="AS26" s="309"/>
      <c r="AT26" s="314" t="s">
        <v>566</v>
      </c>
      <c r="AU26" s="309" t="s">
        <v>62</v>
      </c>
      <c r="AV26" s="309"/>
      <c r="AW26" s="309"/>
      <c r="AX26" s="339"/>
      <c r="AY26" s="339"/>
      <c r="AZ26" s="339"/>
      <c r="BA26" s="339"/>
      <c r="BB26" s="339"/>
      <c r="BC26" s="351" t="s">
        <v>607</v>
      </c>
      <c r="BD26" s="286"/>
      <c r="BE26" s="300"/>
      <c r="BF26" s="311"/>
      <c r="BG26" s="314" t="s">
        <v>566</v>
      </c>
      <c r="BH26" s="309" t="s">
        <v>62</v>
      </c>
      <c r="BI26" s="309"/>
      <c r="BJ26" s="309"/>
      <c r="BK26" s="379"/>
      <c r="BL26" s="379"/>
      <c r="BM26" s="379"/>
      <c r="BN26" s="379"/>
      <c r="BO26" s="379"/>
      <c r="BP26" s="379"/>
      <c r="BQ26" s="379"/>
      <c r="BR26" s="351" t="s">
        <v>602</v>
      </c>
      <c r="BU26" s="406"/>
      <c r="BV26" s="406"/>
      <c r="BW26" s="406"/>
      <c r="BX26" s="406"/>
      <c r="BY26" s="406"/>
      <c r="BZ26" s="406"/>
      <c r="CA26" s="406"/>
      <c r="CB26" s="406"/>
      <c r="CC26" s="406"/>
      <c r="CD26" s="410"/>
      <c r="CE26" s="406"/>
      <c r="CF26" s="406"/>
      <c r="CG26" s="406"/>
      <c r="CH26" s="406"/>
      <c r="CI26" s="406"/>
      <c r="CJ26" s="406"/>
      <c r="CK26" s="406"/>
    </row>
    <row r="27" spans="1:89" ht="14" customHeight="1">
      <c r="A27" s="71" t="e">
        <f>VLOOKUP(T27,環境設定!$B$7:$C$16,2,0)</f>
        <v>#N/A</v>
      </c>
      <c r="B27" s="215">
        <f t="shared" si="0"/>
        <v>26</v>
      </c>
      <c r="C27" s="222" t="str">
        <f>IF(ISERROR(VLOOKUP($B27,積算集約!$C:$J,3,0)),"",VLOOKUP($B27,積算集約!$C:$J,3,0))</f>
        <v/>
      </c>
      <c r="D27" s="227"/>
      <c r="E27" s="231" t="str">
        <f>IF(ISERROR(VLOOKUP($B27,積算集約!$C:$J,4,0)),"",VLOOKUP($B27,積算集約!$C:$J,4,0))</f>
        <v/>
      </c>
      <c r="F27" s="231"/>
      <c r="G27" s="231"/>
      <c r="H27" s="231"/>
      <c r="I27" s="231"/>
      <c r="J27" s="231"/>
      <c r="K27" s="231"/>
      <c r="L27" s="231"/>
      <c r="M27" s="231"/>
      <c r="N27" s="231"/>
      <c r="O27" s="231"/>
      <c r="P27" s="231"/>
      <c r="Q27" s="231"/>
      <c r="R27" s="231"/>
      <c r="S27" s="231"/>
      <c r="T27" s="227" t="str">
        <f>IF(ISERROR(VLOOKUP($B27,積算集約!$C:$J,5,0)),"",VLOOKUP($B27,積算集約!$C:$J,5,0))</f>
        <v/>
      </c>
      <c r="U27" s="227"/>
      <c r="V27" s="254" t="str">
        <f>IF(ISERROR(VLOOKUP($B27,積算集約!$C:$J,6,0)),"",VLOOKUP($B27,積算集約!$C:$J,6,0))</f>
        <v/>
      </c>
      <c r="W27" s="254"/>
      <c r="X27" s="254"/>
      <c r="Y27" s="258" t="str">
        <f>IF(ISERROR(VLOOKUP($B27,積算集約!$C:$J,7,0)),"",VLOOKUP($B27,積算集約!$C:$J,7,0))</f>
        <v/>
      </c>
      <c r="Z27" s="258"/>
      <c r="AA27" s="258"/>
      <c r="AB27" s="258"/>
      <c r="AC27" s="267" t="str">
        <f>IF(ISERROR(VLOOKUP($B27,積算集約!$C:$J,8,0)),"",VLOOKUP($B27,積算集約!$C:$J,8,0))</f>
        <v/>
      </c>
      <c r="AD27" s="267"/>
      <c r="AE27" s="267"/>
      <c r="AF27" s="267"/>
      <c r="AG27" s="271"/>
      <c r="AJ27" s="276"/>
      <c r="AN27" s="284" t="s">
        <v>612</v>
      </c>
      <c r="AO27" s="284"/>
      <c r="AP27" s="284"/>
      <c r="AQ27" s="284"/>
      <c r="AR27" s="284"/>
      <c r="AS27" s="284"/>
      <c r="AT27" s="284"/>
      <c r="AU27" s="328"/>
      <c r="AV27" s="328"/>
      <c r="AW27" s="328"/>
      <c r="AX27" s="328"/>
      <c r="AY27" s="328"/>
      <c r="AZ27" s="328"/>
      <c r="BA27" s="328"/>
      <c r="BB27" s="328"/>
      <c r="BC27" s="328"/>
      <c r="BD27" s="328"/>
      <c r="BE27" s="328"/>
      <c r="BF27" s="328"/>
      <c r="BG27" s="328"/>
      <c r="BH27" s="328"/>
      <c r="BI27" s="328"/>
      <c r="BJ27" s="328"/>
      <c r="BK27" s="328"/>
      <c r="BL27" s="328"/>
      <c r="BM27" s="328"/>
      <c r="BN27" s="328"/>
      <c r="BO27" s="328"/>
      <c r="BP27" s="328"/>
      <c r="BQ27" s="328"/>
      <c r="BR27" s="402"/>
      <c r="BU27" s="406"/>
      <c r="BV27" s="406"/>
      <c r="BW27" s="406"/>
      <c r="BX27" s="406"/>
      <c r="BY27" s="406"/>
      <c r="BZ27" s="406"/>
      <c r="CA27" s="406"/>
      <c r="CB27" s="406"/>
      <c r="CC27" s="406"/>
      <c r="CD27" s="410"/>
      <c r="CE27" s="406"/>
      <c r="CF27" s="406"/>
      <c r="CG27" s="406"/>
      <c r="CH27" s="406"/>
      <c r="CI27" s="406"/>
      <c r="CJ27" s="406"/>
      <c r="CK27" s="406"/>
    </row>
    <row r="28" spans="1:89" ht="14" customHeight="1">
      <c r="A28" s="71" t="e">
        <f>VLOOKUP(T28,環境設定!$B$7:$C$16,2,0)</f>
        <v>#N/A</v>
      </c>
      <c r="B28" s="215">
        <f t="shared" si="0"/>
        <v>27</v>
      </c>
      <c r="C28" s="222" t="str">
        <f>IF(ISERROR(VLOOKUP($B28,積算集約!$C:$J,3,0)),"",VLOOKUP($B28,積算集約!$C:$J,3,0))</f>
        <v/>
      </c>
      <c r="D28" s="227"/>
      <c r="E28" s="231" t="str">
        <f>IF(ISERROR(VLOOKUP($B28,積算集約!$C:$J,4,0)),"",VLOOKUP($B28,積算集約!$C:$J,4,0))</f>
        <v/>
      </c>
      <c r="F28" s="231"/>
      <c r="G28" s="231"/>
      <c r="H28" s="231"/>
      <c r="I28" s="231"/>
      <c r="J28" s="231"/>
      <c r="K28" s="231"/>
      <c r="L28" s="231"/>
      <c r="M28" s="231"/>
      <c r="N28" s="231"/>
      <c r="O28" s="231"/>
      <c r="P28" s="231"/>
      <c r="Q28" s="231"/>
      <c r="R28" s="231"/>
      <c r="S28" s="231"/>
      <c r="T28" s="227" t="str">
        <f>IF(ISERROR(VLOOKUP($B28,積算集約!$C:$J,5,0)),"",VLOOKUP($B28,積算集約!$C:$J,5,0))</f>
        <v/>
      </c>
      <c r="U28" s="227"/>
      <c r="V28" s="254" t="str">
        <f>IF(ISERROR(VLOOKUP($B28,積算集約!$C:$J,6,0)),"",VLOOKUP($B28,積算集約!$C:$J,6,0))</f>
        <v/>
      </c>
      <c r="W28" s="254"/>
      <c r="X28" s="254"/>
      <c r="Y28" s="258" t="str">
        <f>IF(ISERROR(VLOOKUP($B28,積算集約!$C:$J,7,0)),"",VLOOKUP($B28,積算集約!$C:$J,7,0))</f>
        <v/>
      </c>
      <c r="Z28" s="258"/>
      <c r="AA28" s="258"/>
      <c r="AB28" s="258"/>
      <c r="AC28" s="267" t="str">
        <f>IF(ISERROR(VLOOKUP($B28,積算集約!$C:$J,8,0)),"",VLOOKUP($B28,積算集約!$C:$J,8,0))</f>
        <v/>
      </c>
      <c r="AD28" s="267"/>
      <c r="AE28" s="267"/>
      <c r="AF28" s="267"/>
      <c r="AG28" s="271"/>
      <c r="AJ28" s="276"/>
      <c r="AN28" s="284"/>
      <c r="AO28" s="284"/>
      <c r="AP28" s="284"/>
      <c r="AQ28" s="284"/>
      <c r="AR28" s="284"/>
      <c r="AS28" s="284"/>
      <c r="AT28" s="284"/>
      <c r="AU28" s="329"/>
      <c r="AV28" s="329"/>
      <c r="AW28" s="329"/>
      <c r="AX28" s="329"/>
      <c r="AY28" s="329"/>
      <c r="AZ28" s="329"/>
      <c r="BA28" s="329"/>
      <c r="BB28" s="329"/>
      <c r="BC28" s="329"/>
      <c r="BD28" s="329"/>
      <c r="BE28" s="329"/>
      <c r="BF28" s="329"/>
      <c r="BG28" s="329"/>
      <c r="BH28" s="329"/>
      <c r="BI28" s="329"/>
      <c r="BJ28" s="329"/>
      <c r="BK28" s="329"/>
      <c r="BL28" s="329"/>
      <c r="BM28" s="329"/>
      <c r="BN28" s="329"/>
      <c r="BO28" s="329"/>
      <c r="BP28" s="329"/>
      <c r="BQ28" s="329"/>
      <c r="BR28" s="403"/>
      <c r="BU28" s="406"/>
      <c r="BV28" s="406"/>
      <c r="BW28" s="406"/>
      <c r="BX28" s="406"/>
      <c r="BY28" s="406"/>
      <c r="BZ28" s="406"/>
      <c r="CA28" s="406"/>
      <c r="CB28" s="406"/>
      <c r="CC28" s="406"/>
      <c r="CD28" s="410"/>
      <c r="CE28" s="406"/>
      <c r="CF28" s="406"/>
      <c r="CG28" s="406"/>
      <c r="CH28" s="406"/>
      <c r="CI28" s="406"/>
      <c r="CJ28" s="406"/>
      <c r="CK28" s="406"/>
    </row>
    <row r="29" spans="1:89" ht="14" customHeight="1">
      <c r="A29" s="71" t="e">
        <f>VLOOKUP(T29,環境設定!$B$7:$C$16,2,0)</f>
        <v>#N/A</v>
      </c>
      <c r="B29" s="215">
        <f t="shared" si="0"/>
        <v>28</v>
      </c>
      <c r="C29" s="222" t="str">
        <f>IF(ISERROR(VLOOKUP($B29,積算集約!$C:$J,3,0)),"",VLOOKUP($B29,積算集約!$C:$J,3,0))</f>
        <v/>
      </c>
      <c r="D29" s="227"/>
      <c r="E29" s="231" t="str">
        <f>IF(ISERROR(VLOOKUP($B29,積算集約!$C:$J,4,0)),"",VLOOKUP($B29,積算集約!$C:$J,4,0))</f>
        <v/>
      </c>
      <c r="F29" s="231"/>
      <c r="G29" s="231"/>
      <c r="H29" s="231"/>
      <c r="I29" s="231"/>
      <c r="J29" s="231"/>
      <c r="K29" s="231"/>
      <c r="L29" s="231"/>
      <c r="M29" s="231"/>
      <c r="N29" s="231"/>
      <c r="O29" s="231"/>
      <c r="P29" s="231"/>
      <c r="Q29" s="231"/>
      <c r="R29" s="231"/>
      <c r="S29" s="231"/>
      <c r="T29" s="227" t="str">
        <f>IF(ISERROR(VLOOKUP($B29,積算集約!$C:$J,5,0)),"",VLOOKUP($B29,積算集約!$C:$J,5,0))</f>
        <v/>
      </c>
      <c r="U29" s="227"/>
      <c r="V29" s="254" t="str">
        <f>IF(ISERROR(VLOOKUP($B29,積算集約!$C:$J,6,0)),"",VLOOKUP($B29,積算集約!$C:$J,6,0))</f>
        <v/>
      </c>
      <c r="W29" s="254"/>
      <c r="X29" s="254"/>
      <c r="Y29" s="258" t="str">
        <f>IF(ISERROR(VLOOKUP($B29,積算集約!$C:$J,7,0)),"",VLOOKUP($B29,積算集約!$C:$J,7,0))</f>
        <v/>
      </c>
      <c r="Z29" s="258"/>
      <c r="AA29" s="258"/>
      <c r="AB29" s="258"/>
      <c r="AC29" s="267" t="str">
        <f>IF(ISERROR(VLOOKUP($B29,積算集約!$C:$J,8,0)),"",VLOOKUP($B29,積算集約!$C:$J,8,0))</f>
        <v/>
      </c>
      <c r="AD29" s="267"/>
      <c r="AE29" s="267"/>
      <c r="AF29" s="267"/>
      <c r="AG29" s="271"/>
      <c r="AJ29" s="276"/>
      <c r="AN29" s="287" t="s">
        <v>380</v>
      </c>
      <c r="AO29" s="301"/>
      <c r="AP29" s="301"/>
      <c r="AQ29" s="315"/>
      <c r="AR29" s="313" t="s">
        <v>566</v>
      </c>
      <c r="AS29" s="318" t="s">
        <v>348</v>
      </c>
      <c r="AT29" s="318"/>
      <c r="AU29" s="313" t="s">
        <v>566</v>
      </c>
      <c r="AV29" s="318" t="s">
        <v>591</v>
      </c>
      <c r="AW29" s="338"/>
      <c r="AX29" s="338"/>
      <c r="AY29" s="338"/>
      <c r="AZ29" s="338"/>
      <c r="BA29" s="338"/>
      <c r="BB29" s="338"/>
      <c r="BC29" s="338"/>
      <c r="BD29" s="318"/>
      <c r="BE29" s="360" t="s">
        <v>41</v>
      </c>
      <c r="BF29" s="360"/>
      <c r="BG29" s="360"/>
      <c r="BH29" s="360"/>
      <c r="BI29" s="360"/>
      <c r="BJ29" s="360"/>
      <c r="BK29" s="360"/>
      <c r="BL29" s="360"/>
      <c r="BM29" s="387"/>
      <c r="BN29" s="390" t="s">
        <v>467</v>
      </c>
      <c r="BO29" s="393"/>
      <c r="BP29" s="318"/>
      <c r="BQ29" s="318"/>
      <c r="BR29" s="395"/>
    </row>
    <row r="30" spans="1:89" ht="14" customHeight="1">
      <c r="A30" s="71" t="e">
        <f>VLOOKUP(T30,環境設定!$B$7:$C$16,2,0)</f>
        <v>#N/A</v>
      </c>
      <c r="B30" s="215">
        <f t="shared" si="0"/>
        <v>29</v>
      </c>
      <c r="C30" s="222" t="str">
        <f>IF(ISERROR(VLOOKUP($B30,積算集約!$C:$J,3,0)),"",VLOOKUP($B30,積算集約!$C:$J,3,0))</f>
        <v/>
      </c>
      <c r="D30" s="227"/>
      <c r="E30" s="231" t="str">
        <f>IF(ISERROR(VLOOKUP($B30,積算集約!$C:$J,4,0)),"",VLOOKUP($B30,積算集約!$C:$J,4,0))</f>
        <v/>
      </c>
      <c r="F30" s="231"/>
      <c r="G30" s="231"/>
      <c r="H30" s="231"/>
      <c r="I30" s="231"/>
      <c r="J30" s="231"/>
      <c r="K30" s="231"/>
      <c r="L30" s="231"/>
      <c r="M30" s="231"/>
      <c r="N30" s="231"/>
      <c r="O30" s="231"/>
      <c r="P30" s="231"/>
      <c r="Q30" s="231"/>
      <c r="R30" s="231"/>
      <c r="S30" s="231"/>
      <c r="T30" s="227" t="str">
        <f>IF(ISERROR(VLOOKUP($B30,積算集約!$C:$J,5,0)),"",VLOOKUP($B30,積算集約!$C:$J,5,0))</f>
        <v/>
      </c>
      <c r="U30" s="227"/>
      <c r="V30" s="254" t="str">
        <f>IF(ISERROR(VLOOKUP($B30,積算集約!$C:$J,6,0)),"",VLOOKUP($B30,積算集約!$C:$J,6,0))</f>
        <v/>
      </c>
      <c r="W30" s="254"/>
      <c r="X30" s="254"/>
      <c r="Y30" s="258" t="str">
        <f>IF(ISERROR(VLOOKUP($B30,積算集約!$C:$J,7,0)),"",VLOOKUP($B30,積算集約!$C:$J,7,0))</f>
        <v/>
      </c>
      <c r="Z30" s="258"/>
      <c r="AA30" s="258"/>
      <c r="AB30" s="258"/>
      <c r="AC30" s="267" t="str">
        <f>IF(ISERROR(VLOOKUP($B30,積算集約!$C:$J,8,0)),"",VLOOKUP($B30,積算集約!$C:$J,8,0))</f>
        <v/>
      </c>
      <c r="AD30" s="267"/>
      <c r="AE30" s="267"/>
      <c r="AF30" s="267"/>
      <c r="AG30" s="271"/>
      <c r="AJ30" s="276"/>
      <c r="AN30" s="288"/>
      <c r="AO30" s="302"/>
      <c r="AP30" s="302"/>
      <c r="AQ30" s="316"/>
      <c r="AR30" s="319" t="s">
        <v>566</v>
      </c>
      <c r="AS30" s="280" t="s">
        <v>582</v>
      </c>
      <c r="AT30" s="280"/>
      <c r="AU30" s="330"/>
      <c r="AV30" s="330"/>
      <c r="AW30" s="330"/>
      <c r="AX30" s="330"/>
      <c r="AY30" s="330"/>
      <c r="AZ30" s="330"/>
      <c r="BA30" s="330"/>
      <c r="BB30" s="330"/>
      <c r="BC30" s="330"/>
      <c r="BD30" s="280" t="s">
        <v>235</v>
      </c>
      <c r="BE30" s="361"/>
      <c r="BF30" s="361"/>
      <c r="BG30" s="361"/>
      <c r="BH30" s="361"/>
      <c r="BI30" s="361"/>
      <c r="BJ30" s="361"/>
      <c r="BK30" s="361"/>
      <c r="BL30" s="361"/>
      <c r="BM30" s="388"/>
      <c r="BN30" s="391"/>
      <c r="BO30" s="391"/>
      <c r="BP30" s="280"/>
      <c r="BQ30" s="280"/>
      <c r="BR30" s="404"/>
    </row>
    <row r="31" spans="1:89" ht="14" customHeight="1">
      <c r="A31" s="71" t="e">
        <f>VLOOKUP(T31,環境設定!$B$7:$C$16,2,0)</f>
        <v>#N/A</v>
      </c>
      <c r="B31" s="215">
        <f t="shared" si="0"/>
        <v>30</v>
      </c>
      <c r="C31" s="222" t="str">
        <f>IF(ISERROR(VLOOKUP($B31,積算集約!$C:$J,3,0)),"",VLOOKUP($B31,積算集約!$C:$J,3,0))</f>
        <v/>
      </c>
      <c r="D31" s="227"/>
      <c r="E31" s="231" t="str">
        <f>IF(ISERROR(VLOOKUP($B31,積算集約!$C:$J,4,0)),"",VLOOKUP($B31,積算集約!$C:$J,4,0))</f>
        <v/>
      </c>
      <c r="F31" s="231"/>
      <c r="G31" s="231"/>
      <c r="H31" s="231"/>
      <c r="I31" s="231"/>
      <c r="J31" s="231"/>
      <c r="K31" s="231"/>
      <c r="L31" s="231"/>
      <c r="M31" s="231"/>
      <c r="N31" s="231"/>
      <c r="O31" s="231"/>
      <c r="P31" s="231"/>
      <c r="Q31" s="231"/>
      <c r="R31" s="231"/>
      <c r="S31" s="231"/>
      <c r="T31" s="227" t="str">
        <f>IF(ISERROR(VLOOKUP($B31,積算集約!$C:$J,5,0)),"",VLOOKUP($B31,積算集約!$C:$J,5,0))</f>
        <v/>
      </c>
      <c r="U31" s="227"/>
      <c r="V31" s="254" t="str">
        <f>IF(ISERROR(VLOOKUP($B31,積算集約!$C:$J,6,0)),"",VLOOKUP($B31,積算集約!$C:$J,6,0))</f>
        <v/>
      </c>
      <c r="W31" s="254"/>
      <c r="X31" s="254"/>
      <c r="Y31" s="258" t="str">
        <f>IF(ISERROR(VLOOKUP($B31,積算集約!$C:$J,7,0)),"",VLOOKUP($B31,積算集約!$C:$J,7,0))</f>
        <v/>
      </c>
      <c r="Z31" s="258"/>
      <c r="AA31" s="258"/>
      <c r="AB31" s="258"/>
      <c r="AC31" s="267" t="str">
        <f>IF(ISERROR(VLOOKUP($B31,積算集約!$C:$J,8,0)),"",VLOOKUP($B31,積算集約!$C:$J,8,0))</f>
        <v/>
      </c>
      <c r="AD31" s="267"/>
      <c r="AE31" s="267"/>
      <c r="AF31" s="267"/>
      <c r="AG31" s="271"/>
      <c r="AJ31" s="276"/>
      <c r="AN31" s="289"/>
      <c r="AO31" s="303"/>
      <c r="AP31" s="303"/>
      <c r="AQ31" s="317"/>
      <c r="AR31" s="314" t="s">
        <v>566</v>
      </c>
      <c r="AS31" s="309" t="s">
        <v>583</v>
      </c>
      <c r="AT31" s="309"/>
      <c r="AU31" s="330"/>
      <c r="AV31" s="330"/>
      <c r="AW31" s="330"/>
      <c r="AX31" s="330"/>
      <c r="AY31" s="330"/>
      <c r="AZ31" s="330"/>
      <c r="BA31" s="330"/>
      <c r="BB31" s="330"/>
      <c r="BC31" s="330"/>
      <c r="BD31" s="309"/>
      <c r="BE31" s="362"/>
      <c r="BF31" s="362"/>
      <c r="BG31" s="362"/>
      <c r="BH31" s="362"/>
      <c r="BI31" s="362"/>
      <c r="BJ31" s="362"/>
      <c r="BK31" s="362"/>
      <c r="BL31" s="362"/>
      <c r="BM31" s="389"/>
      <c r="BN31" s="392"/>
      <c r="BO31" s="392"/>
      <c r="BP31" s="309"/>
      <c r="BQ31" s="309"/>
      <c r="BR31" s="351"/>
    </row>
    <row r="32" spans="1:89" ht="14" customHeight="1">
      <c r="A32" s="71" t="e">
        <f>VLOOKUP(T32,環境設定!$B$7:$C$16,2,0)</f>
        <v>#N/A</v>
      </c>
      <c r="B32" s="215">
        <f t="shared" si="0"/>
        <v>31</v>
      </c>
      <c r="C32" s="222" t="str">
        <f>IF(ISERROR(VLOOKUP($B32,積算集約!$C:$J,3,0)),"",VLOOKUP($B32,積算集約!$C:$J,3,0))</f>
        <v xml:space="preserve"> </v>
      </c>
      <c r="D32" s="227"/>
      <c r="E32" s="231" t="str">
        <f>IF(ISERROR(VLOOKUP($B32,積算集約!$C:$J,4,0)),"",VLOOKUP($B32,積算集約!$C:$J,4,0))</f>
        <v>[供給管工事]</v>
      </c>
      <c r="F32" s="231"/>
      <c r="G32" s="231"/>
      <c r="H32" s="231"/>
      <c r="I32" s="231"/>
      <c r="J32" s="231"/>
      <c r="K32" s="231"/>
      <c r="L32" s="231"/>
      <c r="M32" s="231"/>
      <c r="N32" s="231"/>
      <c r="O32" s="231"/>
      <c r="P32" s="231"/>
      <c r="Q32" s="231"/>
      <c r="R32" s="231"/>
      <c r="S32" s="231"/>
      <c r="T32" s="227" t="str">
        <f>IF(ISERROR(VLOOKUP($B32,積算集約!$C:$J,5,0)),"",VLOOKUP($B32,積算集約!$C:$J,5,0))</f>
        <v xml:space="preserve"> </v>
      </c>
      <c r="U32" s="227"/>
      <c r="V32" s="254" t="str">
        <f>IF(ISERROR(VLOOKUP($B32,積算集約!$C:$J,6,0)),"",VLOOKUP($B32,積算集約!$C:$J,6,0))</f>
        <v xml:space="preserve"> </v>
      </c>
      <c r="W32" s="254"/>
      <c r="X32" s="254"/>
      <c r="Y32" s="258" t="str">
        <f>IF(ISERROR(VLOOKUP($B32,積算集約!$C:$J,7,0)),"",VLOOKUP($B32,積算集約!$C:$J,7,0))</f>
        <v/>
      </c>
      <c r="Z32" s="258"/>
      <c r="AA32" s="258"/>
      <c r="AB32" s="258"/>
      <c r="AC32" s="267" t="str">
        <f>IF(ISERROR(VLOOKUP($B32,積算集約!$C:$J,8,0)),"",VLOOKUP($B32,積算集約!$C:$J,8,0))</f>
        <v xml:space="preserve"> </v>
      </c>
      <c r="AD32" s="267"/>
      <c r="AE32" s="267"/>
      <c r="AF32" s="267"/>
      <c r="AG32" s="271"/>
      <c r="AJ32" s="276"/>
      <c r="AN32" s="284" t="s">
        <v>382</v>
      </c>
      <c r="AO32" s="284"/>
      <c r="AP32" s="284"/>
      <c r="AQ32" s="284"/>
      <c r="AR32" s="284"/>
      <c r="AS32" s="284"/>
      <c r="AT32" s="284"/>
      <c r="AU32" s="293"/>
      <c r="AV32" s="335" t="s">
        <v>566</v>
      </c>
      <c r="AW32" s="318" t="s">
        <v>135</v>
      </c>
      <c r="AX32" s="318"/>
      <c r="AY32" s="335" t="s">
        <v>566</v>
      </c>
      <c r="AZ32" s="344" t="s">
        <v>245</v>
      </c>
      <c r="BA32" s="344"/>
      <c r="BB32" s="344"/>
      <c r="BC32" s="352"/>
      <c r="BD32" s="287" t="s">
        <v>383</v>
      </c>
      <c r="BE32" s="301"/>
      <c r="BF32" s="301"/>
      <c r="BG32" s="301"/>
      <c r="BH32" s="301"/>
      <c r="BI32" s="315"/>
      <c r="BJ32" s="375" t="s">
        <v>590</v>
      </c>
      <c r="BK32" s="375"/>
      <c r="BL32" s="375"/>
      <c r="BM32" s="375"/>
      <c r="BN32" s="375"/>
      <c r="BO32" s="375"/>
      <c r="BP32" s="375"/>
      <c r="BQ32" s="375"/>
      <c r="BR32" s="405"/>
    </row>
    <row r="33" spans="1:70" ht="14" customHeight="1">
      <c r="A33" s="71" t="e">
        <f>VLOOKUP(T33,環境設定!$B$7:$C$16,2,0)</f>
        <v>#N/A</v>
      </c>
      <c r="B33" s="215">
        <f t="shared" si="0"/>
        <v>32</v>
      </c>
      <c r="C33" s="222" t="str">
        <f>IF(ISERROR(VLOOKUP($B33,積算集約!$C:$J,3,0)),"",VLOOKUP($B33,積算集約!$C:$J,3,0))</f>
        <v/>
      </c>
      <c r="D33" s="227"/>
      <c r="E33" s="231" t="str">
        <f>IF(ISERROR(VLOOKUP($B33,積算集約!$C:$J,4,0)),"",VLOOKUP($B33,積算集約!$C:$J,4,0))</f>
        <v/>
      </c>
      <c r="F33" s="231"/>
      <c r="G33" s="231"/>
      <c r="H33" s="231"/>
      <c r="I33" s="231"/>
      <c r="J33" s="231"/>
      <c r="K33" s="231"/>
      <c r="L33" s="231"/>
      <c r="M33" s="231"/>
      <c r="N33" s="231"/>
      <c r="O33" s="231"/>
      <c r="P33" s="231"/>
      <c r="Q33" s="231"/>
      <c r="R33" s="231"/>
      <c r="S33" s="231"/>
      <c r="T33" s="227" t="str">
        <f>IF(ISERROR(VLOOKUP($B33,積算集約!$C:$J,5,0)),"",VLOOKUP($B33,積算集約!$C:$J,5,0))</f>
        <v/>
      </c>
      <c r="U33" s="227"/>
      <c r="V33" s="254" t="str">
        <f>IF(ISERROR(VLOOKUP($B33,積算集約!$C:$J,6,0)),"",VLOOKUP($B33,積算集約!$C:$J,6,0))</f>
        <v/>
      </c>
      <c r="W33" s="254"/>
      <c r="X33" s="254"/>
      <c r="Y33" s="258" t="str">
        <f>IF(ISERROR(VLOOKUP($B33,積算集約!$C:$J,7,0)),"",VLOOKUP($B33,積算集約!$C:$J,7,0))</f>
        <v/>
      </c>
      <c r="Z33" s="258"/>
      <c r="AA33" s="258"/>
      <c r="AB33" s="258"/>
      <c r="AC33" s="267" t="str">
        <f>IF(ISERROR(VLOOKUP($B33,積算集約!$C:$J,8,0)),"",VLOOKUP($B33,積算集約!$C:$J,8,0))</f>
        <v/>
      </c>
      <c r="AD33" s="267"/>
      <c r="AE33" s="267"/>
      <c r="AF33" s="267"/>
      <c r="AG33" s="271"/>
      <c r="AJ33" s="276"/>
      <c r="AN33" s="284"/>
      <c r="AO33" s="284"/>
      <c r="AP33" s="284"/>
      <c r="AQ33" s="284"/>
      <c r="AR33" s="284"/>
      <c r="AS33" s="284"/>
      <c r="AT33" s="284"/>
      <c r="AU33" s="295"/>
      <c r="AV33" s="336"/>
      <c r="AW33" s="309"/>
      <c r="AX33" s="309"/>
      <c r="AY33" s="336"/>
      <c r="AZ33" s="345"/>
      <c r="BA33" s="345"/>
      <c r="BB33" s="345"/>
      <c r="BC33" s="353"/>
      <c r="BD33" s="289"/>
      <c r="BE33" s="303"/>
      <c r="BF33" s="303"/>
      <c r="BG33" s="303"/>
      <c r="BH33" s="303"/>
      <c r="BI33" s="317"/>
      <c r="BJ33" s="306"/>
      <c r="BK33" s="306"/>
      <c r="BL33" s="306"/>
      <c r="BM33" s="306"/>
      <c r="BN33" s="306"/>
      <c r="BO33" s="306"/>
      <c r="BP33" s="306"/>
      <c r="BQ33" s="306"/>
      <c r="BR33" s="342"/>
    </row>
    <row r="34" spans="1:70" ht="14" customHeight="1">
      <c r="A34" s="71" t="e">
        <f>VLOOKUP(T34,環境設定!$B$7:$C$16,2,0)</f>
        <v>#N/A</v>
      </c>
      <c r="B34" s="215">
        <f t="shared" si="0"/>
        <v>33</v>
      </c>
      <c r="C34" s="222" t="str">
        <f>IF(ISERROR(VLOOKUP($B34,積算集約!$C:$J,3,0)),"",VLOOKUP($B34,積算集約!$C:$J,3,0))</f>
        <v/>
      </c>
      <c r="D34" s="227"/>
      <c r="E34" s="231" t="str">
        <f>IF(ISERROR(VLOOKUP($B34,積算集約!$C:$J,4,0)),"",VLOOKUP($B34,積算集約!$C:$J,4,0))</f>
        <v/>
      </c>
      <c r="F34" s="231"/>
      <c r="G34" s="231"/>
      <c r="H34" s="231"/>
      <c r="I34" s="231"/>
      <c r="J34" s="231"/>
      <c r="K34" s="231"/>
      <c r="L34" s="231"/>
      <c r="M34" s="231"/>
      <c r="N34" s="231"/>
      <c r="O34" s="231"/>
      <c r="P34" s="231"/>
      <c r="Q34" s="231"/>
      <c r="R34" s="231"/>
      <c r="S34" s="231"/>
      <c r="T34" s="227" t="str">
        <f>IF(ISERROR(VLOOKUP($B34,積算集約!$C:$J,5,0)),"",VLOOKUP($B34,積算集約!$C:$J,5,0))</f>
        <v/>
      </c>
      <c r="U34" s="227"/>
      <c r="V34" s="254" t="str">
        <f>IF(ISERROR(VLOOKUP($B34,積算集約!$C:$J,6,0)),"",VLOOKUP($B34,積算集約!$C:$J,6,0))</f>
        <v/>
      </c>
      <c r="W34" s="254"/>
      <c r="X34" s="254"/>
      <c r="Y34" s="258" t="str">
        <f>IF(ISERROR(VLOOKUP($B34,積算集約!$C:$J,7,0)),"",VLOOKUP($B34,積算集約!$C:$J,7,0))</f>
        <v/>
      </c>
      <c r="Z34" s="258"/>
      <c r="AA34" s="258"/>
      <c r="AB34" s="258"/>
      <c r="AC34" s="267" t="str">
        <f>IF(ISERROR(VLOOKUP($B34,積算集約!$C:$J,8,0)),"",VLOOKUP($B34,積算集約!$C:$J,8,0))</f>
        <v/>
      </c>
      <c r="AD34" s="267"/>
      <c r="AE34" s="267"/>
      <c r="AF34" s="267"/>
      <c r="AG34" s="271"/>
      <c r="AJ34" s="276"/>
      <c r="AN34" s="285" t="s">
        <v>56</v>
      </c>
      <c r="AO34" s="299"/>
      <c r="AP34" s="299"/>
      <c r="AQ34" s="299"/>
      <c r="AR34" s="299"/>
      <c r="AS34" s="299"/>
      <c r="AT34" s="299"/>
      <c r="AU34" s="299"/>
      <c r="AV34" s="299"/>
      <c r="AW34" s="299"/>
      <c r="AX34" s="310"/>
      <c r="AY34" s="293" t="s">
        <v>311</v>
      </c>
      <c r="AZ34" s="318"/>
      <c r="BA34" s="318"/>
      <c r="BB34" s="318"/>
      <c r="BC34" s="318"/>
      <c r="BD34" s="318"/>
      <c r="BE34" s="318"/>
      <c r="BF34" s="318"/>
      <c r="BG34" s="318"/>
      <c r="BH34" s="318"/>
      <c r="BI34" s="318"/>
      <c r="BJ34" s="318" t="s">
        <v>588</v>
      </c>
      <c r="BK34" s="318"/>
      <c r="BL34" s="318"/>
      <c r="BM34" s="318"/>
      <c r="BN34" s="318"/>
      <c r="BO34" s="318"/>
      <c r="BP34" s="318"/>
      <c r="BQ34" s="318"/>
      <c r="BR34" s="395"/>
    </row>
    <row r="35" spans="1:70" ht="14" customHeight="1">
      <c r="A35" s="71" t="e">
        <f>VLOOKUP(T35,環境設定!$B$7:$C$16,2,0)</f>
        <v>#N/A</v>
      </c>
      <c r="B35" s="215">
        <f t="shared" si="0"/>
        <v>34</v>
      </c>
      <c r="C35" s="222" t="str">
        <f>IF(ISERROR(VLOOKUP($B35,積算集約!$C:$J,3,0)),"",VLOOKUP($B35,積算集約!$C:$J,3,0))</f>
        <v/>
      </c>
      <c r="D35" s="227"/>
      <c r="E35" s="231" t="str">
        <f>IF(ISERROR(VLOOKUP($B35,積算集約!$C:$J,4,0)),"",VLOOKUP($B35,積算集約!$C:$J,4,0))</f>
        <v/>
      </c>
      <c r="F35" s="231"/>
      <c r="G35" s="231"/>
      <c r="H35" s="231"/>
      <c r="I35" s="231"/>
      <c r="J35" s="231"/>
      <c r="K35" s="231"/>
      <c r="L35" s="231"/>
      <c r="M35" s="231"/>
      <c r="N35" s="231"/>
      <c r="O35" s="231"/>
      <c r="P35" s="231"/>
      <c r="Q35" s="231"/>
      <c r="R35" s="231"/>
      <c r="S35" s="231"/>
      <c r="T35" s="227" t="str">
        <f>IF(ISERROR(VLOOKUP($B35,積算集約!$C:$J,5,0)),"",VLOOKUP($B35,積算集約!$C:$J,5,0))</f>
        <v/>
      </c>
      <c r="U35" s="227"/>
      <c r="V35" s="254" t="str">
        <f>IF(ISERROR(VLOOKUP($B35,積算集約!$C:$J,6,0)),"",VLOOKUP($B35,積算集約!$C:$J,6,0))</f>
        <v/>
      </c>
      <c r="W35" s="254"/>
      <c r="X35" s="254"/>
      <c r="Y35" s="258" t="str">
        <f>IF(ISERROR(VLOOKUP($B35,積算集約!$C:$J,7,0)),"",VLOOKUP($B35,積算集約!$C:$J,7,0))</f>
        <v/>
      </c>
      <c r="Z35" s="258"/>
      <c r="AA35" s="258"/>
      <c r="AB35" s="258"/>
      <c r="AC35" s="267" t="str">
        <f>IF(ISERROR(VLOOKUP($B35,積算集約!$C:$J,8,0)),"",VLOOKUP($B35,積算集約!$C:$J,8,0))</f>
        <v/>
      </c>
      <c r="AD35" s="267"/>
      <c r="AE35" s="267"/>
      <c r="AF35" s="267"/>
      <c r="AG35" s="271"/>
      <c r="AJ35" s="276"/>
      <c r="AN35" s="290"/>
      <c r="AO35" s="304"/>
      <c r="AP35" s="304"/>
      <c r="AQ35" s="304"/>
      <c r="AR35" s="304"/>
      <c r="AS35" s="304"/>
      <c r="AT35" s="304"/>
      <c r="AU35" s="304"/>
      <c r="AV35" s="304"/>
      <c r="AW35" s="304"/>
      <c r="AX35" s="340"/>
      <c r="AY35" s="294"/>
      <c r="AZ35" s="280"/>
      <c r="BA35" s="280"/>
      <c r="BB35" s="280"/>
      <c r="BC35" s="280"/>
      <c r="BD35" s="280"/>
      <c r="BE35" s="280"/>
      <c r="BF35" s="280"/>
      <c r="BG35" s="280"/>
      <c r="BH35" s="280"/>
      <c r="BI35" s="280"/>
      <c r="BJ35" s="280"/>
      <c r="BK35" s="280"/>
      <c r="BL35" s="280"/>
      <c r="BM35" s="280"/>
      <c r="BN35" s="280"/>
      <c r="BO35" s="280"/>
      <c r="BP35" s="280"/>
      <c r="BQ35" s="280"/>
      <c r="BR35" s="404"/>
    </row>
    <row r="36" spans="1:70" ht="14" customHeight="1">
      <c r="A36" s="71" t="e">
        <f>VLOOKUP(T36,環境設定!$B$7:$C$16,2,0)</f>
        <v>#N/A</v>
      </c>
      <c r="B36" s="215">
        <f t="shared" si="0"/>
        <v>35</v>
      </c>
      <c r="C36" s="222" t="str">
        <f>IF(ISERROR(VLOOKUP($B36,積算集約!$C:$J,3,0)),"",VLOOKUP($B36,積算集約!$C:$J,3,0))</f>
        <v/>
      </c>
      <c r="D36" s="227"/>
      <c r="E36" s="231" t="str">
        <f>IF(ISERROR(VLOOKUP($B36,積算集約!$C:$J,4,0)),"",VLOOKUP($B36,積算集約!$C:$J,4,0))</f>
        <v/>
      </c>
      <c r="F36" s="231"/>
      <c r="G36" s="231"/>
      <c r="H36" s="231"/>
      <c r="I36" s="231"/>
      <c r="J36" s="231"/>
      <c r="K36" s="231"/>
      <c r="L36" s="231"/>
      <c r="M36" s="231"/>
      <c r="N36" s="231"/>
      <c r="O36" s="231"/>
      <c r="P36" s="231"/>
      <c r="Q36" s="231"/>
      <c r="R36" s="231"/>
      <c r="S36" s="231"/>
      <c r="T36" s="227" t="str">
        <f>IF(ISERROR(VLOOKUP($B36,積算集約!$C:$J,5,0)),"",VLOOKUP($B36,積算集約!$C:$J,5,0))</f>
        <v/>
      </c>
      <c r="U36" s="227"/>
      <c r="V36" s="254" t="str">
        <f>IF(ISERROR(VLOOKUP($B36,積算集約!$C:$J,6,0)),"",VLOOKUP($B36,積算集約!$C:$J,6,0))</f>
        <v/>
      </c>
      <c r="W36" s="254"/>
      <c r="X36" s="254"/>
      <c r="Y36" s="258" t="str">
        <f>IF(ISERROR(VLOOKUP($B36,積算集約!$C:$J,7,0)),"",VLOOKUP($B36,積算集約!$C:$J,7,0))</f>
        <v/>
      </c>
      <c r="Z36" s="258"/>
      <c r="AA36" s="258"/>
      <c r="AB36" s="258"/>
      <c r="AC36" s="267" t="str">
        <f>IF(ISERROR(VLOOKUP($B36,積算集約!$C:$J,8,0)),"",VLOOKUP($B36,積算集約!$C:$J,8,0))</f>
        <v/>
      </c>
      <c r="AD36" s="267"/>
      <c r="AE36" s="267"/>
      <c r="AF36" s="267"/>
      <c r="AG36" s="271"/>
      <c r="AJ36" s="276"/>
      <c r="AN36" s="290"/>
      <c r="AO36" s="304"/>
      <c r="AP36" s="304"/>
      <c r="AQ36" s="304"/>
      <c r="AR36" s="304"/>
      <c r="AS36" s="304"/>
      <c r="AT36" s="304"/>
      <c r="AU36" s="304"/>
      <c r="AV36" s="304"/>
      <c r="AW36" s="304"/>
      <c r="AX36" s="340"/>
      <c r="AY36" s="294"/>
      <c r="AZ36" s="280"/>
      <c r="BA36" s="280"/>
      <c r="BB36" s="280"/>
      <c r="BC36" s="280"/>
      <c r="BD36" s="280"/>
      <c r="BE36" s="280"/>
      <c r="BF36" s="280"/>
      <c r="BG36" s="280"/>
      <c r="BH36" s="280"/>
      <c r="BI36" s="280"/>
      <c r="BJ36" s="280"/>
      <c r="BK36" s="280"/>
      <c r="BL36" s="280"/>
      <c r="BM36" s="280"/>
      <c r="BN36" s="280"/>
      <c r="BO36" s="280"/>
      <c r="BP36" s="280"/>
      <c r="BQ36" s="280"/>
      <c r="BR36" s="404"/>
    </row>
    <row r="37" spans="1:70" ht="14" customHeight="1">
      <c r="A37" s="71" t="e">
        <f>VLOOKUP(T37,環境設定!$B$7:$C$16,2,0)</f>
        <v>#N/A</v>
      </c>
      <c r="B37" s="215">
        <f t="shared" si="0"/>
        <v>36</v>
      </c>
      <c r="C37" s="222" t="str">
        <f>IF(ISERROR(VLOOKUP($B37,積算集約!$C:$J,3,0)),"",VLOOKUP($B37,積算集約!$C:$J,3,0))</f>
        <v/>
      </c>
      <c r="D37" s="227"/>
      <c r="E37" s="231" t="str">
        <f>IF(ISERROR(VLOOKUP($B37,積算集約!$C:$J,4,0)),"",VLOOKUP($B37,積算集約!$C:$J,4,0))</f>
        <v/>
      </c>
      <c r="F37" s="231"/>
      <c r="G37" s="231"/>
      <c r="H37" s="231"/>
      <c r="I37" s="231"/>
      <c r="J37" s="231"/>
      <c r="K37" s="231"/>
      <c r="L37" s="231"/>
      <c r="M37" s="231"/>
      <c r="N37" s="231"/>
      <c r="O37" s="231"/>
      <c r="P37" s="231"/>
      <c r="Q37" s="231"/>
      <c r="R37" s="231"/>
      <c r="S37" s="231"/>
      <c r="T37" s="227" t="str">
        <f>IF(ISERROR(VLOOKUP($B37,積算集約!$C:$J,5,0)),"",VLOOKUP($B37,積算集約!$C:$J,5,0))</f>
        <v/>
      </c>
      <c r="U37" s="227"/>
      <c r="V37" s="254" t="str">
        <f>IF(ISERROR(VLOOKUP($B37,積算集約!$C:$J,6,0)),"",VLOOKUP($B37,積算集約!$C:$J,6,0))</f>
        <v/>
      </c>
      <c r="W37" s="254"/>
      <c r="X37" s="254"/>
      <c r="Y37" s="258" t="str">
        <f>IF(ISERROR(VLOOKUP($B37,積算集約!$C:$J,7,0)),"",VLOOKUP($B37,積算集約!$C:$J,7,0))</f>
        <v/>
      </c>
      <c r="Z37" s="258"/>
      <c r="AA37" s="258"/>
      <c r="AB37" s="258"/>
      <c r="AC37" s="267" t="str">
        <f>IF(ISERROR(VLOOKUP($B37,積算集約!$C:$J,8,0)),"",VLOOKUP($B37,積算集約!$C:$J,8,0))</f>
        <v/>
      </c>
      <c r="AD37" s="267"/>
      <c r="AE37" s="267"/>
      <c r="AF37" s="267"/>
      <c r="AG37" s="271"/>
      <c r="AJ37" s="276"/>
      <c r="AN37" s="291" t="s">
        <v>590</v>
      </c>
      <c r="AO37" s="305"/>
      <c r="AP37" s="305"/>
      <c r="AQ37" s="305"/>
      <c r="AR37" s="305"/>
      <c r="AS37" s="305"/>
      <c r="AT37" s="305"/>
      <c r="AU37" s="305"/>
      <c r="AV37" s="305"/>
      <c r="AW37" s="305"/>
      <c r="AX37" s="341"/>
      <c r="AY37" s="294"/>
      <c r="AZ37" s="280"/>
      <c r="BA37" s="280"/>
      <c r="BB37" s="280"/>
      <c r="BC37" s="280"/>
      <c r="BD37" s="280"/>
      <c r="BE37" s="280"/>
      <c r="BF37" s="280"/>
      <c r="BG37" s="280"/>
      <c r="BH37" s="280"/>
      <c r="BI37" s="280"/>
      <c r="BJ37" s="280"/>
      <c r="BK37" s="280"/>
      <c r="BL37" s="280"/>
      <c r="BM37" s="280"/>
      <c r="BN37" s="280"/>
      <c r="BO37" s="280"/>
      <c r="BP37" s="280"/>
      <c r="BQ37" s="280"/>
      <c r="BR37" s="404"/>
    </row>
    <row r="38" spans="1:70" ht="14" customHeight="1">
      <c r="A38" s="71" t="e">
        <f>VLOOKUP(T38,環境設定!$B$7:$C$16,2,0)</f>
        <v>#N/A</v>
      </c>
      <c r="B38" s="215">
        <f t="shared" si="0"/>
        <v>37</v>
      </c>
      <c r="C38" s="222" t="str">
        <f>IF(ISERROR(VLOOKUP($B38,積算集約!$C:$J,3,0)),"",VLOOKUP($B38,積算集約!$C:$J,3,0))</f>
        <v/>
      </c>
      <c r="D38" s="227"/>
      <c r="E38" s="231" t="str">
        <f>IF(ISERROR(VLOOKUP($B38,積算集約!$C:$J,4,0)),"",VLOOKUP($B38,積算集約!$C:$J,4,0))</f>
        <v/>
      </c>
      <c r="F38" s="231"/>
      <c r="G38" s="231"/>
      <c r="H38" s="231"/>
      <c r="I38" s="231"/>
      <c r="J38" s="231"/>
      <c r="K38" s="231"/>
      <c r="L38" s="231"/>
      <c r="M38" s="231"/>
      <c r="N38" s="231"/>
      <c r="O38" s="231"/>
      <c r="P38" s="231"/>
      <c r="Q38" s="231"/>
      <c r="R38" s="231"/>
      <c r="S38" s="231"/>
      <c r="T38" s="227" t="str">
        <f>IF(ISERROR(VLOOKUP($B38,積算集約!$C:$J,5,0)),"",VLOOKUP($B38,積算集約!$C:$J,5,0))</f>
        <v/>
      </c>
      <c r="U38" s="227"/>
      <c r="V38" s="254" t="str">
        <f>IF(ISERROR(VLOOKUP($B38,積算集約!$C:$J,6,0)),"",VLOOKUP($B38,積算集約!$C:$J,6,0))</f>
        <v/>
      </c>
      <c r="W38" s="254"/>
      <c r="X38" s="254"/>
      <c r="Y38" s="258" t="str">
        <f>IF(ISERROR(VLOOKUP($B38,積算集約!$C:$J,7,0)),"",VLOOKUP($B38,積算集約!$C:$J,7,0))</f>
        <v/>
      </c>
      <c r="Z38" s="258"/>
      <c r="AA38" s="258"/>
      <c r="AB38" s="258"/>
      <c r="AC38" s="267" t="str">
        <f>IF(ISERROR(VLOOKUP($B38,積算集約!$C:$J,8,0)),"",VLOOKUP($B38,積算集約!$C:$J,8,0))</f>
        <v/>
      </c>
      <c r="AD38" s="267"/>
      <c r="AE38" s="267"/>
      <c r="AF38" s="267"/>
      <c r="AG38" s="271"/>
      <c r="AJ38" s="276"/>
      <c r="AN38" s="292"/>
      <c r="AO38" s="306"/>
      <c r="AP38" s="306"/>
      <c r="AQ38" s="306"/>
      <c r="AR38" s="306"/>
      <c r="AS38" s="306"/>
      <c r="AT38" s="306"/>
      <c r="AU38" s="306"/>
      <c r="AV38" s="306"/>
      <c r="AW38" s="306"/>
      <c r="AX38" s="342"/>
      <c r="AY38" s="295"/>
      <c r="AZ38" s="309"/>
      <c r="BA38" s="309"/>
      <c r="BB38" s="309"/>
      <c r="BC38" s="309"/>
      <c r="BD38" s="309"/>
      <c r="BE38" s="309"/>
      <c r="BF38" s="309"/>
      <c r="BG38" s="309"/>
      <c r="BH38" s="309"/>
      <c r="BI38" s="309"/>
      <c r="BJ38" s="309"/>
      <c r="BK38" s="309"/>
      <c r="BL38" s="309"/>
      <c r="BM38" s="309"/>
      <c r="BN38" s="309"/>
      <c r="BO38" s="309"/>
      <c r="BP38" s="309"/>
      <c r="BQ38" s="309"/>
      <c r="BR38" s="351"/>
    </row>
    <row r="39" spans="1:70" ht="14" customHeight="1">
      <c r="A39" s="71" t="e">
        <f>VLOOKUP(T39,環境設定!$B$7:$C$16,2,0)</f>
        <v>#N/A</v>
      </c>
      <c r="B39" s="215">
        <f t="shared" si="0"/>
        <v>38</v>
      </c>
      <c r="C39" s="222" t="str">
        <f>IF(ISERROR(VLOOKUP($B39,積算集約!$C:$J,3,0)),"",VLOOKUP($B39,積算集約!$C:$J,3,0))</f>
        <v/>
      </c>
      <c r="D39" s="227"/>
      <c r="E39" s="231" t="str">
        <f>IF(ISERROR(VLOOKUP($B39,積算集約!$C:$J,4,0)),"",VLOOKUP($B39,積算集約!$C:$J,4,0))</f>
        <v/>
      </c>
      <c r="F39" s="231"/>
      <c r="G39" s="231"/>
      <c r="H39" s="231"/>
      <c r="I39" s="231"/>
      <c r="J39" s="231"/>
      <c r="K39" s="231"/>
      <c r="L39" s="231"/>
      <c r="M39" s="231"/>
      <c r="N39" s="231"/>
      <c r="O39" s="231"/>
      <c r="P39" s="231"/>
      <c r="Q39" s="231"/>
      <c r="R39" s="231"/>
      <c r="S39" s="231"/>
      <c r="T39" s="227" t="str">
        <f>IF(ISERROR(VLOOKUP($B39,積算集約!$C:$J,5,0)),"",VLOOKUP($B39,積算集約!$C:$J,5,0))</f>
        <v/>
      </c>
      <c r="U39" s="227"/>
      <c r="V39" s="254" t="str">
        <f>IF(ISERROR(VLOOKUP($B39,積算集約!$C:$J,6,0)),"",VLOOKUP($B39,積算集約!$C:$J,6,0))</f>
        <v/>
      </c>
      <c r="W39" s="254"/>
      <c r="X39" s="254"/>
      <c r="Y39" s="258" t="str">
        <f>IF(ISERROR(VLOOKUP($B39,積算集約!$C:$J,7,0)),"",VLOOKUP($B39,積算集約!$C:$J,7,0))</f>
        <v/>
      </c>
      <c r="Z39" s="258"/>
      <c r="AA39" s="258"/>
      <c r="AB39" s="258"/>
      <c r="AC39" s="267" t="str">
        <f>IF(ISERROR(VLOOKUP($B39,積算集約!$C:$J,8,0)),"",VLOOKUP($B39,積算集約!$C:$J,8,0))</f>
        <v/>
      </c>
      <c r="AD39" s="267"/>
      <c r="AE39" s="267"/>
      <c r="AF39" s="267"/>
      <c r="AG39" s="271"/>
      <c r="AJ39" s="276"/>
    </row>
    <row r="40" spans="1:70" ht="14" customHeight="1">
      <c r="A40" s="71" t="e">
        <f>VLOOKUP(T40,環境設定!$B$7:$C$16,2,0)</f>
        <v>#N/A</v>
      </c>
      <c r="B40" s="215">
        <f t="shared" si="0"/>
        <v>39</v>
      </c>
      <c r="C40" s="222" t="str">
        <f>IF(ISERROR(VLOOKUP($B40,積算集約!$C:$J,3,0)),"",VLOOKUP($B40,積算集約!$C:$J,3,0))</f>
        <v/>
      </c>
      <c r="D40" s="227"/>
      <c r="E40" s="231" t="str">
        <f>IF(ISERROR(VLOOKUP($B40,積算集約!$C:$J,4,0)),"",VLOOKUP($B40,積算集約!$C:$J,4,0))</f>
        <v/>
      </c>
      <c r="F40" s="231"/>
      <c r="G40" s="231"/>
      <c r="H40" s="231"/>
      <c r="I40" s="231"/>
      <c r="J40" s="231"/>
      <c r="K40" s="231"/>
      <c r="L40" s="231"/>
      <c r="M40" s="231"/>
      <c r="N40" s="231"/>
      <c r="O40" s="231"/>
      <c r="P40" s="231"/>
      <c r="Q40" s="231"/>
      <c r="R40" s="231"/>
      <c r="S40" s="231"/>
      <c r="T40" s="227" t="str">
        <f>IF(ISERROR(VLOOKUP($B40,積算集約!$C:$J,5,0)),"",VLOOKUP($B40,積算集約!$C:$J,5,0))</f>
        <v/>
      </c>
      <c r="U40" s="227"/>
      <c r="V40" s="254" t="str">
        <f>IF(ISERROR(VLOOKUP($B40,積算集約!$C:$J,6,0)),"",VLOOKUP($B40,積算集約!$C:$J,6,0))</f>
        <v/>
      </c>
      <c r="W40" s="254"/>
      <c r="X40" s="254"/>
      <c r="Y40" s="258" t="str">
        <f>IF(ISERROR(VLOOKUP($B40,積算集約!$C:$J,7,0)),"",VLOOKUP($B40,積算集約!$C:$J,7,0))</f>
        <v/>
      </c>
      <c r="Z40" s="258"/>
      <c r="AA40" s="258"/>
      <c r="AB40" s="258"/>
      <c r="AC40" s="267" t="str">
        <f>IF(ISERROR(VLOOKUP($B40,積算集約!$C:$J,8,0)),"",VLOOKUP($B40,積算集約!$C:$J,8,0))</f>
        <v/>
      </c>
      <c r="AD40" s="267"/>
      <c r="AE40" s="267"/>
      <c r="AF40" s="267"/>
      <c r="AG40" s="271"/>
      <c r="AJ40" s="276"/>
      <c r="AN40" s="293"/>
      <c r="AO40" s="307" t="s">
        <v>238</v>
      </c>
      <c r="AP40" s="307"/>
      <c r="AQ40" s="307"/>
      <c r="AR40" s="307"/>
      <c r="AS40" s="307"/>
      <c r="AT40" s="307"/>
      <c r="AU40" s="307"/>
      <c r="AV40" s="307"/>
      <c r="AW40" s="307"/>
      <c r="AX40" s="318"/>
      <c r="AY40" s="318" t="s">
        <v>584</v>
      </c>
      <c r="AZ40" s="318"/>
      <c r="BA40" s="318"/>
      <c r="BB40" s="318"/>
      <c r="BC40" s="318"/>
      <c r="BD40" s="318"/>
      <c r="BE40" s="318"/>
      <c r="BF40" s="318"/>
      <c r="BG40" s="318"/>
      <c r="BH40" s="318"/>
      <c r="BI40" s="318"/>
      <c r="BJ40" s="318"/>
      <c r="BK40" s="318"/>
      <c r="BL40" s="318"/>
      <c r="BM40" s="318"/>
      <c r="BN40" s="318"/>
      <c r="BO40" s="318"/>
      <c r="BP40" s="318"/>
      <c r="BQ40" s="318"/>
      <c r="BR40" s="395"/>
    </row>
    <row r="41" spans="1:70" ht="14" customHeight="1">
      <c r="A41" s="71" t="e">
        <f>VLOOKUP(T41,環境設定!$B$7:$C$16,2,0)</f>
        <v>#N/A</v>
      </c>
      <c r="B41" s="215">
        <f t="shared" si="0"/>
        <v>40</v>
      </c>
      <c r="C41" s="222" t="str">
        <f>IF(ISERROR(VLOOKUP($B41,積算集約!$C:$J,3,0)),"",VLOOKUP($B41,積算集約!$C:$J,3,0))</f>
        <v/>
      </c>
      <c r="D41" s="227"/>
      <c r="E41" s="231" t="str">
        <f>IF(ISERROR(VLOOKUP($B41,積算集約!$C:$J,4,0)),"",VLOOKUP($B41,積算集約!$C:$J,4,0))</f>
        <v/>
      </c>
      <c r="F41" s="231"/>
      <c r="G41" s="231"/>
      <c r="H41" s="231"/>
      <c r="I41" s="231"/>
      <c r="J41" s="231"/>
      <c r="K41" s="231"/>
      <c r="L41" s="231"/>
      <c r="M41" s="231"/>
      <c r="N41" s="231"/>
      <c r="O41" s="231"/>
      <c r="P41" s="231"/>
      <c r="Q41" s="231"/>
      <c r="R41" s="231"/>
      <c r="S41" s="231"/>
      <c r="T41" s="227" t="str">
        <f>IF(ISERROR(VLOOKUP($B41,積算集約!$C:$J,5,0)),"",VLOOKUP($B41,積算集約!$C:$J,5,0))</f>
        <v/>
      </c>
      <c r="U41" s="227"/>
      <c r="V41" s="254" t="str">
        <f>IF(ISERROR(VLOOKUP($B41,積算集約!$C:$J,6,0)),"",VLOOKUP($B41,積算集約!$C:$J,6,0))</f>
        <v/>
      </c>
      <c r="W41" s="254"/>
      <c r="X41" s="254"/>
      <c r="Y41" s="258" t="str">
        <f>IF(ISERROR(VLOOKUP($B41,積算集約!$C:$J,7,0)),"",VLOOKUP($B41,積算集約!$C:$J,7,0))</f>
        <v/>
      </c>
      <c r="Z41" s="258"/>
      <c r="AA41" s="258"/>
      <c r="AB41" s="258"/>
      <c r="AC41" s="267" t="str">
        <f>IF(ISERROR(VLOOKUP($B41,積算集約!$C:$J,8,0)),"",VLOOKUP($B41,積算集約!$C:$J,8,0))</f>
        <v/>
      </c>
      <c r="AD41" s="267"/>
      <c r="AE41" s="267"/>
      <c r="AF41" s="267"/>
      <c r="AG41" s="271"/>
      <c r="AJ41" s="276"/>
      <c r="AN41" s="294"/>
      <c r="AO41" s="308"/>
      <c r="AP41" s="308"/>
      <c r="AQ41" s="308"/>
      <c r="AR41" s="308"/>
      <c r="AS41" s="308"/>
      <c r="AT41" s="308"/>
      <c r="AU41" s="308"/>
      <c r="AV41" s="308"/>
      <c r="AW41" s="308"/>
      <c r="AX41" s="280"/>
      <c r="AY41" s="280"/>
      <c r="AZ41" s="280"/>
      <c r="BA41" s="280"/>
      <c r="BB41" s="280"/>
      <c r="BC41" s="280"/>
      <c r="BD41" s="280"/>
      <c r="BE41" s="280"/>
      <c r="BF41" s="280"/>
      <c r="BG41" s="280"/>
      <c r="BH41" s="280"/>
      <c r="BI41" s="280"/>
      <c r="BJ41" s="280"/>
      <c r="BK41" s="280"/>
      <c r="BL41" s="280"/>
      <c r="BM41" s="280"/>
      <c r="BN41" s="280"/>
      <c r="BO41" s="280"/>
      <c r="BP41" s="280"/>
      <c r="BQ41" s="280"/>
      <c r="BR41" s="404"/>
    </row>
    <row r="42" spans="1:70" ht="14" customHeight="1">
      <c r="A42" s="71" t="e">
        <f>VLOOKUP(T42,環境設定!$B$7:$C$16,2,0)</f>
        <v>#N/A</v>
      </c>
      <c r="B42" s="215">
        <f t="shared" si="0"/>
        <v>41</v>
      </c>
      <c r="C42" s="222" t="str">
        <f>IF(ISERROR(VLOOKUP($B42,積算集約!$C:$J,3,0)),"",VLOOKUP($B42,積算集約!$C:$J,3,0))</f>
        <v/>
      </c>
      <c r="D42" s="227"/>
      <c r="E42" s="231" t="str">
        <f>IF(ISERROR(VLOOKUP($B42,積算集約!$C:$J,4,0)),"",VLOOKUP($B42,積算集約!$C:$J,4,0))</f>
        <v/>
      </c>
      <c r="F42" s="231"/>
      <c r="G42" s="231"/>
      <c r="H42" s="231"/>
      <c r="I42" s="231"/>
      <c r="J42" s="231"/>
      <c r="K42" s="231"/>
      <c r="L42" s="231"/>
      <c r="M42" s="231"/>
      <c r="N42" s="231"/>
      <c r="O42" s="231"/>
      <c r="P42" s="231"/>
      <c r="Q42" s="231"/>
      <c r="R42" s="231"/>
      <c r="S42" s="231"/>
      <c r="T42" s="227" t="str">
        <f>IF(ISERROR(VLOOKUP($B42,積算集約!$C:$J,5,0)),"",VLOOKUP($B42,積算集約!$C:$J,5,0))</f>
        <v/>
      </c>
      <c r="U42" s="227"/>
      <c r="V42" s="254" t="str">
        <f>IF(ISERROR(VLOOKUP($B42,積算集約!$C:$J,6,0)),"",VLOOKUP($B42,積算集約!$C:$J,6,0))</f>
        <v/>
      </c>
      <c r="W42" s="254"/>
      <c r="X42" s="254"/>
      <c r="Y42" s="258" t="str">
        <f>IF(ISERROR(VLOOKUP($B42,積算集約!$C:$J,7,0)),"",VLOOKUP($B42,積算集約!$C:$J,7,0))</f>
        <v/>
      </c>
      <c r="Z42" s="258"/>
      <c r="AA42" s="258"/>
      <c r="AB42" s="258"/>
      <c r="AC42" s="267" t="str">
        <f>IF(ISERROR(VLOOKUP($B42,積算集約!$C:$J,8,0)),"",VLOOKUP($B42,積算集約!$C:$J,8,0))</f>
        <v/>
      </c>
      <c r="AD42" s="267"/>
      <c r="AE42" s="267"/>
      <c r="AF42" s="267"/>
      <c r="AG42" s="271"/>
      <c r="AJ42" s="276"/>
      <c r="AN42" s="294"/>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404"/>
    </row>
    <row r="43" spans="1:70" ht="14" customHeight="1">
      <c r="A43" s="71" t="e">
        <f>VLOOKUP(T43,環境設定!$B$7:$C$16,2,0)</f>
        <v>#N/A</v>
      </c>
      <c r="B43" s="215">
        <f t="shared" si="0"/>
        <v>42</v>
      </c>
      <c r="C43" s="222" t="str">
        <f>IF(ISERROR(VLOOKUP($B43,積算集約!$C:$J,3,0)),"",VLOOKUP($B43,積算集約!$C:$J,3,0))</f>
        <v/>
      </c>
      <c r="D43" s="227"/>
      <c r="E43" s="231" t="str">
        <f>IF(ISERROR(VLOOKUP($B43,積算集約!$C:$J,4,0)),"",VLOOKUP($B43,積算集約!$C:$J,4,0))</f>
        <v/>
      </c>
      <c r="F43" s="231"/>
      <c r="G43" s="231"/>
      <c r="H43" s="231"/>
      <c r="I43" s="231"/>
      <c r="J43" s="231"/>
      <c r="K43" s="231"/>
      <c r="L43" s="231"/>
      <c r="M43" s="231"/>
      <c r="N43" s="231"/>
      <c r="O43" s="231"/>
      <c r="P43" s="231"/>
      <c r="Q43" s="231"/>
      <c r="R43" s="231"/>
      <c r="S43" s="231"/>
      <c r="T43" s="227" t="str">
        <f>IF(ISERROR(VLOOKUP($B43,積算集約!$C:$J,5,0)),"",VLOOKUP($B43,積算集約!$C:$J,5,0))</f>
        <v/>
      </c>
      <c r="U43" s="227"/>
      <c r="V43" s="254" t="str">
        <f>IF(ISERROR(VLOOKUP($B43,積算集約!$C:$J,6,0)),"",VLOOKUP($B43,積算集約!$C:$J,6,0))</f>
        <v/>
      </c>
      <c r="W43" s="254"/>
      <c r="X43" s="254"/>
      <c r="Y43" s="258" t="str">
        <f>IF(ISERROR(VLOOKUP($B43,積算集約!$C:$J,7,0)),"",VLOOKUP($B43,積算集約!$C:$J,7,0))</f>
        <v/>
      </c>
      <c r="Z43" s="258"/>
      <c r="AA43" s="258"/>
      <c r="AB43" s="258"/>
      <c r="AC43" s="267" t="str">
        <f>IF(ISERROR(VLOOKUP($B43,積算集約!$C:$J,8,0)),"",VLOOKUP($B43,積算集約!$C:$J,8,0))</f>
        <v/>
      </c>
      <c r="AD43" s="267"/>
      <c r="AE43" s="267"/>
      <c r="AF43" s="267"/>
      <c r="AG43" s="271"/>
      <c r="AJ43" s="276"/>
      <c r="AN43" s="294"/>
      <c r="AO43" s="280"/>
      <c r="AP43" s="280"/>
      <c r="AQ43" s="280"/>
      <c r="AR43" s="280"/>
      <c r="AS43" s="280"/>
      <c r="AT43" s="280"/>
      <c r="AU43" s="280"/>
      <c r="AV43" s="280"/>
      <c r="AW43" s="280"/>
      <c r="AX43" s="280"/>
      <c r="AY43" s="280"/>
      <c r="AZ43" s="280"/>
      <c r="BA43" s="280" t="s">
        <v>24</v>
      </c>
      <c r="BB43" s="280"/>
      <c r="BC43" s="354"/>
      <c r="BD43" s="354"/>
      <c r="BE43" s="354"/>
      <c r="BF43" s="354"/>
      <c r="BG43" s="354"/>
      <c r="BH43" s="354"/>
      <c r="BI43" s="354"/>
      <c r="BJ43" s="354"/>
      <c r="BK43" s="354"/>
      <c r="BL43" s="354"/>
      <c r="BM43" s="354"/>
      <c r="BN43" s="354"/>
      <c r="BO43" s="354"/>
      <c r="BP43" s="354"/>
      <c r="BQ43" s="354"/>
      <c r="BR43" s="404"/>
    </row>
    <row r="44" spans="1:70" ht="14" customHeight="1">
      <c r="A44" s="71" t="e">
        <f>VLOOKUP(T44,環境設定!$B$7:$C$16,2,0)</f>
        <v>#N/A</v>
      </c>
      <c r="B44" s="215">
        <f t="shared" si="0"/>
        <v>43</v>
      </c>
      <c r="C44" s="222" t="str">
        <f>IF(ISERROR(VLOOKUP($B44,積算集約!$C:$J,3,0)),"",VLOOKUP($B44,積算集約!$C:$J,3,0))</f>
        <v/>
      </c>
      <c r="D44" s="227"/>
      <c r="E44" s="231" t="str">
        <f>IF(ISERROR(VLOOKUP($B44,積算集約!$C:$J,4,0)),"",VLOOKUP($B44,積算集約!$C:$J,4,0))</f>
        <v/>
      </c>
      <c r="F44" s="231"/>
      <c r="G44" s="231"/>
      <c r="H44" s="231"/>
      <c r="I44" s="231"/>
      <c r="J44" s="231"/>
      <c r="K44" s="231"/>
      <c r="L44" s="231"/>
      <c r="M44" s="231"/>
      <c r="N44" s="231"/>
      <c r="O44" s="231"/>
      <c r="P44" s="231"/>
      <c r="Q44" s="231"/>
      <c r="R44" s="231"/>
      <c r="S44" s="231"/>
      <c r="T44" s="227" t="str">
        <f>IF(ISERROR(VLOOKUP($B44,積算集約!$C:$J,5,0)),"",VLOOKUP($B44,積算集約!$C:$J,5,0))</f>
        <v/>
      </c>
      <c r="U44" s="227"/>
      <c r="V44" s="254" t="str">
        <f>IF(ISERROR(VLOOKUP($B44,積算集約!$C:$J,6,0)),"",VLOOKUP($B44,積算集約!$C:$J,6,0))</f>
        <v/>
      </c>
      <c r="W44" s="254"/>
      <c r="X44" s="254"/>
      <c r="Y44" s="258" t="str">
        <f>IF(ISERROR(VLOOKUP($B44,積算集約!$C:$J,7,0)),"",VLOOKUP($B44,積算集約!$C:$J,7,0))</f>
        <v/>
      </c>
      <c r="Z44" s="258"/>
      <c r="AA44" s="258"/>
      <c r="AB44" s="258"/>
      <c r="AC44" s="267" t="str">
        <f>IF(ISERROR(VLOOKUP($B44,積算集約!$C:$J,8,0)),"",VLOOKUP($B44,積算集約!$C:$J,8,0))</f>
        <v/>
      </c>
      <c r="AD44" s="267"/>
      <c r="AE44" s="267"/>
      <c r="AF44" s="267"/>
      <c r="AG44" s="271"/>
      <c r="AJ44" s="276"/>
      <c r="AN44" s="294"/>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0"/>
      <c r="BR44" s="404"/>
    </row>
    <row r="45" spans="1:70" ht="14" customHeight="1">
      <c r="A45" s="71" t="e">
        <f>VLOOKUP(T45,環境設定!$B$7:$C$16,2,0)</f>
        <v>#N/A</v>
      </c>
      <c r="B45" s="215">
        <f t="shared" si="0"/>
        <v>44</v>
      </c>
      <c r="C45" s="222" t="str">
        <f>IF(ISERROR(VLOOKUP($B45,積算集約!$C:$J,3,0)),"",VLOOKUP($B45,積算集約!$C:$J,3,0))</f>
        <v/>
      </c>
      <c r="D45" s="227"/>
      <c r="E45" s="231" t="str">
        <f>IF(ISERROR(VLOOKUP($B45,積算集約!$C:$J,4,0)),"",VLOOKUP($B45,積算集約!$C:$J,4,0))</f>
        <v/>
      </c>
      <c r="F45" s="231"/>
      <c r="G45" s="231"/>
      <c r="H45" s="231"/>
      <c r="I45" s="231"/>
      <c r="J45" s="231"/>
      <c r="K45" s="231"/>
      <c r="L45" s="231"/>
      <c r="M45" s="231"/>
      <c r="N45" s="231"/>
      <c r="O45" s="231"/>
      <c r="P45" s="231"/>
      <c r="Q45" s="231"/>
      <c r="R45" s="231"/>
      <c r="S45" s="231"/>
      <c r="T45" s="227" t="str">
        <f>IF(ISERROR(VLOOKUP($B45,積算集約!$C:$J,5,0)),"",VLOOKUP($B45,積算集約!$C:$J,5,0))</f>
        <v/>
      </c>
      <c r="U45" s="227"/>
      <c r="V45" s="254" t="str">
        <f>IF(ISERROR(VLOOKUP($B45,積算集約!$C:$J,6,0)),"",VLOOKUP($B45,積算集約!$C:$J,6,0))</f>
        <v/>
      </c>
      <c r="W45" s="254"/>
      <c r="X45" s="254"/>
      <c r="Y45" s="258" t="str">
        <f>IF(ISERROR(VLOOKUP($B45,積算集約!$C:$J,7,0)),"",VLOOKUP($B45,積算集約!$C:$J,7,0))</f>
        <v/>
      </c>
      <c r="Z45" s="258"/>
      <c r="AA45" s="258"/>
      <c r="AB45" s="258"/>
      <c r="AC45" s="267" t="str">
        <f>IF(ISERROR(VLOOKUP($B45,積算集約!$C:$J,8,0)),"",VLOOKUP($B45,積算集約!$C:$J,8,0))</f>
        <v/>
      </c>
      <c r="AD45" s="267"/>
      <c r="AE45" s="267"/>
      <c r="AF45" s="267"/>
      <c r="AG45" s="271"/>
      <c r="AJ45" s="276"/>
      <c r="AN45" s="294"/>
      <c r="AO45" s="280"/>
      <c r="AP45" s="280"/>
      <c r="AQ45" s="280"/>
      <c r="AR45" s="280"/>
      <c r="AS45" s="280"/>
      <c r="AT45" s="280"/>
      <c r="AU45" s="280"/>
      <c r="AV45" s="280"/>
      <c r="AW45" s="280"/>
      <c r="AX45" s="280"/>
      <c r="AY45" s="280"/>
      <c r="AZ45" s="280"/>
      <c r="BA45" s="280" t="s">
        <v>25</v>
      </c>
      <c r="BB45" s="280"/>
      <c r="BC45" s="280"/>
      <c r="BD45" s="280"/>
      <c r="BE45" s="280"/>
      <c r="BF45" s="280"/>
      <c r="BG45" s="280"/>
      <c r="BH45" s="280"/>
      <c r="BI45" s="280"/>
      <c r="BJ45" s="280"/>
      <c r="BK45" s="280"/>
      <c r="BL45" s="280"/>
      <c r="BM45" s="280"/>
      <c r="BN45" s="280"/>
      <c r="BO45" s="280"/>
      <c r="BP45" s="280" t="s">
        <v>364</v>
      </c>
      <c r="BR45" s="404"/>
    </row>
    <row r="46" spans="1:70" ht="14" customHeight="1">
      <c r="A46" s="71" t="e">
        <f>VLOOKUP(T46,環境設定!$B$7:$C$16,2,0)</f>
        <v>#N/A</v>
      </c>
      <c r="B46" s="215">
        <f t="shared" si="0"/>
        <v>45</v>
      </c>
      <c r="C46" s="222" t="str">
        <f>IF(ISERROR(VLOOKUP($B46,積算集約!$C:$J,3,0)),"",VLOOKUP($B46,積算集約!$C:$J,3,0))</f>
        <v/>
      </c>
      <c r="D46" s="227"/>
      <c r="E46" s="231" t="str">
        <f>IF(ISERROR(VLOOKUP($B46,積算集約!$C:$J,4,0)),"",VLOOKUP($B46,積算集約!$C:$J,4,0))</f>
        <v/>
      </c>
      <c r="F46" s="231"/>
      <c r="G46" s="231"/>
      <c r="H46" s="231"/>
      <c r="I46" s="231"/>
      <c r="J46" s="231"/>
      <c r="K46" s="231"/>
      <c r="L46" s="231"/>
      <c r="M46" s="231"/>
      <c r="N46" s="231"/>
      <c r="O46" s="231"/>
      <c r="P46" s="231"/>
      <c r="Q46" s="231"/>
      <c r="R46" s="231"/>
      <c r="S46" s="231"/>
      <c r="T46" s="227" t="str">
        <f>IF(ISERROR(VLOOKUP($B46,積算集約!$C:$J,5,0)),"",VLOOKUP($B46,積算集約!$C:$J,5,0))</f>
        <v/>
      </c>
      <c r="U46" s="227"/>
      <c r="V46" s="254" t="str">
        <f>IF(ISERROR(VLOOKUP($B46,積算集約!$C:$J,6,0)),"",VLOOKUP($B46,積算集約!$C:$J,6,0))</f>
        <v/>
      </c>
      <c r="W46" s="254"/>
      <c r="X46" s="254"/>
      <c r="Y46" s="258" t="str">
        <f>IF(ISERROR(VLOOKUP($B46,積算集約!$C:$J,7,0)),"",VLOOKUP($B46,積算集約!$C:$J,7,0))</f>
        <v/>
      </c>
      <c r="Z46" s="258"/>
      <c r="AA46" s="258"/>
      <c r="AB46" s="258"/>
      <c r="AC46" s="267" t="str">
        <f>IF(ISERROR(VLOOKUP($B46,積算集約!$C:$J,8,0)),"",VLOOKUP($B46,積算集約!$C:$J,8,0))</f>
        <v/>
      </c>
      <c r="AD46" s="267"/>
      <c r="AE46" s="267"/>
      <c r="AF46" s="267"/>
      <c r="AG46" s="271"/>
      <c r="AJ46" s="276"/>
      <c r="AN46" s="295"/>
      <c r="AO46" s="309"/>
      <c r="AP46" s="309"/>
      <c r="AQ46" s="309"/>
      <c r="AR46" s="309"/>
      <c r="AS46" s="309"/>
      <c r="AT46" s="309"/>
      <c r="AU46" s="309"/>
      <c r="AV46" s="309"/>
      <c r="AW46" s="309"/>
      <c r="AX46" s="309"/>
      <c r="AY46" s="309"/>
      <c r="AZ46" s="309"/>
      <c r="BA46" s="309"/>
      <c r="BB46" s="309"/>
      <c r="BC46" s="309"/>
      <c r="BD46" s="309"/>
      <c r="BE46" s="309"/>
      <c r="BF46" s="309"/>
      <c r="BG46" s="309"/>
      <c r="BH46" s="309"/>
      <c r="BI46" s="309"/>
      <c r="BJ46" s="309"/>
      <c r="BK46" s="309"/>
      <c r="BL46" s="309"/>
      <c r="BM46" s="309"/>
      <c r="BN46" s="309"/>
      <c r="BO46" s="309"/>
      <c r="BP46" s="309"/>
      <c r="BQ46" s="309"/>
      <c r="BR46" s="351"/>
    </row>
    <row r="47" spans="1:70" ht="14" customHeight="1">
      <c r="A47" s="71" t="e">
        <f>VLOOKUP(T47,環境設定!$B$7:$C$16,2,0)</f>
        <v>#N/A</v>
      </c>
      <c r="B47" s="215">
        <f t="shared" si="0"/>
        <v>46</v>
      </c>
      <c r="C47" s="222" t="str">
        <f>IF(ISERROR(VLOOKUP($B47,積算集約!$C:$J,3,0)),"",VLOOKUP($B47,積算集約!$C:$J,3,0))</f>
        <v/>
      </c>
      <c r="D47" s="227"/>
      <c r="E47" s="231" t="str">
        <f>IF(ISERROR(VLOOKUP($B47,積算集約!$C:$J,4,0)),"",VLOOKUP($B47,積算集約!$C:$J,4,0))</f>
        <v/>
      </c>
      <c r="F47" s="231"/>
      <c r="G47" s="231"/>
      <c r="H47" s="231"/>
      <c r="I47" s="231"/>
      <c r="J47" s="231"/>
      <c r="K47" s="231"/>
      <c r="L47" s="231"/>
      <c r="M47" s="231"/>
      <c r="N47" s="231"/>
      <c r="O47" s="231"/>
      <c r="P47" s="231"/>
      <c r="Q47" s="231"/>
      <c r="R47" s="231"/>
      <c r="S47" s="231"/>
      <c r="T47" s="227" t="str">
        <f>IF(ISERROR(VLOOKUP($B47,積算集約!$C:$J,5,0)),"",VLOOKUP($B47,積算集約!$C:$J,5,0))</f>
        <v/>
      </c>
      <c r="U47" s="227"/>
      <c r="V47" s="254" t="str">
        <f>IF(ISERROR(VLOOKUP($B47,積算集約!$C:$J,6,0)),"",VLOOKUP($B47,積算集約!$C:$J,6,0))</f>
        <v/>
      </c>
      <c r="W47" s="254"/>
      <c r="X47" s="254"/>
      <c r="Y47" s="258" t="str">
        <f>IF(ISERROR(VLOOKUP($B47,積算集約!$C:$J,7,0)),"",VLOOKUP($B47,積算集約!$C:$J,7,0))</f>
        <v/>
      </c>
      <c r="Z47" s="258"/>
      <c r="AA47" s="258"/>
      <c r="AB47" s="258"/>
      <c r="AC47" s="267" t="str">
        <f>IF(ISERROR(VLOOKUP($B47,積算集約!$C:$J,8,0)),"",VLOOKUP($B47,積算集約!$C:$J,8,0))</f>
        <v/>
      </c>
      <c r="AD47" s="267"/>
      <c r="AE47" s="267"/>
      <c r="AF47" s="267"/>
      <c r="AG47" s="271"/>
      <c r="AJ47" s="276"/>
    </row>
    <row r="48" spans="1:70" ht="14" customHeight="1">
      <c r="A48" s="71" t="e">
        <f>VLOOKUP(T48,環境設定!$B$7:$C$16,2,0)</f>
        <v>#N/A</v>
      </c>
      <c r="B48" s="215">
        <f t="shared" si="0"/>
        <v>47</v>
      </c>
      <c r="C48" s="222" t="str">
        <f>IF(ISERROR(VLOOKUP($B48,積算集約!$C:$J,3,0)),"",VLOOKUP($B48,積算集約!$C:$J,3,0))</f>
        <v/>
      </c>
      <c r="D48" s="227"/>
      <c r="E48" s="231" t="str">
        <f>IF(ISERROR(VLOOKUP($B48,積算集約!$C:$J,4,0)),"",VLOOKUP($B48,積算集約!$C:$J,4,0))</f>
        <v/>
      </c>
      <c r="F48" s="231"/>
      <c r="G48" s="231"/>
      <c r="H48" s="231"/>
      <c r="I48" s="231"/>
      <c r="J48" s="231"/>
      <c r="K48" s="231"/>
      <c r="L48" s="231"/>
      <c r="M48" s="231"/>
      <c r="N48" s="231"/>
      <c r="O48" s="231"/>
      <c r="P48" s="231"/>
      <c r="Q48" s="231"/>
      <c r="R48" s="231"/>
      <c r="S48" s="231"/>
      <c r="T48" s="227" t="str">
        <f>IF(ISERROR(VLOOKUP($B48,積算集約!$C:$J,5,0)),"",VLOOKUP($B48,積算集約!$C:$J,5,0))</f>
        <v/>
      </c>
      <c r="U48" s="227"/>
      <c r="V48" s="254" t="str">
        <f>IF(ISERROR(VLOOKUP($B48,積算集約!$C:$J,6,0)),"",VLOOKUP($B48,積算集約!$C:$J,6,0))</f>
        <v/>
      </c>
      <c r="W48" s="254"/>
      <c r="X48" s="254"/>
      <c r="Y48" s="258" t="str">
        <f>IF(ISERROR(VLOOKUP($B48,積算集約!$C:$J,7,0)),"",VLOOKUP($B48,積算集約!$C:$J,7,0))</f>
        <v/>
      </c>
      <c r="Z48" s="258"/>
      <c r="AA48" s="258"/>
      <c r="AB48" s="258"/>
      <c r="AC48" s="267" t="str">
        <f>IF(ISERROR(VLOOKUP($B48,積算集約!$C:$J,8,0)),"",VLOOKUP($B48,積算集約!$C:$J,8,0))</f>
        <v/>
      </c>
      <c r="AD48" s="267"/>
      <c r="AE48" s="267"/>
      <c r="AF48" s="267"/>
      <c r="AG48" s="271"/>
      <c r="AJ48" s="276"/>
      <c r="AN48" s="293"/>
      <c r="AO48" s="307" t="s">
        <v>361</v>
      </c>
      <c r="AP48" s="307"/>
      <c r="AQ48" s="307"/>
      <c r="AR48" s="307"/>
      <c r="AS48" s="307"/>
      <c r="AT48" s="307"/>
      <c r="AU48" s="307"/>
      <c r="AV48" s="307"/>
      <c r="AW48" s="307"/>
      <c r="AX48" s="318"/>
      <c r="AY48" s="318" t="s">
        <v>211</v>
      </c>
      <c r="AZ48" s="318"/>
      <c r="BA48" s="318"/>
      <c r="BB48" s="318" t="s">
        <v>278</v>
      </c>
      <c r="BC48" s="318"/>
      <c r="BD48" s="318"/>
      <c r="BE48" s="318"/>
      <c r="BF48" s="318"/>
      <c r="BG48" s="318"/>
      <c r="BH48" s="318"/>
      <c r="BI48" s="318" t="s">
        <v>230</v>
      </c>
      <c r="BJ48" s="318"/>
      <c r="BK48" s="318"/>
      <c r="BL48" s="318"/>
      <c r="BM48" s="318"/>
      <c r="BN48" s="318"/>
      <c r="BO48" s="318"/>
      <c r="BP48" s="318"/>
      <c r="BQ48" s="318"/>
      <c r="BR48" s="395"/>
    </row>
    <row r="49" spans="1:70" ht="14" customHeight="1">
      <c r="A49" s="71" t="e">
        <f>VLOOKUP(T49,環境設定!$B$7:$C$16,2,0)</f>
        <v>#N/A</v>
      </c>
      <c r="B49" s="215">
        <f t="shared" si="0"/>
        <v>48</v>
      </c>
      <c r="C49" s="223" t="str">
        <f>IF(ISERROR(VLOOKUP($B49,積算集約!$C:$J,3,0)),"",VLOOKUP($B49,積算集約!$C:$J,3,0))</f>
        <v/>
      </c>
      <c r="D49" s="228"/>
      <c r="E49" s="232" t="str">
        <f>IF(ISERROR(VLOOKUP($B49,積算集約!$C:$J,4,0)),"",VLOOKUP($B49,積算集約!$C:$J,4,0))</f>
        <v/>
      </c>
      <c r="F49" s="232"/>
      <c r="G49" s="232"/>
      <c r="H49" s="232"/>
      <c r="I49" s="232"/>
      <c r="J49" s="232"/>
      <c r="K49" s="232"/>
      <c r="L49" s="232"/>
      <c r="M49" s="232"/>
      <c r="N49" s="232"/>
      <c r="O49" s="232"/>
      <c r="P49" s="232"/>
      <c r="Q49" s="232"/>
      <c r="R49" s="232"/>
      <c r="S49" s="232"/>
      <c r="T49" s="228" t="str">
        <f>IF(ISERROR(VLOOKUP($B49,積算集約!$C:$J,5,0)),"",VLOOKUP($B49,積算集約!$C:$J,5,0))</f>
        <v/>
      </c>
      <c r="U49" s="228"/>
      <c r="V49" s="255" t="str">
        <f>IF(ISERROR(VLOOKUP($B49,積算集約!$C:$J,6,0)),"",VLOOKUP($B49,積算集約!$C:$J,6,0))</f>
        <v/>
      </c>
      <c r="W49" s="255"/>
      <c r="X49" s="255"/>
      <c r="Y49" s="259" t="str">
        <f>IF(ISERROR(VLOOKUP($B49,積算集約!$C:$J,7,0)),"",VLOOKUP($B49,積算集約!$C:$J,7,0))</f>
        <v/>
      </c>
      <c r="Z49" s="259"/>
      <c r="AA49" s="259"/>
      <c r="AB49" s="259"/>
      <c r="AC49" s="268" t="str">
        <f>IF(ISERROR(VLOOKUP($B49,積算集約!$C:$J,8,0)),"",VLOOKUP($B49,積算集約!$C:$J,8,0))</f>
        <v/>
      </c>
      <c r="AD49" s="268"/>
      <c r="AE49" s="268"/>
      <c r="AF49" s="268"/>
      <c r="AG49" s="272"/>
      <c r="AJ49" s="276"/>
      <c r="AN49" s="294"/>
      <c r="AO49" s="308"/>
      <c r="AP49" s="308"/>
      <c r="AQ49" s="308"/>
      <c r="AR49" s="308"/>
      <c r="AS49" s="308"/>
      <c r="AT49" s="308"/>
      <c r="AU49" s="308"/>
      <c r="AV49" s="308"/>
      <c r="AW49" s="308"/>
      <c r="AX49" s="280"/>
      <c r="AY49" s="280"/>
      <c r="AZ49" s="280"/>
      <c r="BA49" s="280"/>
      <c r="BB49" s="280" t="s">
        <v>140</v>
      </c>
      <c r="BC49" s="280"/>
      <c r="BD49" s="280"/>
      <c r="BE49" s="280"/>
      <c r="BF49" s="280"/>
      <c r="BG49" s="280"/>
      <c r="BH49" s="280"/>
      <c r="BI49" s="280"/>
      <c r="BJ49" s="280"/>
      <c r="BK49" s="280"/>
      <c r="BL49" s="280"/>
      <c r="BM49" s="280"/>
      <c r="BN49" s="280"/>
      <c r="BO49" s="280"/>
      <c r="BP49" s="280"/>
      <c r="BQ49" s="280"/>
      <c r="BR49" s="404"/>
    </row>
    <row r="50" spans="1:70" ht="14" customHeight="1">
      <c r="C50" s="224"/>
      <c r="D50" s="224"/>
      <c r="E50" s="233" t="str">
        <f>IF(積算集約!$B$1&gt;48,"積算表2枚目あり","")</f>
        <v/>
      </c>
      <c r="F50" s="233"/>
      <c r="G50" s="233"/>
      <c r="H50" s="233"/>
      <c r="I50" s="233"/>
      <c r="J50" s="233"/>
      <c r="K50" s="233"/>
      <c r="L50" s="233"/>
      <c r="M50" s="233"/>
      <c r="N50" s="233"/>
      <c r="O50" s="233"/>
      <c r="P50" s="233"/>
      <c r="Q50" s="233"/>
      <c r="R50" s="233"/>
      <c r="S50" s="233"/>
      <c r="T50" s="251"/>
      <c r="U50" s="251"/>
      <c r="V50" s="256"/>
      <c r="W50" s="256"/>
      <c r="X50" s="256"/>
      <c r="Y50" s="260"/>
      <c r="Z50" s="260"/>
      <c r="AA50" s="260"/>
      <c r="AB50" s="260"/>
      <c r="AC50" s="269"/>
      <c r="AD50" s="269"/>
      <c r="AE50" s="269"/>
      <c r="AF50" s="269"/>
      <c r="AG50" s="269"/>
      <c r="AJ50" s="276"/>
      <c r="AN50" s="294"/>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404"/>
    </row>
    <row r="51" spans="1:70" ht="14" customHeight="1">
      <c r="C51" s="225"/>
      <c r="D51" s="229"/>
      <c r="E51" s="234" t="s">
        <v>376</v>
      </c>
      <c r="F51" s="238"/>
      <c r="G51" s="238"/>
      <c r="H51" s="238"/>
      <c r="I51" s="238"/>
      <c r="J51" s="238"/>
      <c r="K51" s="241"/>
      <c r="L51" s="226" t="s">
        <v>576</v>
      </c>
      <c r="M51" s="226"/>
      <c r="N51" s="226"/>
      <c r="O51" s="226"/>
      <c r="P51" s="226"/>
      <c r="Q51" s="226"/>
      <c r="R51" s="226"/>
      <c r="S51" s="249"/>
      <c r="T51" s="221" t="s">
        <v>60</v>
      </c>
      <c r="U51" s="226"/>
      <c r="V51" s="226"/>
      <c r="W51" s="226"/>
      <c r="X51" s="226"/>
      <c r="Y51" s="261"/>
      <c r="Z51" s="261" t="s">
        <v>21</v>
      </c>
      <c r="AA51" s="261"/>
      <c r="AB51" s="261"/>
      <c r="AC51" s="226"/>
      <c r="AD51" s="226"/>
      <c r="AE51" s="226"/>
      <c r="AF51" s="226"/>
      <c r="AG51" s="273"/>
      <c r="AJ51" s="276"/>
      <c r="AN51" s="294"/>
      <c r="AO51" s="280"/>
      <c r="AP51" s="280"/>
      <c r="AQ51" s="280"/>
      <c r="AR51" s="280"/>
      <c r="AS51" s="280"/>
      <c r="AT51" s="280"/>
      <c r="AU51" s="280"/>
      <c r="AV51" s="280"/>
      <c r="AW51" s="280"/>
      <c r="AX51" s="280"/>
      <c r="AY51" s="280"/>
      <c r="AZ51" s="280"/>
      <c r="BA51" s="280" t="s">
        <v>24</v>
      </c>
      <c r="BB51" s="280"/>
      <c r="BC51" s="354"/>
      <c r="BD51" s="354"/>
      <c r="BE51" s="354"/>
      <c r="BF51" s="354"/>
      <c r="BG51" s="354"/>
      <c r="BH51" s="354"/>
      <c r="BI51" s="354"/>
      <c r="BJ51" s="354"/>
      <c r="BK51" s="354"/>
      <c r="BL51" s="354"/>
      <c r="BM51" s="354"/>
      <c r="BN51" s="354"/>
      <c r="BO51" s="354"/>
      <c r="BP51" s="354"/>
      <c r="BQ51" s="354"/>
      <c r="BR51" s="404"/>
    </row>
    <row r="52" spans="1:70" ht="14" customHeight="1">
      <c r="C52" s="217"/>
      <c r="D52" s="217"/>
      <c r="E52" s="235" t="s">
        <v>560</v>
      </c>
      <c r="F52" s="239"/>
      <c r="G52" s="239"/>
      <c r="H52" s="239"/>
      <c r="I52" s="239"/>
      <c r="J52" s="239"/>
      <c r="K52" s="242"/>
      <c r="L52" s="244" t="str">
        <f>IF(内管工事積算!J188=0,"",内管工事積算!J188)</f>
        <v/>
      </c>
      <c r="M52" s="244"/>
      <c r="N52" s="244"/>
      <c r="O52" s="244"/>
      <c r="P52" s="244"/>
      <c r="Q52" s="244"/>
      <c r="R52" s="244"/>
      <c r="S52" s="250"/>
      <c r="T52" s="252" t="s">
        <v>572</v>
      </c>
      <c r="U52" s="253"/>
      <c r="V52" s="253"/>
      <c r="W52" s="253"/>
      <c r="X52" s="253"/>
      <c r="Y52" s="262"/>
      <c r="Z52" s="264" t="str">
        <f>IF(供給管工事積算!J39=0,"",供給管工事積算!J39)</f>
        <v/>
      </c>
      <c r="AA52" s="264"/>
      <c r="AB52" s="264"/>
      <c r="AC52" s="244"/>
      <c r="AD52" s="244"/>
      <c r="AE52" s="244"/>
      <c r="AF52" s="244"/>
      <c r="AG52" s="274"/>
      <c r="AJ52" s="276"/>
      <c r="AN52" s="294"/>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0"/>
      <c r="BR52" s="404"/>
    </row>
    <row r="53" spans="1:70" ht="14" customHeight="1">
      <c r="C53" s="217"/>
      <c r="D53" s="217"/>
      <c r="E53" s="235" t="str">
        <f>"消費税額("&amp;共通情報!$D$2*100&amp;"％)"</f>
        <v>消費税額(10％)</v>
      </c>
      <c r="F53" s="239"/>
      <c r="G53" s="239"/>
      <c r="H53" s="239"/>
      <c r="I53" s="239"/>
      <c r="J53" s="239"/>
      <c r="K53" s="242"/>
      <c r="L53" s="244" t="str">
        <f>IF(内管工事積算!J189=0,"",内管工事積算!J189)</f>
        <v/>
      </c>
      <c r="M53" s="244"/>
      <c r="N53" s="244"/>
      <c r="O53" s="244"/>
      <c r="P53" s="244"/>
      <c r="Q53" s="244"/>
      <c r="R53" s="244"/>
      <c r="S53" s="250"/>
      <c r="T53" s="252" t="str">
        <f>"消費税額("&amp;共通情報!$D$2*100&amp;"％)"</f>
        <v>消費税額(10％)</v>
      </c>
      <c r="U53" s="253"/>
      <c r="V53" s="253"/>
      <c r="W53" s="253"/>
      <c r="X53" s="253"/>
      <c r="Y53" s="262"/>
      <c r="Z53" s="264" t="str">
        <f>IF(供給管工事積算!J40=0,"",供給管工事積算!J40)</f>
        <v/>
      </c>
      <c r="AA53" s="264"/>
      <c r="AB53" s="264"/>
      <c r="AC53" s="244"/>
      <c r="AD53" s="244"/>
      <c r="AE53" s="244"/>
      <c r="AF53" s="244"/>
      <c r="AG53" s="274"/>
      <c r="AJ53" s="276"/>
      <c r="AN53" s="294"/>
      <c r="AO53" s="280"/>
      <c r="AP53" s="280"/>
      <c r="AQ53" s="280"/>
      <c r="AR53" s="280"/>
      <c r="AS53" s="280"/>
      <c r="AT53" s="280"/>
      <c r="AU53" s="280"/>
      <c r="AV53" s="280"/>
      <c r="AW53" s="280"/>
      <c r="AX53" s="280"/>
      <c r="AY53" s="280"/>
      <c r="AZ53" s="280"/>
      <c r="BA53" s="280" t="s">
        <v>25</v>
      </c>
      <c r="BB53" s="280"/>
      <c r="BC53" s="280"/>
      <c r="BD53" s="280"/>
      <c r="BE53" s="280"/>
      <c r="BF53" s="280"/>
      <c r="BG53" s="280"/>
      <c r="BH53" s="280"/>
      <c r="BI53" s="280"/>
      <c r="BJ53" s="280"/>
      <c r="BK53" s="280"/>
      <c r="BL53" s="280"/>
      <c r="BM53" s="280"/>
      <c r="BN53" s="280"/>
      <c r="BO53" s="280"/>
      <c r="BP53" s="280" t="s">
        <v>364</v>
      </c>
      <c r="BR53" s="404"/>
    </row>
    <row r="54" spans="1:70" ht="14" customHeight="1">
      <c r="C54" s="217"/>
      <c r="D54" s="217"/>
      <c r="E54" s="236" t="s">
        <v>571</v>
      </c>
      <c r="F54" s="240"/>
      <c r="G54" s="240"/>
      <c r="H54" s="240"/>
      <c r="I54" s="240"/>
      <c r="J54" s="240"/>
      <c r="K54" s="243"/>
      <c r="L54" s="245" t="str">
        <f>IF(内管工事積算!J190=0,"",内管工事積算!J190)</f>
        <v/>
      </c>
      <c r="M54" s="246"/>
      <c r="N54" s="246"/>
      <c r="O54" s="246"/>
      <c r="P54" s="246"/>
      <c r="Q54" s="246"/>
      <c r="R54" s="246"/>
      <c r="S54" s="246"/>
      <c r="T54" s="236" t="s">
        <v>574</v>
      </c>
      <c r="U54" s="240"/>
      <c r="V54" s="240"/>
      <c r="W54" s="240"/>
      <c r="X54" s="240"/>
      <c r="Y54" s="263"/>
      <c r="Z54" s="265" t="str">
        <f>IF(供給管工事積算!J41=0,"",供給管工事積算!J41)</f>
        <v/>
      </c>
      <c r="AA54" s="266"/>
      <c r="AB54" s="266"/>
      <c r="AC54" s="246"/>
      <c r="AD54" s="246"/>
      <c r="AE54" s="246"/>
      <c r="AF54" s="246"/>
      <c r="AG54" s="275"/>
      <c r="AJ54" s="276"/>
      <c r="AN54" s="295"/>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51"/>
    </row>
  </sheetData>
  <sheetProtection sheet="1" objects="1" scenarios="1"/>
  <mergeCells count="395">
    <mergeCell ref="C1:D1"/>
    <mergeCell ref="E1:N1"/>
    <mergeCell ref="O1:S1"/>
    <mergeCell ref="T1:U1"/>
    <mergeCell ref="V1:X1"/>
    <mergeCell ref="Y1:AB1"/>
    <mergeCell ref="AC1:AG1"/>
    <mergeCell ref="AN1:AP1"/>
    <mergeCell ref="AQ1:AS1"/>
    <mergeCell ref="AT1:AV1"/>
    <mergeCell ref="AW1:AY1"/>
    <mergeCell ref="AZ1:BB1"/>
    <mergeCell ref="BC1:BI1"/>
    <mergeCell ref="C2:D2"/>
    <mergeCell ref="E2:S2"/>
    <mergeCell ref="T2:U2"/>
    <mergeCell ref="V2:X2"/>
    <mergeCell ref="Y2:AB2"/>
    <mergeCell ref="AC2:AG2"/>
    <mergeCell ref="C3:D3"/>
    <mergeCell ref="E3:S3"/>
    <mergeCell ref="T3:U3"/>
    <mergeCell ref="V3:X3"/>
    <mergeCell ref="Y3:AB3"/>
    <mergeCell ref="AC3:AG3"/>
    <mergeCell ref="C4:D4"/>
    <mergeCell ref="E4:S4"/>
    <mergeCell ref="T4:U4"/>
    <mergeCell ref="V4:X4"/>
    <mergeCell ref="Y4:AB4"/>
    <mergeCell ref="AC4:AG4"/>
    <mergeCell ref="C5:D5"/>
    <mergeCell ref="E5:S5"/>
    <mergeCell ref="T5:U5"/>
    <mergeCell ref="V5:X5"/>
    <mergeCell ref="Y5:AB5"/>
    <mergeCell ref="AC5:AG5"/>
    <mergeCell ref="BV5:CK5"/>
    <mergeCell ref="C6:D6"/>
    <mergeCell ref="E6:S6"/>
    <mergeCell ref="T6:U6"/>
    <mergeCell ref="V6:X6"/>
    <mergeCell ref="Y6:AB6"/>
    <mergeCell ref="AC6:AG6"/>
    <mergeCell ref="BF6:BR6"/>
    <mergeCell ref="BV6:CK6"/>
    <mergeCell ref="C7:D7"/>
    <mergeCell ref="E7:S7"/>
    <mergeCell ref="T7:U7"/>
    <mergeCell ref="V7:X7"/>
    <mergeCell ref="Y7:AB7"/>
    <mergeCell ref="AC7:AG7"/>
    <mergeCell ref="BV7:CK7"/>
    <mergeCell ref="C8:D8"/>
    <mergeCell ref="E8:S8"/>
    <mergeCell ref="T8:U8"/>
    <mergeCell ref="V8:X8"/>
    <mergeCell ref="Y8:AB8"/>
    <mergeCell ref="AC8:AG8"/>
    <mergeCell ref="BV8:CK8"/>
    <mergeCell ref="C9:D9"/>
    <mergeCell ref="E9:S9"/>
    <mergeCell ref="T9:U9"/>
    <mergeCell ref="V9:X9"/>
    <mergeCell ref="Y9:AB9"/>
    <mergeCell ref="AC9:AG9"/>
    <mergeCell ref="BF9:BR9"/>
    <mergeCell ref="BV9:CK9"/>
    <mergeCell ref="C10:D10"/>
    <mergeCell ref="E10:S10"/>
    <mergeCell ref="T10:U10"/>
    <mergeCell ref="V10:X10"/>
    <mergeCell ref="Y10:AB10"/>
    <mergeCell ref="AC10:AG10"/>
    <mergeCell ref="AN10:AT10"/>
    <mergeCell ref="BF10:BR10"/>
    <mergeCell ref="BV10:CK10"/>
    <mergeCell ref="C11:D11"/>
    <mergeCell ref="E11:S11"/>
    <mergeCell ref="T11:U11"/>
    <mergeCell ref="V11:X11"/>
    <mergeCell ref="Y11:AB11"/>
    <mergeCell ref="AC11:AG11"/>
    <mergeCell ref="BV11:CK11"/>
    <mergeCell ref="C12:D12"/>
    <mergeCell ref="E12:S12"/>
    <mergeCell ref="T12:U12"/>
    <mergeCell ref="V12:X12"/>
    <mergeCell ref="Y12:AB12"/>
    <mergeCell ref="AC12:AG12"/>
    <mergeCell ref="C13:D13"/>
    <mergeCell ref="E13:S13"/>
    <mergeCell ref="T13:U13"/>
    <mergeCell ref="V13:X13"/>
    <mergeCell ref="Y13:AB13"/>
    <mergeCell ref="AC13:AG13"/>
    <mergeCell ref="C14:D14"/>
    <mergeCell ref="E14:S14"/>
    <mergeCell ref="T14:U14"/>
    <mergeCell ref="V14:X14"/>
    <mergeCell ref="Y14:AB14"/>
    <mergeCell ref="AC14:AG14"/>
    <mergeCell ref="AU14:AV14"/>
    <mergeCell ref="C15:D15"/>
    <mergeCell ref="E15:S15"/>
    <mergeCell ref="T15:U15"/>
    <mergeCell ref="V15:X15"/>
    <mergeCell ref="Y15:AB15"/>
    <mergeCell ref="AC15:AG15"/>
    <mergeCell ref="C16:D16"/>
    <mergeCell ref="E16:S16"/>
    <mergeCell ref="T16:U16"/>
    <mergeCell ref="V16:X16"/>
    <mergeCell ref="Y16:AB16"/>
    <mergeCell ref="AC16:AG16"/>
    <mergeCell ref="C17:D17"/>
    <mergeCell ref="E17:S17"/>
    <mergeCell ref="T17:U17"/>
    <mergeCell ref="V17:X17"/>
    <mergeCell ref="Y17:AB17"/>
    <mergeCell ref="AC17:AG17"/>
    <mergeCell ref="C18:D18"/>
    <mergeCell ref="E18:S18"/>
    <mergeCell ref="T18:U18"/>
    <mergeCell ref="V18:X18"/>
    <mergeCell ref="Y18:AB18"/>
    <mergeCell ref="AC18:AG18"/>
    <mergeCell ref="AY18:BK18"/>
    <mergeCell ref="C19:D19"/>
    <mergeCell ref="E19:S19"/>
    <mergeCell ref="T19:U19"/>
    <mergeCell ref="V19:X19"/>
    <mergeCell ref="Y19:AB19"/>
    <mergeCell ref="AC19:AG19"/>
    <mergeCell ref="C20:D20"/>
    <mergeCell ref="E20:S20"/>
    <mergeCell ref="T20:U20"/>
    <mergeCell ref="V20:X20"/>
    <mergeCell ref="Y20:AB20"/>
    <mergeCell ref="AC20:AG20"/>
    <mergeCell ref="C21:D21"/>
    <mergeCell ref="E21:S21"/>
    <mergeCell ref="T21:U21"/>
    <mergeCell ref="V21:X21"/>
    <mergeCell ref="Y21:AB21"/>
    <mergeCell ref="AC21:AG21"/>
    <mergeCell ref="C22:D22"/>
    <mergeCell ref="E22:S22"/>
    <mergeCell ref="T22:U22"/>
    <mergeCell ref="V22:X22"/>
    <mergeCell ref="Y22:AB22"/>
    <mergeCell ref="AC22:AG22"/>
    <mergeCell ref="C23:D23"/>
    <mergeCell ref="E23:S23"/>
    <mergeCell ref="T23:U23"/>
    <mergeCell ref="V23:X23"/>
    <mergeCell ref="Y23:AB23"/>
    <mergeCell ref="AC23:AG23"/>
    <mergeCell ref="C24:D24"/>
    <mergeCell ref="E24:S24"/>
    <mergeCell ref="T24:U24"/>
    <mergeCell ref="V24:X24"/>
    <mergeCell ref="Y24:AB24"/>
    <mergeCell ref="AC24:AG24"/>
    <mergeCell ref="C25:D25"/>
    <mergeCell ref="E25:S25"/>
    <mergeCell ref="T25:U25"/>
    <mergeCell ref="V25:X25"/>
    <mergeCell ref="Y25:AB25"/>
    <mergeCell ref="AC25:AG25"/>
    <mergeCell ref="C26:D26"/>
    <mergeCell ref="E26:S26"/>
    <mergeCell ref="T26:U26"/>
    <mergeCell ref="V26:X26"/>
    <mergeCell ref="Y26:AB26"/>
    <mergeCell ref="AC26:AG26"/>
    <mergeCell ref="AX26:BB26"/>
    <mergeCell ref="BK26:BQ26"/>
    <mergeCell ref="C27:D27"/>
    <mergeCell ref="E27:S27"/>
    <mergeCell ref="T27:U27"/>
    <mergeCell ref="V27:X27"/>
    <mergeCell ref="Y27:AB27"/>
    <mergeCell ref="AC27:AG27"/>
    <mergeCell ref="C28:D28"/>
    <mergeCell ref="E28:S28"/>
    <mergeCell ref="T28:U28"/>
    <mergeCell ref="V28:X28"/>
    <mergeCell ref="Y28:AB28"/>
    <mergeCell ref="AC28:AG28"/>
    <mergeCell ref="C29:D29"/>
    <mergeCell ref="E29:S29"/>
    <mergeCell ref="T29:U29"/>
    <mergeCell ref="V29:X29"/>
    <mergeCell ref="Y29:AB29"/>
    <mergeCell ref="AC29:AG29"/>
    <mergeCell ref="C30:D30"/>
    <mergeCell ref="E30:S30"/>
    <mergeCell ref="T30:U30"/>
    <mergeCell ref="V30:X30"/>
    <mergeCell ref="Y30:AB30"/>
    <mergeCell ref="AC30:AG30"/>
    <mergeCell ref="C31:D31"/>
    <mergeCell ref="E31:S31"/>
    <mergeCell ref="T31:U31"/>
    <mergeCell ref="V31:X31"/>
    <mergeCell ref="Y31:AB31"/>
    <mergeCell ref="AC31:AG31"/>
    <mergeCell ref="C32:D32"/>
    <mergeCell ref="E32:S32"/>
    <mergeCell ref="T32:U32"/>
    <mergeCell ref="V32:X32"/>
    <mergeCell ref="Y32:AB32"/>
    <mergeCell ref="AC32:AG32"/>
    <mergeCell ref="C33:D33"/>
    <mergeCell ref="E33:S33"/>
    <mergeCell ref="T33:U33"/>
    <mergeCell ref="V33:X33"/>
    <mergeCell ref="Y33:AB33"/>
    <mergeCell ref="AC33:AG33"/>
    <mergeCell ref="C34:D34"/>
    <mergeCell ref="E34:S34"/>
    <mergeCell ref="T34:U34"/>
    <mergeCell ref="V34:X34"/>
    <mergeCell ref="Y34:AB34"/>
    <mergeCell ref="AC34:AG34"/>
    <mergeCell ref="C35:D35"/>
    <mergeCell ref="E35:S35"/>
    <mergeCell ref="T35:U35"/>
    <mergeCell ref="V35:X35"/>
    <mergeCell ref="Y35:AB35"/>
    <mergeCell ref="AC35:AG35"/>
    <mergeCell ref="C36:D36"/>
    <mergeCell ref="E36:S36"/>
    <mergeCell ref="T36:U36"/>
    <mergeCell ref="V36:X36"/>
    <mergeCell ref="Y36:AB36"/>
    <mergeCell ref="AC36:AG36"/>
    <mergeCell ref="C37:D37"/>
    <mergeCell ref="E37:S37"/>
    <mergeCell ref="T37:U37"/>
    <mergeCell ref="V37:X37"/>
    <mergeCell ref="Y37:AB37"/>
    <mergeCell ref="AC37:AG37"/>
    <mergeCell ref="C38:D38"/>
    <mergeCell ref="E38:S38"/>
    <mergeCell ref="T38:U38"/>
    <mergeCell ref="V38:X38"/>
    <mergeCell ref="Y38:AB38"/>
    <mergeCell ref="AC38:AG38"/>
    <mergeCell ref="C39:D39"/>
    <mergeCell ref="E39:S39"/>
    <mergeCell ref="T39:U39"/>
    <mergeCell ref="V39:X39"/>
    <mergeCell ref="Y39:AB39"/>
    <mergeCell ref="AC39:AG39"/>
    <mergeCell ref="C40:D40"/>
    <mergeCell ref="E40:S40"/>
    <mergeCell ref="T40:U40"/>
    <mergeCell ref="V40:X40"/>
    <mergeCell ref="Y40:AB40"/>
    <mergeCell ref="AC40:AG40"/>
    <mergeCell ref="C41:D41"/>
    <mergeCell ref="E41:S41"/>
    <mergeCell ref="T41:U41"/>
    <mergeCell ref="V41:X41"/>
    <mergeCell ref="Y41:AB41"/>
    <mergeCell ref="AC41:AG41"/>
    <mergeCell ref="C42:D42"/>
    <mergeCell ref="E42:S42"/>
    <mergeCell ref="T42:U42"/>
    <mergeCell ref="V42:X42"/>
    <mergeCell ref="Y42:AB42"/>
    <mergeCell ref="AC42:AG42"/>
    <mergeCell ref="C43:D43"/>
    <mergeCell ref="E43:S43"/>
    <mergeCell ref="T43:U43"/>
    <mergeCell ref="V43:X43"/>
    <mergeCell ref="Y43:AB43"/>
    <mergeCell ref="AC43:AG43"/>
    <mergeCell ref="BC43:BQ43"/>
    <mergeCell ref="C44:D44"/>
    <mergeCell ref="E44:S44"/>
    <mergeCell ref="T44:U44"/>
    <mergeCell ref="V44:X44"/>
    <mergeCell ref="Y44:AB44"/>
    <mergeCell ref="AC44:AG44"/>
    <mergeCell ref="C45:D45"/>
    <mergeCell ref="E45:S45"/>
    <mergeCell ref="T45:U45"/>
    <mergeCell ref="V45:X45"/>
    <mergeCell ref="Y45:AB45"/>
    <mergeCell ref="AC45:AG45"/>
    <mergeCell ref="C46:D46"/>
    <mergeCell ref="E46:S46"/>
    <mergeCell ref="T46:U46"/>
    <mergeCell ref="V46:X46"/>
    <mergeCell ref="Y46:AB46"/>
    <mergeCell ref="AC46:AG46"/>
    <mergeCell ref="C47:D47"/>
    <mergeCell ref="E47:S47"/>
    <mergeCell ref="T47:U47"/>
    <mergeCell ref="V47:X47"/>
    <mergeCell ref="Y47:AB47"/>
    <mergeCell ref="AC47:AG47"/>
    <mergeCell ref="C48:D48"/>
    <mergeCell ref="E48:S48"/>
    <mergeCell ref="T48:U48"/>
    <mergeCell ref="V48:X48"/>
    <mergeCell ref="Y48:AB48"/>
    <mergeCell ref="AC48:AG48"/>
    <mergeCell ref="BB48:BH48"/>
    <mergeCell ref="C49:D49"/>
    <mergeCell ref="E49:S49"/>
    <mergeCell ref="T49:U49"/>
    <mergeCell ref="V49:X49"/>
    <mergeCell ref="Y49:AB49"/>
    <mergeCell ref="AC49:AG49"/>
    <mergeCell ref="BB49:BH49"/>
    <mergeCell ref="C50:D50"/>
    <mergeCell ref="E50:S50"/>
    <mergeCell ref="T50:U50"/>
    <mergeCell ref="V50:X50"/>
    <mergeCell ref="Y50:AB50"/>
    <mergeCell ref="AC50:AG50"/>
    <mergeCell ref="E51:K51"/>
    <mergeCell ref="L51:S51"/>
    <mergeCell ref="T51:Y51"/>
    <mergeCell ref="Z51:AG51"/>
    <mergeCell ref="BC51:BQ51"/>
    <mergeCell ref="E52:K52"/>
    <mergeCell ref="L52:S52"/>
    <mergeCell ref="T52:Y52"/>
    <mergeCell ref="Z52:AG52"/>
    <mergeCell ref="E53:K53"/>
    <mergeCell ref="L53:S53"/>
    <mergeCell ref="T53:Y53"/>
    <mergeCell ref="Z53:AG53"/>
    <mergeCell ref="E54:K54"/>
    <mergeCell ref="L54:S54"/>
    <mergeCell ref="T54:Y54"/>
    <mergeCell ref="Z54:AG54"/>
    <mergeCell ref="BK1:BM2"/>
    <mergeCell ref="BN1:BR2"/>
    <mergeCell ref="AN2:AP4"/>
    <mergeCell ref="AQ2:AS4"/>
    <mergeCell ref="AT2:AV4"/>
    <mergeCell ref="AW2:AY4"/>
    <mergeCell ref="AZ2:BB4"/>
    <mergeCell ref="BC2:BI4"/>
    <mergeCell ref="BK3:BM4"/>
    <mergeCell ref="BN3:BR4"/>
    <mergeCell ref="BV3:CK4"/>
    <mergeCell ref="AN7:BB8"/>
    <mergeCell ref="BF7:BR8"/>
    <mergeCell ref="BJ12:BR13"/>
    <mergeCell ref="BV13:CK14"/>
    <mergeCell ref="AN14:AT18"/>
    <mergeCell ref="AW14:BK15"/>
    <mergeCell ref="BL14:BR18"/>
    <mergeCell ref="AW16:BI17"/>
    <mergeCell ref="BJ16:BK17"/>
    <mergeCell ref="AN19:AT20"/>
    <mergeCell ref="AU19:BR20"/>
    <mergeCell ref="AN21:AT22"/>
    <mergeCell ref="AU21:BM22"/>
    <mergeCell ref="BN21:BO22"/>
    <mergeCell ref="CD22:CD23"/>
    <mergeCell ref="AN23:AT24"/>
    <mergeCell ref="AU23:BM24"/>
    <mergeCell ref="BN23:BO24"/>
    <mergeCell ref="AN25:AP26"/>
    <mergeCell ref="BD25:BF26"/>
    <mergeCell ref="AN27:AT28"/>
    <mergeCell ref="AU27:BR28"/>
    <mergeCell ref="AN29:AQ31"/>
    <mergeCell ref="BE29:BM31"/>
    <mergeCell ref="BN29:BO31"/>
    <mergeCell ref="BP29:BR31"/>
    <mergeCell ref="AU30:BC31"/>
    <mergeCell ref="BD30:BD31"/>
    <mergeCell ref="AN32:AT33"/>
    <mergeCell ref="AV32:AV33"/>
    <mergeCell ref="AW32:AX33"/>
    <mergeCell ref="AY32:AY33"/>
    <mergeCell ref="AZ32:BC33"/>
    <mergeCell ref="BD32:BI33"/>
    <mergeCell ref="BJ32:BR33"/>
    <mergeCell ref="AN34:AX36"/>
    <mergeCell ref="AN37:AX38"/>
    <mergeCell ref="AO40:AW41"/>
    <mergeCell ref="AY40:BR41"/>
    <mergeCell ref="AO48:AW49"/>
    <mergeCell ref="AY48:BA49"/>
    <mergeCell ref="BI48:BR49"/>
  </mergeCells>
  <phoneticPr fontId="4"/>
  <conditionalFormatting sqref="C51:C54">
    <cfRule type="expression" dxfId="14" priority="1">
      <formula>_xlfn.ISFORMULA(C51)</formula>
    </cfRule>
  </conditionalFormatting>
  <conditionalFormatting sqref="E51:E53 E54">
    <cfRule type="expression" dxfId="13" priority="3">
      <formula>_xlfn.ISFORMULA(E51)</formula>
    </cfRule>
  </conditionalFormatting>
  <conditionalFormatting sqref="E56:BR1048571 C1:C50 E55:K55 L1:BR55 E1:K50 D1:D1048571 C55:C1048571 A1:B1048571">
    <cfRule type="expression" dxfId="12" priority="6">
      <formula>_xlfn.ISFORMULA(A1)</formula>
    </cfRule>
  </conditionalFormatting>
  <conditionalFormatting sqref="V2:X49">
    <cfRule type="expression" dxfId="11" priority="4">
      <formula>$A2=1</formula>
    </cfRule>
    <cfRule type="expression" dxfId="10" priority="5">
      <formula>$A2=2</formula>
    </cfRule>
  </conditionalFormatting>
  <dataValidations count="4">
    <dataValidation type="list" allowBlank="1" showDropDown="0" showInputMessage="1" showErrorMessage="1" sqref="BU20:BU21 CF26 AY32 AR29:AR31 AU29 AV32 BG25:BG26 BK25 BO25 AZ25 AW25 AQ25:AQ26 AT25:AT26">
      <formula1>"□,■"</formula1>
    </dataValidation>
    <dataValidation imeMode="hiragana" allowBlank="1" showDropDown="0" showInputMessage="1" showErrorMessage="1" sqref="CJ21:CK21 BC51:BQ51 BC43:BQ43 BR26 AX26 BC26 BK26"/>
    <dataValidation type="list" allowBlank="1" showDropDown="0" showInputMessage="1" showErrorMessage="0" promptTitle="日付入力" prompt="2024/1/1型式で入力できます。" sqref="BJ12:BR13 BJ32:BR33 AN37">
      <formula1>"令和　　年　　月　　日"</formula1>
    </dataValidation>
    <dataValidation type="list" allowBlank="1" showDropDown="0" showInputMessage="1" showErrorMessage="0" promptTitle="直接入力も可能" prompt="よく使われるものについては選択肢を用意しました。_x000a_直接入力する時は、何の工事かわかるよう記載してください。_x000a_" sqref="AU27:BR28">
      <formula1>工事内容</formula1>
    </dataValidation>
  </dataValidations>
  <printOptions horizontalCentered="1" verticalCentered="1"/>
  <pageMargins left="0.39370078740157477" right="0.39370078740157477" top="0.39370078740157477" bottom="0.39370078740157477" header="0.31496062992125984" footer="0.31496062992125984"/>
  <pageSetup paperSize="8" fitToWidth="1" fitToHeight="1" orientation="landscape" usePrinterDefaults="1"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P54"/>
  <sheetViews>
    <sheetView zoomScale="80" zoomScaleNormal="80" workbookViewId="0">
      <selection activeCell="AA28" sqref="AA28"/>
    </sheetView>
  </sheetViews>
  <sheetFormatPr defaultRowHeight="14" customHeight="1"/>
  <cols>
    <col min="1" max="16376" width="2.69921875" customWidth="1"/>
  </cols>
  <sheetData>
    <row r="1" spans="1:68" ht="14" customHeight="1">
      <c r="A1" s="411" t="s">
        <v>134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23"/>
      <c r="AG1" s="429"/>
      <c r="AJ1" s="430"/>
      <c r="AK1" s="411" t="s">
        <v>123</v>
      </c>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23"/>
    </row>
    <row r="2" spans="1:68" ht="14" customHeight="1">
      <c r="A2" s="412"/>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24"/>
      <c r="AG2" s="429"/>
      <c r="AJ2" s="430"/>
      <c r="AK2" s="412"/>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24"/>
    </row>
    <row r="3" spans="1:68" ht="14" customHeight="1">
      <c r="A3" s="413"/>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25"/>
      <c r="AG3" s="429"/>
      <c r="AJ3" s="430"/>
      <c r="AK3" s="413"/>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25"/>
    </row>
    <row r="4" spans="1:68" ht="14" customHeight="1">
      <c r="A4" s="414"/>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6"/>
      <c r="AG4" s="429"/>
      <c r="AJ4" s="430"/>
      <c r="AK4" s="414"/>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426"/>
    </row>
    <row r="5" spans="1:68" ht="14" customHeight="1">
      <c r="A5" s="414"/>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6"/>
      <c r="AG5" s="429"/>
      <c r="AJ5" s="430"/>
      <c r="AK5" s="414"/>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6"/>
    </row>
    <row r="6" spans="1:68" ht="14" customHeight="1">
      <c r="A6" s="414"/>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6"/>
      <c r="AG6" s="429"/>
      <c r="AJ6" s="430"/>
      <c r="AK6" s="414"/>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6"/>
    </row>
    <row r="7" spans="1:68" ht="14" customHeight="1">
      <c r="A7" s="414"/>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6"/>
      <c r="AG7" s="429"/>
      <c r="AJ7" s="430"/>
      <c r="AK7" s="414"/>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6"/>
    </row>
    <row r="8" spans="1:68" ht="14" customHeight="1">
      <c r="A8" s="414"/>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6"/>
      <c r="AG8" s="429"/>
      <c r="AJ8" s="430"/>
      <c r="AK8" s="414"/>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6"/>
    </row>
    <row r="9" spans="1:68" ht="14" customHeight="1">
      <c r="A9" s="414"/>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6"/>
      <c r="AG9" s="429"/>
      <c r="AJ9" s="430"/>
      <c r="AK9" s="414"/>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6"/>
    </row>
    <row r="10" spans="1:68" ht="14" customHeight="1">
      <c r="A10" s="414"/>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6"/>
      <c r="AG10" s="429"/>
      <c r="AJ10" s="430"/>
      <c r="AK10" s="414"/>
      <c r="AL10" s="420"/>
      <c r="AM10" s="420"/>
      <c r="AN10" s="420"/>
      <c r="AO10" s="420"/>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c r="BO10" s="420"/>
      <c r="BP10" s="426"/>
    </row>
    <row r="11" spans="1:68" ht="14" customHeight="1">
      <c r="A11" s="414"/>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6"/>
      <c r="AG11" s="429"/>
      <c r="AJ11" s="430"/>
      <c r="AK11" s="414"/>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6"/>
    </row>
    <row r="12" spans="1:68" ht="14" customHeight="1">
      <c r="A12" s="414"/>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6"/>
      <c r="AG12" s="429"/>
      <c r="AJ12" s="430"/>
      <c r="AK12" s="414"/>
      <c r="AL12" s="420"/>
      <c r="AM12" s="420"/>
      <c r="AN12" s="420"/>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c r="BN12" s="420"/>
      <c r="BO12" s="420"/>
      <c r="BP12" s="426"/>
    </row>
    <row r="13" spans="1:68" ht="14" customHeight="1">
      <c r="A13" s="414"/>
      <c r="B13" s="420"/>
      <c r="C13" s="420"/>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6"/>
      <c r="AG13" s="429"/>
      <c r="AJ13" s="430"/>
      <c r="AK13" s="414"/>
      <c r="AL13" s="420"/>
      <c r="AM13" s="420"/>
      <c r="AN13" s="420"/>
      <c r="AO13" s="420"/>
      <c r="AP13" s="420"/>
      <c r="AQ13" s="420"/>
      <c r="AR13" s="420"/>
      <c r="AS13" s="420"/>
      <c r="AT13" s="420"/>
      <c r="AU13" s="420"/>
      <c r="AV13" s="420"/>
      <c r="AW13" s="420"/>
      <c r="AX13" s="420"/>
      <c r="AY13" s="420"/>
      <c r="AZ13" s="420"/>
      <c r="BA13" s="420"/>
      <c r="BB13" s="420"/>
      <c r="BC13" s="420"/>
      <c r="BD13" s="420"/>
      <c r="BE13" s="420"/>
      <c r="BF13" s="420"/>
      <c r="BG13" s="420"/>
      <c r="BH13" s="420"/>
      <c r="BI13" s="420"/>
      <c r="BJ13" s="420"/>
      <c r="BK13" s="420"/>
      <c r="BL13" s="420"/>
      <c r="BM13" s="420"/>
      <c r="BN13" s="420"/>
      <c r="BO13" s="420"/>
      <c r="BP13" s="426"/>
    </row>
    <row r="14" spans="1:68" ht="14" customHeight="1">
      <c r="A14" s="414"/>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6"/>
      <c r="AG14" s="429"/>
      <c r="AJ14" s="430"/>
      <c r="AK14" s="414"/>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6"/>
    </row>
    <row r="15" spans="1:68" ht="14" customHeight="1">
      <c r="A15" s="414"/>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6"/>
      <c r="AG15" s="429"/>
      <c r="AJ15" s="430"/>
      <c r="AK15" s="414"/>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6"/>
    </row>
    <row r="16" spans="1:68" ht="14" customHeight="1">
      <c r="A16" s="414"/>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6"/>
      <c r="AG16" s="429"/>
      <c r="AJ16" s="430"/>
      <c r="AK16" s="414"/>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0"/>
      <c r="BP16" s="426"/>
    </row>
    <row r="17" spans="1:68" ht="14" customHeight="1">
      <c r="A17" s="414"/>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6"/>
      <c r="AG17" s="429"/>
      <c r="AJ17" s="430"/>
      <c r="AK17" s="414"/>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0"/>
      <c r="BP17" s="426"/>
    </row>
    <row r="18" spans="1:68" ht="14" customHeight="1">
      <c r="A18" s="414"/>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6"/>
      <c r="AG18" s="429"/>
      <c r="AJ18" s="430"/>
      <c r="AK18" s="414"/>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6"/>
    </row>
    <row r="19" spans="1:68" ht="14" customHeight="1">
      <c r="A19" s="414"/>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6"/>
      <c r="AG19" s="429"/>
      <c r="AJ19" s="430"/>
      <c r="AK19" s="414"/>
      <c r="AL19" s="420"/>
      <c r="AM19" s="420"/>
      <c r="AN19" s="420"/>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0"/>
      <c r="BP19" s="426"/>
    </row>
    <row r="20" spans="1:68" ht="14" customHeight="1">
      <c r="A20" s="414"/>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6"/>
      <c r="AG20" s="429"/>
      <c r="AJ20" s="430"/>
      <c r="AK20" s="414"/>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6"/>
    </row>
    <row r="21" spans="1:68" ht="14" customHeight="1">
      <c r="A21" s="411" t="s">
        <v>130</v>
      </c>
      <c r="B21" s="417"/>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23"/>
      <c r="AG21" s="429"/>
      <c r="AJ21" s="430"/>
      <c r="AK21" s="414"/>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6"/>
    </row>
    <row r="22" spans="1:68" ht="14" customHeight="1">
      <c r="A22" s="412"/>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24"/>
      <c r="AG22" s="429"/>
      <c r="AJ22" s="430"/>
      <c r="AK22" s="414"/>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6"/>
    </row>
    <row r="23" spans="1:68" ht="14" customHeight="1">
      <c r="A23" s="411"/>
      <c r="B23" s="417"/>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23"/>
      <c r="AG23" s="429"/>
      <c r="AJ23" s="430"/>
      <c r="AK23" s="414"/>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6"/>
    </row>
    <row r="24" spans="1:68" ht="14" customHeight="1">
      <c r="A24" s="415"/>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7"/>
      <c r="AG24" s="429"/>
      <c r="AJ24" s="430"/>
      <c r="AK24" s="414"/>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6"/>
    </row>
    <row r="25" spans="1:68" ht="14" customHeight="1">
      <c r="A25" s="414"/>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6"/>
      <c r="AG25" s="429"/>
      <c r="AJ25" s="430"/>
      <c r="AK25" s="414"/>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6"/>
    </row>
    <row r="26" spans="1:68" ht="14" customHeight="1">
      <c r="A26" s="414"/>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6"/>
      <c r="AG26" s="429"/>
      <c r="AJ26" s="430"/>
      <c r="AK26" s="414"/>
      <c r="AL26" s="420"/>
      <c r="AM26" s="420"/>
      <c r="AN26" s="420"/>
      <c r="AO26" s="420"/>
      <c r="AP26" s="420"/>
      <c r="AQ26" s="420"/>
      <c r="AR26" s="420"/>
      <c r="AS26" s="420"/>
      <c r="AT26" s="420"/>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6"/>
    </row>
    <row r="27" spans="1:68" ht="14" customHeight="1">
      <c r="A27" s="414"/>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6"/>
      <c r="AG27" s="429"/>
      <c r="AJ27" s="430"/>
      <c r="AK27" s="414"/>
      <c r="AL27" s="420"/>
      <c r="AM27" s="420"/>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6"/>
    </row>
    <row r="28" spans="1:68" ht="14" customHeight="1">
      <c r="A28" s="415"/>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7"/>
      <c r="AG28" s="429"/>
      <c r="AJ28" s="430"/>
      <c r="AK28" s="414"/>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6"/>
    </row>
    <row r="29" spans="1:68" ht="14" customHeight="1">
      <c r="A29" s="415"/>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7"/>
      <c r="AG29" s="429"/>
      <c r="AJ29" s="430"/>
      <c r="AK29" s="414"/>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420"/>
      <c r="BP29" s="426"/>
    </row>
    <row r="30" spans="1:68" ht="14" customHeight="1">
      <c r="A30" s="414"/>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6"/>
      <c r="AG30" s="429"/>
      <c r="AJ30" s="430"/>
      <c r="AK30" s="414"/>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6"/>
    </row>
    <row r="31" spans="1:68" ht="14" customHeight="1">
      <c r="A31" s="414"/>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6"/>
      <c r="AG31" s="429"/>
      <c r="AJ31" s="430"/>
      <c r="AK31" s="414"/>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6"/>
    </row>
    <row r="32" spans="1:68" ht="14" customHeight="1">
      <c r="A32" s="414"/>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6"/>
      <c r="AG32" s="429"/>
      <c r="AJ32" s="430"/>
      <c r="AK32" s="414"/>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6"/>
    </row>
    <row r="33" spans="1:68" ht="14" customHeight="1">
      <c r="A33" s="414"/>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6"/>
      <c r="AG33" s="429"/>
      <c r="AJ33" s="430"/>
      <c r="AK33" s="414"/>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6"/>
    </row>
    <row r="34" spans="1:68" ht="14" customHeight="1">
      <c r="A34" s="414"/>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6"/>
      <c r="AG34" s="429"/>
      <c r="AJ34" s="430"/>
      <c r="AK34" s="414"/>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6"/>
    </row>
    <row r="35" spans="1:68" ht="14" customHeight="1">
      <c r="A35" s="414"/>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6"/>
      <c r="AG35" s="429"/>
      <c r="AJ35" s="430"/>
      <c r="AK35" s="414"/>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6"/>
    </row>
    <row r="36" spans="1:68" ht="14" customHeight="1">
      <c r="A36" s="414"/>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6"/>
      <c r="AG36" s="429"/>
      <c r="AJ36" s="430"/>
      <c r="AK36" s="414"/>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6"/>
    </row>
    <row r="37" spans="1:68" ht="14" customHeight="1">
      <c r="A37" s="414"/>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6"/>
      <c r="AG37" s="429"/>
      <c r="AJ37" s="430"/>
      <c r="AK37" s="414"/>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6"/>
    </row>
    <row r="38" spans="1:68" ht="14" customHeight="1">
      <c r="A38" s="414"/>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6"/>
      <c r="AG38" s="429"/>
      <c r="AJ38" s="430"/>
      <c r="AK38" s="414"/>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6"/>
    </row>
    <row r="39" spans="1:68" ht="14" customHeight="1">
      <c r="A39" s="414"/>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6"/>
      <c r="AG39" s="429"/>
      <c r="AJ39" s="430"/>
      <c r="AK39" s="414"/>
      <c r="AL39" s="420"/>
      <c r="AM39" s="420"/>
      <c r="AN39" s="420"/>
      <c r="AO39" s="420"/>
      <c r="AP39" s="420"/>
      <c r="AQ39" s="420"/>
      <c r="AR39" s="420"/>
      <c r="AS39" s="420"/>
      <c r="AT39" s="420"/>
      <c r="AU39" s="420"/>
      <c r="AV39" s="420"/>
      <c r="AW39" s="420"/>
      <c r="AX39" s="420"/>
      <c r="AY39" s="420"/>
      <c r="AZ39" s="420"/>
      <c r="BA39" s="420"/>
      <c r="BB39" s="420"/>
      <c r="BC39" s="420"/>
      <c r="BD39" s="420"/>
      <c r="BE39" s="420"/>
      <c r="BF39" s="420"/>
      <c r="BG39" s="420"/>
      <c r="BH39" s="420"/>
      <c r="BI39" s="420"/>
      <c r="BJ39" s="420"/>
      <c r="BK39" s="420"/>
      <c r="BL39" s="420"/>
      <c r="BM39" s="420"/>
      <c r="BN39" s="420"/>
      <c r="BO39" s="420"/>
      <c r="BP39" s="426"/>
    </row>
    <row r="40" spans="1:68" ht="14" customHeight="1">
      <c r="A40" s="414"/>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6"/>
      <c r="AG40" s="429"/>
      <c r="AJ40" s="430"/>
      <c r="AK40" s="414"/>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6"/>
    </row>
    <row r="41" spans="1:68" ht="14" customHeight="1">
      <c r="A41" s="414"/>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6"/>
      <c r="AG41" s="429"/>
      <c r="AJ41" s="430"/>
      <c r="AK41" s="414"/>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420"/>
      <c r="BP41" s="426"/>
    </row>
    <row r="42" spans="1:68" ht="14" customHeight="1">
      <c r="A42" s="414"/>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6"/>
      <c r="AG42" s="429"/>
      <c r="AJ42" s="430"/>
      <c r="AK42" s="414"/>
      <c r="AL42" s="420"/>
      <c r="AM42" s="420"/>
      <c r="AN42" s="420"/>
      <c r="AO42" s="420"/>
      <c r="AP42" s="420"/>
      <c r="AQ42" s="420"/>
      <c r="AR42" s="420"/>
      <c r="AS42" s="420"/>
      <c r="AT42" s="420"/>
      <c r="AU42" s="420"/>
      <c r="AV42" s="420"/>
      <c r="AW42" s="420"/>
      <c r="AX42" s="420"/>
      <c r="AY42" s="420"/>
      <c r="AZ42" s="420"/>
      <c r="BA42" s="420"/>
      <c r="BB42" s="420"/>
      <c r="BC42" s="420"/>
      <c r="BD42" s="420"/>
      <c r="BE42" s="420"/>
      <c r="BF42" s="420"/>
      <c r="BG42" s="420"/>
      <c r="BH42" s="420"/>
      <c r="BI42" s="420"/>
      <c r="BJ42" s="420"/>
      <c r="BK42" s="420"/>
      <c r="BL42" s="420"/>
      <c r="BM42" s="420"/>
      <c r="BN42" s="420"/>
      <c r="BO42" s="420"/>
      <c r="BP42" s="426"/>
    </row>
    <row r="43" spans="1:68" ht="14" customHeight="1">
      <c r="A43" s="414"/>
      <c r="B43" s="420"/>
      <c r="C43" s="420"/>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6"/>
      <c r="AG43" s="429"/>
      <c r="AJ43" s="430"/>
      <c r="AK43" s="414"/>
      <c r="AL43" s="420"/>
      <c r="AM43" s="420"/>
      <c r="AN43" s="420"/>
      <c r="AO43" s="420"/>
      <c r="AP43" s="420"/>
      <c r="AQ43" s="420"/>
      <c r="AR43" s="420"/>
      <c r="AS43" s="420"/>
      <c r="AT43" s="420"/>
      <c r="AU43" s="420"/>
      <c r="AV43" s="420"/>
      <c r="AW43" s="420"/>
      <c r="AX43" s="420"/>
      <c r="AY43" s="420"/>
      <c r="AZ43" s="420"/>
      <c r="BA43" s="420"/>
      <c r="BB43" s="420"/>
      <c r="BC43" s="420"/>
      <c r="BD43" s="420"/>
      <c r="BE43" s="420"/>
      <c r="BF43" s="420"/>
      <c r="BG43" s="420"/>
      <c r="BH43" s="420"/>
      <c r="BI43" s="420"/>
      <c r="BJ43" s="420"/>
      <c r="BK43" s="420"/>
      <c r="BL43" s="420"/>
      <c r="BM43" s="420"/>
      <c r="BN43" s="420"/>
      <c r="BO43" s="420"/>
      <c r="BP43" s="426"/>
    </row>
    <row r="44" spans="1:68" ht="14" customHeight="1">
      <c r="A44" s="414"/>
      <c r="B44" s="420"/>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6"/>
      <c r="AG44" s="429"/>
      <c r="AJ44" s="430"/>
      <c r="AK44" s="414"/>
      <c r="AL44" s="420"/>
      <c r="AM44" s="420"/>
      <c r="AN44" s="420"/>
      <c r="AO44" s="420"/>
      <c r="AP44" s="420"/>
      <c r="AQ44" s="420"/>
      <c r="AR44" s="420"/>
      <c r="AS44" s="420"/>
      <c r="AT44" s="420"/>
      <c r="AU44" s="420"/>
      <c r="AV44" s="420"/>
      <c r="AW44" s="420"/>
      <c r="AX44" s="420"/>
      <c r="AY44" s="420"/>
      <c r="AZ44" s="420"/>
      <c r="BA44" s="420"/>
      <c r="BB44" s="420"/>
      <c r="BC44" s="420"/>
      <c r="BD44" s="420"/>
      <c r="BE44" s="420"/>
      <c r="BF44" s="420"/>
      <c r="BG44" s="420"/>
      <c r="BH44" s="420"/>
      <c r="BI44" s="420"/>
      <c r="BJ44" s="420"/>
      <c r="BK44" s="420"/>
      <c r="BL44" s="420"/>
      <c r="BM44" s="420"/>
      <c r="BN44" s="420"/>
      <c r="BO44" s="420"/>
      <c r="BP44" s="426"/>
    </row>
    <row r="45" spans="1:68" ht="14" customHeight="1">
      <c r="A45" s="414"/>
      <c r="B45" s="420"/>
      <c r="C45" s="420"/>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6"/>
      <c r="AG45" s="429"/>
      <c r="AJ45" s="430"/>
      <c r="AK45" s="414"/>
      <c r="AL45" s="420"/>
      <c r="AM45" s="420"/>
      <c r="AN45" s="420"/>
      <c r="AO45" s="420"/>
      <c r="AP45" s="420"/>
      <c r="AQ45" s="420"/>
      <c r="AR45" s="420"/>
      <c r="AS45" s="420"/>
      <c r="AT45" s="420"/>
      <c r="AU45" s="420"/>
      <c r="AV45" s="420"/>
      <c r="AW45" s="420"/>
      <c r="AX45" s="420"/>
      <c r="AY45" s="420"/>
      <c r="AZ45" s="420"/>
      <c r="BA45" s="420"/>
      <c r="BB45" s="420"/>
      <c r="BC45" s="420"/>
      <c r="BD45" s="420"/>
      <c r="BE45" s="420"/>
      <c r="BF45" s="420"/>
      <c r="BG45" s="420"/>
      <c r="BH45" s="420"/>
      <c r="BI45" s="420"/>
      <c r="BJ45" s="420"/>
      <c r="BK45" s="420"/>
      <c r="BL45" s="420"/>
      <c r="BM45" s="420"/>
      <c r="BN45" s="420"/>
      <c r="BO45" s="420"/>
      <c r="BP45" s="426"/>
    </row>
    <row r="46" spans="1:68" ht="14" customHeight="1">
      <c r="A46" s="414"/>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6"/>
      <c r="AG46" s="429"/>
      <c r="AJ46" s="430"/>
      <c r="AK46" s="414"/>
      <c r="AL46" s="420"/>
      <c r="AM46" s="420"/>
      <c r="AN46" s="420"/>
      <c r="AO46" s="420"/>
      <c r="AP46" s="420"/>
      <c r="AQ46" s="420"/>
      <c r="AR46" s="420"/>
      <c r="AS46" s="420"/>
      <c r="AT46" s="420"/>
      <c r="AU46" s="420"/>
      <c r="AV46" s="420"/>
      <c r="AW46" s="420"/>
      <c r="AX46" s="420"/>
      <c r="AY46" s="420"/>
      <c r="AZ46" s="420"/>
      <c r="BA46" s="420"/>
      <c r="BB46" s="420"/>
      <c r="BC46" s="420"/>
      <c r="BD46" s="420"/>
      <c r="BE46" s="420"/>
      <c r="BF46" s="420"/>
      <c r="BG46" s="420"/>
      <c r="BH46" s="420"/>
      <c r="BI46" s="420"/>
      <c r="BJ46" s="420"/>
      <c r="BK46" s="420"/>
      <c r="BL46" s="420"/>
      <c r="BM46" s="420"/>
      <c r="BN46" s="420"/>
      <c r="BO46" s="420"/>
      <c r="BP46" s="426"/>
    </row>
    <row r="47" spans="1:68" ht="14" customHeight="1">
      <c r="A47" s="414"/>
      <c r="B47" s="420"/>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6"/>
      <c r="AG47" s="429"/>
      <c r="AJ47" s="430"/>
      <c r="AK47" s="414"/>
      <c r="AL47" s="420"/>
      <c r="AM47" s="420"/>
      <c r="AN47" s="420"/>
      <c r="AO47" s="420"/>
      <c r="AP47" s="420"/>
      <c r="AQ47" s="420"/>
      <c r="AR47" s="420"/>
      <c r="AS47" s="420"/>
      <c r="AT47" s="420"/>
      <c r="AU47" s="420"/>
      <c r="AV47" s="420"/>
      <c r="AW47" s="420"/>
      <c r="AX47" s="420"/>
      <c r="AY47" s="420"/>
      <c r="AZ47" s="420"/>
      <c r="BA47" s="420"/>
      <c r="BB47" s="420"/>
      <c r="BC47" s="420"/>
      <c r="BD47" s="420"/>
      <c r="BE47" s="420"/>
      <c r="BF47" s="420"/>
      <c r="BG47" s="420"/>
      <c r="BH47" s="420"/>
      <c r="BI47" s="420"/>
      <c r="BJ47" s="420"/>
      <c r="BK47" s="420"/>
      <c r="BL47" s="420"/>
      <c r="BM47" s="420"/>
      <c r="BN47" s="420"/>
      <c r="BO47" s="420"/>
      <c r="BP47" s="426"/>
    </row>
    <row r="48" spans="1:68" ht="14" customHeight="1">
      <c r="A48" s="414"/>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6"/>
      <c r="AG48" s="429"/>
      <c r="AJ48" s="430"/>
      <c r="AK48" s="414"/>
      <c r="AL48" s="420"/>
      <c r="AM48" s="420"/>
      <c r="AN48" s="420"/>
      <c r="AO48" s="420"/>
      <c r="AP48" s="420"/>
      <c r="AQ48" s="420"/>
      <c r="AR48" s="420"/>
      <c r="AS48" s="420"/>
      <c r="AT48" s="420"/>
      <c r="AU48" s="420"/>
      <c r="AV48" s="420"/>
      <c r="AW48" s="420"/>
      <c r="AX48" s="420"/>
      <c r="AY48" s="420"/>
      <c r="AZ48" s="420"/>
      <c r="BA48" s="420"/>
      <c r="BB48" s="420"/>
      <c r="BC48" s="420"/>
      <c r="BD48" s="420"/>
      <c r="BE48" s="420"/>
      <c r="BF48" s="420"/>
      <c r="BG48" s="420"/>
      <c r="BH48" s="420"/>
      <c r="BI48" s="420"/>
      <c r="BJ48" s="420"/>
      <c r="BK48" s="420"/>
      <c r="BL48" s="420"/>
      <c r="BM48" s="420"/>
      <c r="BN48" s="420"/>
      <c r="BO48" s="420"/>
      <c r="BP48" s="426"/>
    </row>
    <row r="49" spans="1:68" ht="14" customHeight="1">
      <c r="A49" s="414"/>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6"/>
      <c r="AG49" s="429"/>
      <c r="AJ49" s="430"/>
      <c r="AK49" s="414"/>
      <c r="AL49" s="420"/>
      <c r="AM49" s="420"/>
      <c r="AN49" s="420"/>
      <c r="AO49" s="420"/>
      <c r="AP49" s="420"/>
      <c r="AQ49" s="420"/>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c r="BO49" s="420"/>
      <c r="BP49" s="426"/>
    </row>
    <row r="50" spans="1:68" ht="14" customHeight="1">
      <c r="A50" s="414"/>
      <c r="B50" s="420"/>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6"/>
      <c r="AG50" s="429"/>
      <c r="AJ50" s="430"/>
      <c r="AK50" s="414"/>
      <c r="AL50" s="420"/>
      <c r="AM50" s="420"/>
      <c r="AN50" s="420"/>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c r="BO50" s="420"/>
      <c r="BP50" s="426"/>
    </row>
    <row r="51" spans="1:68" ht="14" customHeight="1">
      <c r="A51" s="414"/>
      <c r="B51" s="420"/>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6"/>
      <c r="AG51" s="429"/>
      <c r="AJ51" s="430"/>
      <c r="AK51" s="414"/>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420"/>
      <c r="BH51" s="420"/>
      <c r="BI51" s="420"/>
      <c r="BJ51" s="420"/>
      <c r="BK51" s="420"/>
      <c r="BL51" s="420"/>
      <c r="BM51" s="420"/>
      <c r="BN51" s="420"/>
      <c r="BO51" s="420"/>
      <c r="BP51" s="426"/>
    </row>
    <row r="52" spans="1:68" ht="14" customHeight="1">
      <c r="A52" s="414"/>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6"/>
      <c r="AG52" s="429"/>
      <c r="AJ52" s="430"/>
      <c r="AK52" s="414"/>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c r="BO52" s="420"/>
      <c r="BP52" s="426"/>
    </row>
    <row r="53" spans="1:68" ht="14" customHeight="1">
      <c r="A53" s="414"/>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6"/>
      <c r="AG53" s="429"/>
      <c r="AJ53" s="430"/>
      <c r="AK53" s="414"/>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c r="BP53" s="426"/>
    </row>
    <row r="54" spans="1:68" ht="14" customHeight="1">
      <c r="A54" s="416"/>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8"/>
      <c r="AG54" s="429"/>
      <c r="AJ54" s="430"/>
      <c r="AK54" s="416"/>
      <c r="AL54" s="422"/>
      <c r="AM54" s="422"/>
      <c r="AN54" s="422"/>
      <c r="AO54" s="422"/>
      <c r="AP54" s="422"/>
      <c r="AQ54" s="422"/>
      <c r="AR54" s="422"/>
      <c r="AS54" s="422"/>
      <c r="AT54" s="422"/>
      <c r="AU54" s="422"/>
      <c r="AV54" s="422"/>
      <c r="AW54" s="422"/>
      <c r="AX54" s="422"/>
      <c r="AY54" s="422"/>
      <c r="AZ54" s="422"/>
      <c r="BA54" s="422"/>
      <c r="BB54" s="422"/>
      <c r="BC54" s="422"/>
      <c r="BD54" s="422"/>
      <c r="BE54" s="422"/>
      <c r="BF54" s="422"/>
      <c r="BG54" s="422"/>
      <c r="BH54" s="422"/>
      <c r="BI54" s="422"/>
      <c r="BJ54" s="422"/>
      <c r="BK54" s="422"/>
      <c r="BL54" s="422"/>
      <c r="BM54" s="422"/>
      <c r="BN54" s="422"/>
      <c r="BO54" s="422"/>
      <c r="BP54" s="428"/>
    </row>
  </sheetData>
  <mergeCells count="3">
    <mergeCell ref="A1:AF2"/>
    <mergeCell ref="AK1:BP2"/>
    <mergeCell ref="A21:AF22"/>
  </mergeCells>
  <phoneticPr fontId="4"/>
  <printOptions horizontalCentered="1" verticalCentered="1"/>
  <pageMargins left="0.39370078740157477" right="0.39370078740157477" top="0.39370078740157477" bottom="0.39370078740157477" header="0.3" footer="0.3"/>
  <pageSetup paperSize="8"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M55"/>
  <sheetViews>
    <sheetView workbookViewId="0">
      <selection activeCell="Y10" sqref="Y10:AB10"/>
    </sheetView>
  </sheetViews>
  <sheetFormatPr defaultColWidth="2.625" defaultRowHeight="14" customHeight="1"/>
  <cols>
    <col min="1" max="1" width="10.69921875" style="214" hidden="1" customWidth="1"/>
    <col min="2" max="2" width="10.69921875" style="215" hidden="1" customWidth="1"/>
    <col min="3" max="4" width="2.69921875" style="216" customWidth="1"/>
    <col min="5" max="19" width="2.69921875" style="215" customWidth="1"/>
    <col min="20" max="21" width="2.69921875" style="216" customWidth="1"/>
    <col min="22" max="24" width="2.69921875" style="215" customWidth="1"/>
    <col min="25" max="28" width="2.69921875" style="217" customWidth="1"/>
    <col min="29" max="33" width="2.69921875" style="218" customWidth="1"/>
    <col min="34" max="72" width="2.69921875" style="219" customWidth="1"/>
    <col min="73" max="91" width="2.69921875" style="406" customWidth="1"/>
    <col min="92" max="16384" width="2.69921875" style="219" customWidth="1"/>
  </cols>
  <sheetData>
    <row r="1" spans="1:89" ht="14" customHeight="1">
      <c r="A1" s="214" t="s">
        <v>675</v>
      </c>
      <c r="B1" s="220" t="s">
        <v>676</v>
      </c>
      <c r="C1" s="221" t="s">
        <v>156</v>
      </c>
      <c r="D1" s="226"/>
      <c r="E1" s="230" t="s">
        <v>517</v>
      </c>
      <c r="F1" s="237"/>
      <c r="G1" s="237"/>
      <c r="H1" s="237"/>
      <c r="I1" s="237"/>
      <c r="J1" s="237"/>
      <c r="K1" s="237"/>
      <c r="L1" s="237"/>
      <c r="M1" s="237"/>
      <c r="N1" s="237"/>
      <c r="O1" s="247" t="str">
        <f>IF(AU19="","令和　年度単価",単価!$D$1)</f>
        <v>令和　年度単価</v>
      </c>
      <c r="P1" s="247"/>
      <c r="Q1" s="247"/>
      <c r="R1" s="247"/>
      <c r="S1" s="248"/>
      <c r="T1" s="226" t="s">
        <v>518</v>
      </c>
      <c r="U1" s="226"/>
      <c r="V1" s="226" t="s">
        <v>519</v>
      </c>
      <c r="W1" s="226"/>
      <c r="X1" s="226"/>
      <c r="Y1" s="257" t="s">
        <v>178</v>
      </c>
      <c r="Z1" s="257"/>
      <c r="AA1" s="257"/>
      <c r="AB1" s="257"/>
      <c r="AC1" s="261" t="s">
        <v>522</v>
      </c>
      <c r="AD1" s="261"/>
      <c r="AE1" s="261"/>
      <c r="AF1" s="261"/>
      <c r="AG1" s="270"/>
      <c r="AJ1" s="276"/>
      <c r="AO1" s="277" t="s">
        <v>349</v>
      </c>
      <c r="AP1" s="277"/>
      <c r="AQ1" s="277"/>
      <c r="AR1" s="277" t="s">
        <v>350</v>
      </c>
      <c r="AS1" s="277"/>
      <c r="AT1" s="277"/>
      <c r="AU1" s="277" t="s">
        <v>287</v>
      </c>
      <c r="AV1" s="277"/>
      <c r="AW1" s="277"/>
      <c r="AX1" s="277" t="s">
        <v>351</v>
      </c>
      <c r="AY1" s="277"/>
      <c r="AZ1" s="277"/>
      <c r="BA1" s="277" t="s">
        <v>198</v>
      </c>
      <c r="BB1" s="277"/>
      <c r="BC1" s="277"/>
      <c r="BD1" s="346" t="s">
        <v>290</v>
      </c>
      <c r="BE1" s="355"/>
      <c r="BF1" s="355"/>
      <c r="BG1" s="355"/>
      <c r="BH1" s="355"/>
      <c r="BI1" s="355"/>
      <c r="BJ1" s="369"/>
    </row>
    <row r="2" spans="1:89" ht="14" customHeight="1">
      <c r="A2" s="71" t="e">
        <f>VLOOKUP(T2,環境設定!$B$7:$C$16,2,0)</f>
        <v>#N/A</v>
      </c>
      <c r="B2" s="215">
        <v>1</v>
      </c>
      <c r="C2" s="222" t="str">
        <f>IF(ISERROR(VLOOKUP($B2,積算集約!$C:$J,3,0)),"",VLOOKUP($B2,積算集約!$C:$J,3,0))</f>
        <v xml:space="preserve"> </v>
      </c>
      <c r="D2" s="227"/>
      <c r="E2" s="231" t="str">
        <f>IF(ISERROR(VLOOKUP($B2,積算集約!$C:$J,4,0)),"",VLOOKUP($B2,積算集約!$C:$J,4,0))</f>
        <v>[内管工事]</v>
      </c>
      <c r="F2" s="231"/>
      <c r="G2" s="231"/>
      <c r="H2" s="231"/>
      <c r="I2" s="231"/>
      <c r="J2" s="231"/>
      <c r="K2" s="231"/>
      <c r="L2" s="231"/>
      <c r="M2" s="231"/>
      <c r="N2" s="231"/>
      <c r="O2" s="231"/>
      <c r="P2" s="231"/>
      <c r="Q2" s="231"/>
      <c r="R2" s="231"/>
      <c r="S2" s="231"/>
      <c r="T2" s="227" t="str">
        <f>IF(ISERROR(VLOOKUP($B2,積算集約!$C:$J,5,0)),"",VLOOKUP($B2,積算集約!$C:$J,5,0))</f>
        <v xml:space="preserve"> </v>
      </c>
      <c r="U2" s="227"/>
      <c r="V2" s="254" t="str">
        <f>IF(ISERROR(VLOOKUP($B2,積算集約!$C:$J,6,0)),"",VLOOKUP($B2,積算集約!$C:$J,6,0))</f>
        <v xml:space="preserve"> </v>
      </c>
      <c r="W2" s="254"/>
      <c r="X2" s="254"/>
      <c r="Y2" s="258" t="str">
        <f>IF(ISERROR(VLOOKUP($B2,積算集約!$C:$J,7,0)),"",VLOOKUP($B2,積算集約!$C:$J,7,0))</f>
        <v/>
      </c>
      <c r="Z2" s="258"/>
      <c r="AA2" s="258"/>
      <c r="AB2" s="258"/>
      <c r="AC2" s="267" t="str">
        <f>IF(ISERROR(VLOOKUP($B2,積算集約!$C:$J,8,0)),"",VLOOKUP($B2,積算集約!$C:$J,8,0))</f>
        <v xml:space="preserve"> </v>
      </c>
      <c r="AD2" s="267"/>
      <c r="AE2" s="267"/>
      <c r="AF2" s="267"/>
      <c r="AG2" s="271"/>
      <c r="AJ2" s="276"/>
      <c r="AO2" s="278"/>
      <c r="AP2" s="278"/>
      <c r="AQ2" s="278"/>
      <c r="AR2" s="312"/>
      <c r="AS2" s="312"/>
      <c r="AT2" s="312"/>
      <c r="AU2" s="312"/>
      <c r="AV2" s="312"/>
      <c r="AW2" s="312"/>
      <c r="AX2" s="312"/>
      <c r="AY2" s="312"/>
      <c r="AZ2" s="312"/>
      <c r="BA2" s="312"/>
      <c r="BB2" s="312"/>
      <c r="BC2" s="312"/>
      <c r="BD2" s="347"/>
      <c r="BE2" s="356"/>
      <c r="BF2" s="356"/>
      <c r="BG2" s="356"/>
      <c r="BH2" s="356"/>
      <c r="BI2" s="356"/>
      <c r="BJ2" s="370"/>
      <c r="BU2" s="406" t="s">
        <v>620</v>
      </c>
    </row>
    <row r="3" spans="1:89" ht="14" customHeight="1">
      <c r="A3" s="71" t="e">
        <f>VLOOKUP(T3,環境設定!$B$7:$C$16,2,0)</f>
        <v>#N/A</v>
      </c>
      <c r="B3" s="215">
        <f t="shared" ref="B3:B49" si="0">B2+1</f>
        <v>2</v>
      </c>
      <c r="C3" s="222" t="str">
        <f>IF(ISERROR(VLOOKUP($B3,積算集約!$C:$J,3,0)),"",VLOOKUP($B3,積算集約!$C:$J,3,0))</f>
        <v/>
      </c>
      <c r="D3" s="227"/>
      <c r="E3" s="231" t="str">
        <f>IF(ISERROR(VLOOKUP($B3,積算集約!$C:$J,4,0)),"",VLOOKUP($B3,積算集約!$C:$J,4,0))</f>
        <v/>
      </c>
      <c r="F3" s="231"/>
      <c r="G3" s="231"/>
      <c r="H3" s="231"/>
      <c r="I3" s="231"/>
      <c r="J3" s="231"/>
      <c r="K3" s="231"/>
      <c r="L3" s="231"/>
      <c r="M3" s="231"/>
      <c r="N3" s="231"/>
      <c r="O3" s="231"/>
      <c r="P3" s="231"/>
      <c r="Q3" s="231"/>
      <c r="R3" s="231"/>
      <c r="S3" s="231"/>
      <c r="T3" s="227" t="str">
        <f>IF(ISERROR(VLOOKUP($B3,積算集約!$C:$J,5,0)),"",VLOOKUP($B3,積算集約!$C:$J,5,0))</f>
        <v/>
      </c>
      <c r="U3" s="227"/>
      <c r="V3" s="254" t="str">
        <f>IF(ISERROR(VLOOKUP($B3,積算集約!$C:$J,6,0)),"",VLOOKUP($B3,積算集約!$C:$J,6,0))</f>
        <v/>
      </c>
      <c r="W3" s="254"/>
      <c r="X3" s="254"/>
      <c r="Y3" s="258" t="str">
        <f>IF(ISERROR(VLOOKUP($B3,積算集約!$C:$J,7,0)),"",VLOOKUP($B3,積算集約!$C:$J,7,0))</f>
        <v/>
      </c>
      <c r="Z3" s="258"/>
      <c r="AA3" s="258"/>
      <c r="AB3" s="258"/>
      <c r="AC3" s="267" t="str">
        <f>IF(ISERROR(VLOOKUP($B3,積算集約!$C:$J,8,0)),"",VLOOKUP($B3,積算集約!$C:$J,8,0))</f>
        <v/>
      </c>
      <c r="AD3" s="267"/>
      <c r="AE3" s="267"/>
      <c r="AF3" s="267"/>
      <c r="AG3" s="271"/>
      <c r="AJ3" s="276"/>
      <c r="AO3" s="278"/>
      <c r="AP3" s="278"/>
      <c r="AQ3" s="278"/>
      <c r="AR3" s="312"/>
      <c r="AS3" s="312"/>
      <c r="AT3" s="312"/>
      <c r="AU3" s="312"/>
      <c r="AV3" s="312"/>
      <c r="AW3" s="312"/>
      <c r="AX3" s="312"/>
      <c r="AY3" s="312"/>
      <c r="AZ3" s="312"/>
      <c r="BA3" s="312"/>
      <c r="BB3" s="312"/>
      <c r="BC3" s="312"/>
      <c r="BD3" s="348"/>
      <c r="BE3" s="357"/>
      <c r="BF3" s="357"/>
      <c r="BG3" s="357"/>
      <c r="BH3" s="357"/>
      <c r="BI3" s="357"/>
      <c r="BJ3" s="371"/>
      <c r="BV3" s="407" t="s">
        <v>684</v>
      </c>
      <c r="BW3" s="407"/>
      <c r="BX3" s="407"/>
      <c r="BY3" s="407"/>
      <c r="BZ3" s="407"/>
      <c r="CA3" s="407"/>
      <c r="CB3" s="407"/>
      <c r="CC3" s="407"/>
      <c r="CD3" s="407"/>
      <c r="CE3" s="407"/>
      <c r="CF3" s="407"/>
      <c r="CG3" s="407"/>
      <c r="CH3" s="407"/>
      <c r="CI3" s="407"/>
      <c r="CJ3" s="407"/>
      <c r="CK3" s="407"/>
    </row>
    <row r="4" spans="1:89" ht="14" customHeight="1">
      <c r="A4" s="71" t="e">
        <f>VLOOKUP(T4,環境設定!$B$7:$C$16,2,0)</f>
        <v>#N/A</v>
      </c>
      <c r="B4" s="215">
        <f t="shared" si="0"/>
        <v>3</v>
      </c>
      <c r="C4" s="222" t="str">
        <f>IF(ISERROR(VLOOKUP($B4,積算集約!$C:$J,3,0)),"",VLOOKUP($B4,積算集約!$C:$J,3,0))</f>
        <v/>
      </c>
      <c r="D4" s="227"/>
      <c r="E4" s="231" t="str">
        <f>IF(ISERROR(VLOOKUP($B4,積算集約!$C:$J,4,0)),"",VLOOKUP($B4,積算集約!$C:$J,4,0))</f>
        <v/>
      </c>
      <c r="F4" s="231"/>
      <c r="G4" s="231"/>
      <c r="H4" s="231"/>
      <c r="I4" s="231"/>
      <c r="J4" s="231"/>
      <c r="K4" s="231"/>
      <c r="L4" s="231"/>
      <c r="M4" s="231"/>
      <c r="N4" s="231"/>
      <c r="O4" s="231"/>
      <c r="P4" s="231"/>
      <c r="Q4" s="231"/>
      <c r="R4" s="231"/>
      <c r="S4" s="231"/>
      <c r="T4" s="227" t="str">
        <f>IF(ISERROR(VLOOKUP($B4,積算集約!$C:$J,5,0)),"",VLOOKUP($B4,積算集約!$C:$J,5,0))</f>
        <v/>
      </c>
      <c r="U4" s="227"/>
      <c r="V4" s="254" t="str">
        <f>IF(ISERROR(VLOOKUP($B4,積算集約!$C:$J,6,0)),"",VLOOKUP($B4,積算集約!$C:$J,6,0))</f>
        <v/>
      </c>
      <c r="W4" s="254"/>
      <c r="X4" s="254"/>
      <c r="Y4" s="258" t="str">
        <f>IF(ISERROR(VLOOKUP($B4,積算集約!$C:$J,7,0)),"",VLOOKUP($B4,積算集約!$C:$J,7,0))</f>
        <v/>
      </c>
      <c r="Z4" s="258"/>
      <c r="AA4" s="258"/>
      <c r="AB4" s="258"/>
      <c r="AC4" s="267" t="str">
        <f>IF(ISERROR(VLOOKUP($B4,積算集約!$C:$J,8,0)),"",VLOOKUP($B4,積算集約!$C:$J,8,0))</f>
        <v/>
      </c>
      <c r="AD4" s="267"/>
      <c r="AE4" s="267"/>
      <c r="AF4" s="267"/>
      <c r="AG4" s="271"/>
      <c r="AJ4" s="276"/>
      <c r="AO4" s="278"/>
      <c r="AP4" s="278"/>
      <c r="AQ4" s="278"/>
      <c r="AR4" s="312"/>
      <c r="AS4" s="312"/>
      <c r="AT4" s="312"/>
      <c r="AU4" s="312"/>
      <c r="AV4" s="312"/>
      <c r="AW4" s="312"/>
      <c r="AX4" s="312"/>
      <c r="AY4" s="312"/>
      <c r="AZ4" s="312"/>
      <c r="BA4" s="312"/>
      <c r="BB4" s="312"/>
      <c r="BC4" s="312"/>
      <c r="BD4" s="349"/>
      <c r="BE4" s="358"/>
      <c r="BF4" s="358"/>
      <c r="BG4" s="358"/>
      <c r="BH4" s="358"/>
      <c r="BI4" s="358"/>
      <c r="BJ4" s="372"/>
      <c r="BV4" s="407"/>
      <c r="BW4" s="407"/>
      <c r="BX4" s="407"/>
      <c r="BY4" s="407"/>
      <c r="BZ4" s="407"/>
      <c r="CA4" s="407"/>
      <c r="CB4" s="407"/>
      <c r="CC4" s="407"/>
      <c r="CD4" s="407"/>
      <c r="CE4" s="407"/>
      <c r="CF4" s="407"/>
      <c r="CG4" s="407"/>
      <c r="CH4" s="407"/>
      <c r="CI4" s="407"/>
      <c r="CJ4" s="407"/>
      <c r="CK4" s="407"/>
    </row>
    <row r="5" spans="1:89" ht="14" customHeight="1">
      <c r="A5" s="71" t="e">
        <f>VLOOKUP(T5,環境設定!$B$7:$C$16,2,0)</f>
        <v>#N/A</v>
      </c>
      <c r="B5" s="215">
        <f t="shared" si="0"/>
        <v>4</v>
      </c>
      <c r="C5" s="222" t="str">
        <f>IF(ISERROR(VLOOKUP($B5,積算集約!$C:$J,3,0)),"",VLOOKUP($B5,積算集約!$C:$J,3,0))</f>
        <v/>
      </c>
      <c r="D5" s="227"/>
      <c r="E5" s="231" t="str">
        <f>IF(ISERROR(VLOOKUP($B5,積算集約!$C:$J,4,0)),"",VLOOKUP($B5,積算集約!$C:$J,4,0))</f>
        <v/>
      </c>
      <c r="F5" s="231"/>
      <c r="G5" s="231"/>
      <c r="H5" s="231"/>
      <c r="I5" s="231"/>
      <c r="J5" s="231"/>
      <c r="K5" s="231"/>
      <c r="L5" s="231"/>
      <c r="M5" s="231"/>
      <c r="N5" s="231"/>
      <c r="O5" s="231"/>
      <c r="P5" s="231"/>
      <c r="Q5" s="231"/>
      <c r="R5" s="231"/>
      <c r="S5" s="231"/>
      <c r="T5" s="227" t="str">
        <f>IF(ISERROR(VLOOKUP($B5,積算集約!$C:$J,5,0)),"",VLOOKUP($B5,積算集約!$C:$J,5,0))</f>
        <v/>
      </c>
      <c r="U5" s="227"/>
      <c r="V5" s="254" t="str">
        <f>IF(ISERROR(VLOOKUP($B5,積算集約!$C:$J,6,0)),"",VLOOKUP($B5,積算集約!$C:$J,6,0))</f>
        <v/>
      </c>
      <c r="W5" s="254"/>
      <c r="X5" s="254"/>
      <c r="Y5" s="258" t="str">
        <f>IF(ISERROR(VLOOKUP($B5,積算集約!$C:$J,7,0)),"",VLOOKUP($B5,積算集約!$C:$J,7,0))</f>
        <v/>
      </c>
      <c r="Z5" s="258"/>
      <c r="AA5" s="258"/>
      <c r="AB5" s="258"/>
      <c r="AC5" s="267" t="str">
        <f>IF(ISERROR(VLOOKUP($B5,積算集約!$C:$J,8,0)),"",VLOOKUP($B5,積算集約!$C:$J,8,0))</f>
        <v/>
      </c>
      <c r="AD5" s="267"/>
      <c r="AE5" s="267"/>
      <c r="AF5" s="267"/>
      <c r="AG5" s="271"/>
      <c r="AJ5" s="276"/>
      <c r="BR5" s="394" t="str">
        <f>環境設定!$C$3</f>
        <v>Ver.4.20</v>
      </c>
      <c r="BV5" s="408" t="s">
        <v>610</v>
      </c>
      <c r="BW5" s="408"/>
      <c r="BX5" s="408"/>
      <c r="BY5" s="408"/>
      <c r="BZ5" s="408"/>
      <c r="CA5" s="408"/>
      <c r="CB5" s="408"/>
      <c r="CC5" s="408"/>
      <c r="CD5" s="408"/>
      <c r="CE5" s="408"/>
      <c r="CF5" s="408"/>
      <c r="CG5" s="408"/>
      <c r="CH5" s="408"/>
      <c r="CI5" s="408"/>
      <c r="CJ5" s="408"/>
      <c r="CK5" s="408"/>
    </row>
    <row r="6" spans="1:89" ht="14" customHeight="1">
      <c r="A6" s="71" t="e">
        <f>VLOOKUP(T6,環境設定!$B$7:$C$16,2,0)</f>
        <v>#N/A</v>
      </c>
      <c r="B6" s="215">
        <f t="shared" si="0"/>
        <v>5</v>
      </c>
      <c r="C6" s="222" t="str">
        <f>IF(ISERROR(VLOOKUP($B6,積算集約!$C:$J,3,0)),"",VLOOKUP($B6,積算集約!$C:$J,3,0))</f>
        <v/>
      </c>
      <c r="D6" s="227"/>
      <c r="E6" s="231" t="str">
        <f>IF(ISERROR(VLOOKUP($B6,積算集約!$C:$J,4,0)),"",VLOOKUP($B6,積算集約!$C:$J,4,0))</f>
        <v/>
      </c>
      <c r="F6" s="231"/>
      <c r="G6" s="231"/>
      <c r="H6" s="231"/>
      <c r="I6" s="231"/>
      <c r="J6" s="231"/>
      <c r="K6" s="231"/>
      <c r="L6" s="231"/>
      <c r="M6" s="231"/>
      <c r="N6" s="231"/>
      <c r="O6" s="231"/>
      <c r="P6" s="231"/>
      <c r="Q6" s="231"/>
      <c r="R6" s="231"/>
      <c r="S6" s="231"/>
      <c r="T6" s="227" t="str">
        <f>IF(ISERROR(VLOOKUP($B6,積算集約!$C:$J,5,0)),"",VLOOKUP($B6,積算集約!$C:$J,5,0))</f>
        <v/>
      </c>
      <c r="U6" s="227"/>
      <c r="V6" s="254" t="str">
        <f>IF(ISERROR(VLOOKUP($B6,積算集約!$C:$J,6,0)),"",VLOOKUP($B6,積算集約!$C:$J,6,0))</f>
        <v/>
      </c>
      <c r="W6" s="254"/>
      <c r="X6" s="254"/>
      <c r="Y6" s="258" t="str">
        <f>IF(ISERROR(VLOOKUP($B6,積算集約!$C:$J,7,0)),"",VLOOKUP($B6,積算集約!$C:$J,7,0))</f>
        <v/>
      </c>
      <c r="Z6" s="258"/>
      <c r="AA6" s="258"/>
      <c r="AB6" s="258"/>
      <c r="AC6" s="267" t="str">
        <f>IF(ISERROR(VLOOKUP($B6,積算集約!$C:$J,8,0)),"",VLOOKUP($B6,積算集約!$C:$J,8,0))</f>
        <v/>
      </c>
      <c r="AD6" s="267"/>
      <c r="AE6" s="267"/>
      <c r="AF6" s="267"/>
      <c r="AG6" s="271"/>
      <c r="AJ6" s="276"/>
      <c r="BV6" s="409" t="str">
        <f>IF(AND($CD$22&lt;&gt;0,CB24=0)," 提出日の入力がありません","")</f>
        <v/>
      </c>
      <c r="BW6" s="409"/>
      <c r="BX6" s="409"/>
      <c r="BY6" s="409"/>
      <c r="BZ6" s="409"/>
      <c r="CA6" s="409"/>
      <c r="CB6" s="409"/>
      <c r="CC6" s="409"/>
      <c r="CD6" s="409"/>
      <c r="CE6" s="409"/>
      <c r="CF6" s="409"/>
      <c r="CG6" s="409"/>
      <c r="CH6" s="409"/>
      <c r="CI6" s="409"/>
      <c r="CJ6" s="409"/>
      <c r="CK6" s="409"/>
    </row>
    <row r="7" spans="1:89" ht="14" customHeight="1">
      <c r="A7" s="71" t="e">
        <f>VLOOKUP(T7,環境設定!$B$7:$C$16,2,0)</f>
        <v>#N/A</v>
      </c>
      <c r="B7" s="215">
        <f t="shared" si="0"/>
        <v>6</v>
      </c>
      <c r="C7" s="222" t="str">
        <f>IF(ISERROR(VLOOKUP($B7,積算集約!$C:$J,3,0)),"",VLOOKUP($B7,積算集約!$C:$J,3,0))</f>
        <v/>
      </c>
      <c r="D7" s="227"/>
      <c r="E7" s="231" t="str">
        <f>IF(ISERROR(VLOOKUP($B7,積算集約!$C:$J,4,0)),"",VLOOKUP($B7,積算集約!$C:$J,4,0))</f>
        <v/>
      </c>
      <c r="F7" s="231"/>
      <c r="G7" s="231"/>
      <c r="H7" s="231"/>
      <c r="I7" s="231"/>
      <c r="J7" s="231"/>
      <c r="K7" s="231"/>
      <c r="L7" s="231"/>
      <c r="M7" s="231"/>
      <c r="N7" s="231"/>
      <c r="O7" s="231"/>
      <c r="P7" s="231"/>
      <c r="Q7" s="231"/>
      <c r="R7" s="231"/>
      <c r="S7" s="231"/>
      <c r="T7" s="227" t="str">
        <f>IF(ISERROR(VLOOKUP($B7,積算集約!$C:$J,5,0)),"",VLOOKUP($B7,積算集約!$C:$J,5,0))</f>
        <v/>
      </c>
      <c r="U7" s="227"/>
      <c r="V7" s="254" t="str">
        <f>IF(ISERROR(VLOOKUP($B7,積算集約!$C:$J,6,0)),"",VLOOKUP($B7,積算集約!$C:$J,6,0))</f>
        <v/>
      </c>
      <c r="W7" s="254"/>
      <c r="X7" s="254"/>
      <c r="Y7" s="258" t="str">
        <f>IF(ISERROR(VLOOKUP($B7,積算集約!$C:$J,7,0)),"",VLOOKUP($B7,積算集約!$C:$J,7,0))</f>
        <v/>
      </c>
      <c r="Z7" s="258"/>
      <c r="AA7" s="258"/>
      <c r="AB7" s="258"/>
      <c r="AC7" s="267" t="str">
        <f>IF(ISERROR(VLOOKUP($B7,積算集約!$C:$J,8,0)),"",VLOOKUP($B7,積算集約!$C:$J,8,0))</f>
        <v/>
      </c>
      <c r="AD7" s="267"/>
      <c r="AE7" s="267"/>
      <c r="AF7" s="267"/>
      <c r="AG7" s="271"/>
      <c r="AJ7" s="276"/>
      <c r="AO7" s="440" t="s">
        <v>82</v>
      </c>
      <c r="AP7" s="440"/>
      <c r="AQ7" s="440"/>
      <c r="AR7" s="440"/>
      <c r="AS7" s="440"/>
      <c r="AT7" s="440"/>
      <c r="AU7" s="440"/>
      <c r="AV7" s="440"/>
      <c r="AW7" s="440"/>
      <c r="AX7" s="440"/>
      <c r="AY7" s="440"/>
      <c r="AZ7" s="440"/>
      <c r="BA7" s="440"/>
      <c r="BB7" s="440"/>
      <c r="BC7" s="440"/>
      <c r="BD7" s="440"/>
      <c r="BE7" s="440"/>
      <c r="BF7" s="440"/>
      <c r="BG7" s="440"/>
      <c r="BH7" s="440"/>
      <c r="BI7" s="440"/>
      <c r="BJ7" s="440"/>
      <c r="BK7" s="440"/>
      <c r="BL7" s="440"/>
      <c r="BM7" s="440"/>
      <c r="BN7" s="440"/>
      <c r="BO7" s="440"/>
      <c r="BP7" s="440"/>
      <c r="BQ7" s="440"/>
      <c r="BR7" s="440"/>
      <c r="BS7" s="440"/>
      <c r="BV7" s="409" t="str">
        <f>IF(AND($CD$22&lt;&gt;0,CB25=0)," 設計年月日の入力がありません","")</f>
        <v/>
      </c>
      <c r="BW7" s="409"/>
      <c r="BX7" s="409"/>
      <c r="BY7" s="409"/>
      <c r="BZ7" s="409"/>
      <c r="CA7" s="409"/>
      <c r="CB7" s="409"/>
      <c r="CC7" s="409"/>
      <c r="CD7" s="409"/>
      <c r="CE7" s="409"/>
      <c r="CF7" s="409"/>
      <c r="CG7" s="409"/>
      <c r="CH7" s="409"/>
      <c r="CI7" s="409"/>
      <c r="CJ7" s="409"/>
      <c r="CK7" s="409"/>
    </row>
    <row r="8" spans="1:89" ht="14" customHeight="1">
      <c r="A8" s="71" t="e">
        <f>VLOOKUP(T8,環境設定!$B$7:$C$16,2,0)</f>
        <v>#N/A</v>
      </c>
      <c r="B8" s="215">
        <f t="shared" si="0"/>
        <v>7</v>
      </c>
      <c r="C8" s="222" t="str">
        <f>IF(ISERROR(VLOOKUP($B8,積算集約!$C:$J,3,0)),"",VLOOKUP($B8,積算集約!$C:$J,3,0))</f>
        <v/>
      </c>
      <c r="D8" s="227"/>
      <c r="E8" s="231" t="str">
        <f>IF(ISERROR(VLOOKUP($B8,積算集約!$C:$J,4,0)),"",VLOOKUP($B8,積算集約!$C:$J,4,0))</f>
        <v/>
      </c>
      <c r="F8" s="231"/>
      <c r="G8" s="231"/>
      <c r="H8" s="231"/>
      <c r="I8" s="231"/>
      <c r="J8" s="231"/>
      <c r="K8" s="231"/>
      <c r="L8" s="231"/>
      <c r="M8" s="231"/>
      <c r="N8" s="231"/>
      <c r="O8" s="231"/>
      <c r="P8" s="231"/>
      <c r="Q8" s="231"/>
      <c r="R8" s="231"/>
      <c r="S8" s="231"/>
      <c r="T8" s="227" t="str">
        <f>IF(ISERROR(VLOOKUP($B8,積算集約!$C:$J,5,0)),"",VLOOKUP($B8,積算集約!$C:$J,5,0))</f>
        <v/>
      </c>
      <c r="U8" s="227"/>
      <c r="V8" s="254" t="str">
        <f>IF(ISERROR(VLOOKUP($B8,積算集約!$C:$J,6,0)),"",VLOOKUP($B8,積算集約!$C:$J,6,0))</f>
        <v/>
      </c>
      <c r="W8" s="254"/>
      <c r="X8" s="254"/>
      <c r="Y8" s="258" t="str">
        <f>IF(ISERROR(VLOOKUP($B8,積算集約!$C:$J,7,0)),"",VLOOKUP($B8,積算集約!$C:$J,7,0))</f>
        <v/>
      </c>
      <c r="Z8" s="258"/>
      <c r="AA8" s="258"/>
      <c r="AB8" s="258"/>
      <c r="AC8" s="267" t="str">
        <f>IF(ISERROR(VLOOKUP($B8,積算集約!$C:$J,8,0)),"",VLOOKUP($B8,積算集約!$C:$J,8,0))</f>
        <v/>
      </c>
      <c r="AD8" s="267"/>
      <c r="AE8" s="267"/>
      <c r="AF8" s="267"/>
      <c r="AG8" s="271"/>
      <c r="AJ8" s="276"/>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V8" s="409" t="str">
        <f>IF(AND($CD$22&lt;&gt;0,CB27=0)," 着工年月日の入力がありません","")</f>
        <v/>
      </c>
      <c r="BW8" s="409"/>
      <c r="BX8" s="409"/>
      <c r="BY8" s="409"/>
      <c r="BZ8" s="409"/>
      <c r="CA8" s="409"/>
      <c r="CB8" s="409"/>
      <c r="CC8" s="409"/>
      <c r="CD8" s="409"/>
      <c r="CE8" s="409"/>
      <c r="CF8" s="409"/>
      <c r="CG8" s="409"/>
      <c r="CH8" s="409"/>
      <c r="CI8" s="409"/>
      <c r="CJ8" s="409"/>
      <c r="CK8" s="409"/>
    </row>
    <row r="9" spans="1:89" ht="14" customHeight="1">
      <c r="A9" s="71" t="e">
        <f>VLOOKUP(T9,環境設定!$B$7:$C$16,2,0)</f>
        <v>#N/A</v>
      </c>
      <c r="B9" s="215">
        <f t="shared" si="0"/>
        <v>8</v>
      </c>
      <c r="C9" s="222" t="str">
        <f>IF(ISERROR(VLOOKUP($B9,積算集約!$C:$J,3,0)),"",VLOOKUP($B9,積算集約!$C:$J,3,0))</f>
        <v/>
      </c>
      <c r="D9" s="227"/>
      <c r="E9" s="231" t="str">
        <f>IF(ISERROR(VLOOKUP($B9,積算集約!$C:$J,4,0)),"",VLOOKUP($B9,積算集約!$C:$J,4,0))</f>
        <v/>
      </c>
      <c r="F9" s="231"/>
      <c r="G9" s="231"/>
      <c r="H9" s="231"/>
      <c r="I9" s="231"/>
      <c r="J9" s="231"/>
      <c r="K9" s="231"/>
      <c r="L9" s="231"/>
      <c r="M9" s="231"/>
      <c r="N9" s="231"/>
      <c r="O9" s="231"/>
      <c r="P9" s="231"/>
      <c r="Q9" s="231"/>
      <c r="R9" s="231"/>
      <c r="S9" s="231"/>
      <c r="T9" s="227" t="str">
        <f>IF(ISERROR(VLOOKUP($B9,積算集約!$C:$J,5,0)),"",VLOOKUP($B9,積算集約!$C:$J,5,0))</f>
        <v/>
      </c>
      <c r="U9" s="227"/>
      <c r="V9" s="254" t="str">
        <f>IF(ISERROR(VLOOKUP($B9,積算集約!$C:$J,6,0)),"",VLOOKUP($B9,積算集約!$C:$J,6,0))</f>
        <v/>
      </c>
      <c r="W9" s="254"/>
      <c r="X9" s="254"/>
      <c r="Y9" s="258" t="str">
        <f>IF(ISERROR(VLOOKUP($B9,積算集約!$C:$J,7,0)),"",VLOOKUP($B9,積算集約!$C:$J,7,0))</f>
        <v/>
      </c>
      <c r="Z9" s="258"/>
      <c r="AA9" s="258"/>
      <c r="AB9" s="258"/>
      <c r="AC9" s="267" t="str">
        <f>IF(ISERROR(VLOOKUP($B9,積算集約!$C:$J,8,0)),"",VLOOKUP($B9,積算集約!$C:$J,8,0))</f>
        <v/>
      </c>
      <c r="AD9" s="267"/>
      <c r="AE9" s="267"/>
      <c r="AF9" s="267"/>
      <c r="AG9" s="271"/>
      <c r="AJ9" s="276"/>
      <c r="BJ9" s="505" t="s">
        <v>590</v>
      </c>
      <c r="BK9" s="505"/>
      <c r="BL9" s="505"/>
      <c r="BM9" s="505"/>
      <c r="BN9" s="505"/>
      <c r="BO9" s="505"/>
      <c r="BP9" s="505"/>
      <c r="BQ9" s="505"/>
      <c r="BR9" s="505"/>
      <c r="BV9" s="409" t="str">
        <f>IF(AND($CD$22&lt;&gt;0,CB28=0)," 竣工年月日の入力がありません","")</f>
        <v/>
      </c>
      <c r="BW9" s="409"/>
      <c r="BX9" s="409"/>
      <c r="BY9" s="409"/>
      <c r="BZ9" s="409"/>
      <c r="CA9" s="409"/>
      <c r="CB9" s="409"/>
      <c r="CC9" s="409"/>
      <c r="CD9" s="409"/>
      <c r="CE9" s="409"/>
      <c r="CF9" s="409"/>
      <c r="CG9" s="409"/>
      <c r="CH9" s="409"/>
      <c r="CI9" s="409"/>
      <c r="CJ9" s="409"/>
      <c r="CK9" s="409"/>
    </row>
    <row r="10" spans="1:89" ht="14" customHeight="1">
      <c r="A10" s="71" t="e">
        <f>VLOOKUP(T10,環境設定!$B$7:$C$16,2,0)</f>
        <v>#N/A</v>
      </c>
      <c r="B10" s="215">
        <f t="shared" si="0"/>
        <v>9</v>
      </c>
      <c r="C10" s="222" t="str">
        <f>IF(ISERROR(VLOOKUP($B10,積算集約!$C:$J,3,0)),"",VLOOKUP($B10,積算集約!$C:$J,3,0))</f>
        <v/>
      </c>
      <c r="D10" s="227"/>
      <c r="E10" s="231" t="str">
        <f>IF(ISERROR(VLOOKUP($B10,積算集約!$C:$J,4,0)),"",VLOOKUP($B10,積算集約!$C:$J,4,0))</f>
        <v/>
      </c>
      <c r="F10" s="231"/>
      <c r="G10" s="231"/>
      <c r="H10" s="231"/>
      <c r="I10" s="231"/>
      <c r="J10" s="231"/>
      <c r="K10" s="231"/>
      <c r="L10" s="231"/>
      <c r="M10" s="231"/>
      <c r="N10" s="231"/>
      <c r="O10" s="231"/>
      <c r="P10" s="231"/>
      <c r="Q10" s="231"/>
      <c r="R10" s="231"/>
      <c r="S10" s="231"/>
      <c r="T10" s="227" t="str">
        <f>IF(ISERROR(VLOOKUP($B10,積算集約!$C:$J,5,0)),"",VLOOKUP($B10,積算集約!$C:$J,5,0))</f>
        <v/>
      </c>
      <c r="U10" s="227"/>
      <c r="V10" s="254" t="str">
        <f>IF(ISERROR(VLOOKUP($B10,積算集約!$C:$J,6,0)),"",VLOOKUP($B10,積算集約!$C:$J,6,0))</f>
        <v/>
      </c>
      <c r="W10" s="254"/>
      <c r="X10" s="254"/>
      <c r="Y10" s="258" t="str">
        <f>IF(ISERROR(VLOOKUP($B10,積算集約!$C:$J,7,0)),"",VLOOKUP($B10,積算集約!$C:$J,7,0))</f>
        <v/>
      </c>
      <c r="Z10" s="258"/>
      <c r="AA10" s="258"/>
      <c r="AB10" s="258"/>
      <c r="AC10" s="267" t="str">
        <f>IF(ISERROR(VLOOKUP($B10,積算集約!$C:$J,8,0)),"",VLOOKUP($B10,積算集約!$C:$J,8,0))</f>
        <v/>
      </c>
      <c r="AD10" s="267"/>
      <c r="AE10" s="267"/>
      <c r="AF10" s="267"/>
      <c r="AG10" s="271"/>
      <c r="AJ10" s="276"/>
      <c r="AO10" s="280" t="s">
        <v>354</v>
      </c>
      <c r="AP10" s="280"/>
      <c r="AQ10" s="280"/>
      <c r="AR10" s="280"/>
      <c r="AS10" s="280"/>
      <c r="AT10" s="280"/>
      <c r="AU10" s="280"/>
      <c r="AV10" s="219" t="s">
        <v>356</v>
      </c>
      <c r="BJ10" s="505"/>
      <c r="BK10" s="505"/>
      <c r="BL10" s="505"/>
      <c r="BM10" s="505"/>
      <c r="BN10" s="505"/>
      <c r="BO10" s="505"/>
      <c r="BP10" s="505"/>
      <c r="BQ10" s="505"/>
      <c r="BR10" s="505"/>
      <c r="BV10" s="410" t="s">
        <v>618</v>
      </c>
      <c r="BW10" s="410"/>
      <c r="BX10" s="410"/>
      <c r="BY10" s="410"/>
      <c r="BZ10" s="410"/>
      <c r="CA10" s="410"/>
      <c r="CB10" s="410"/>
      <c r="CC10" s="410"/>
      <c r="CD10" s="410"/>
      <c r="CE10" s="410"/>
      <c r="CF10" s="410"/>
      <c r="CG10" s="410"/>
      <c r="CH10" s="410"/>
      <c r="CI10" s="410"/>
      <c r="CJ10" s="410"/>
      <c r="CK10" s="410"/>
    </row>
    <row r="11" spans="1:89" ht="14" customHeight="1">
      <c r="A11" s="71" t="e">
        <f>VLOOKUP(T11,環境設定!$B$7:$C$16,2,0)</f>
        <v>#N/A</v>
      </c>
      <c r="B11" s="215">
        <f t="shared" si="0"/>
        <v>10</v>
      </c>
      <c r="C11" s="222" t="str">
        <f>IF(ISERROR(VLOOKUP($B11,積算集約!$C:$J,3,0)),"",VLOOKUP($B11,積算集約!$C:$J,3,0))</f>
        <v/>
      </c>
      <c r="D11" s="227"/>
      <c r="E11" s="231" t="str">
        <f>IF(ISERROR(VLOOKUP($B11,積算集約!$C:$J,4,0)),"",VLOOKUP($B11,積算集約!$C:$J,4,0))</f>
        <v/>
      </c>
      <c r="F11" s="231"/>
      <c r="G11" s="231"/>
      <c r="H11" s="231"/>
      <c r="I11" s="231"/>
      <c r="J11" s="231"/>
      <c r="K11" s="231"/>
      <c r="L11" s="231"/>
      <c r="M11" s="231"/>
      <c r="N11" s="231"/>
      <c r="O11" s="231"/>
      <c r="P11" s="231"/>
      <c r="Q11" s="231"/>
      <c r="R11" s="231"/>
      <c r="S11" s="231"/>
      <c r="T11" s="227" t="str">
        <f>IF(ISERROR(VLOOKUP($B11,積算集約!$C:$J,5,0)),"",VLOOKUP($B11,積算集約!$C:$J,5,0))</f>
        <v/>
      </c>
      <c r="U11" s="227"/>
      <c r="V11" s="254" t="str">
        <f>IF(ISERROR(VLOOKUP($B11,積算集約!$C:$J,6,0)),"",VLOOKUP($B11,積算集約!$C:$J,6,0))</f>
        <v/>
      </c>
      <c r="W11" s="254"/>
      <c r="X11" s="254"/>
      <c r="Y11" s="258" t="str">
        <f>IF(ISERROR(VLOOKUP($B11,積算集約!$C:$J,7,0)),"",VLOOKUP($B11,積算集約!$C:$J,7,0))</f>
        <v/>
      </c>
      <c r="Z11" s="258"/>
      <c r="AA11" s="258"/>
      <c r="AB11" s="258"/>
      <c r="AC11" s="267" t="str">
        <f>IF(ISERROR(VLOOKUP($B11,積算集約!$C:$J,8,0)),"",VLOOKUP($B11,積算集約!$C:$J,8,0))</f>
        <v/>
      </c>
      <c r="AD11" s="267"/>
      <c r="AE11" s="267"/>
      <c r="AF11" s="267"/>
      <c r="AG11" s="271"/>
      <c r="AJ11" s="276"/>
      <c r="BV11" s="409" t="str">
        <f>IF(AND($CD$22&lt;&gt;0,CB21=0)," 工事内容の入力がありません","")</f>
        <v/>
      </c>
      <c r="BW11" s="409"/>
      <c r="BX11" s="409"/>
      <c r="BY11" s="409"/>
      <c r="BZ11" s="409"/>
      <c r="CA11" s="409"/>
      <c r="CB11" s="409"/>
      <c r="CC11" s="409"/>
      <c r="CD11" s="409"/>
      <c r="CE11" s="409"/>
      <c r="CF11" s="409"/>
      <c r="CG11" s="409"/>
      <c r="CH11" s="409"/>
      <c r="CI11" s="409"/>
      <c r="CJ11" s="409"/>
      <c r="CK11" s="409"/>
    </row>
    <row r="12" spans="1:89" ht="14" customHeight="1">
      <c r="A12" s="71" t="e">
        <f>VLOOKUP(T12,環境設定!$B$7:$C$16,2,0)</f>
        <v>#N/A</v>
      </c>
      <c r="B12" s="215">
        <f t="shared" si="0"/>
        <v>11</v>
      </c>
      <c r="C12" s="222" t="str">
        <f>IF(ISERROR(VLOOKUP($B12,積算集約!$C:$J,3,0)),"",VLOOKUP($B12,積算集約!$C:$J,3,0))</f>
        <v/>
      </c>
      <c r="D12" s="227"/>
      <c r="E12" s="231" t="str">
        <f>IF(ISERROR(VLOOKUP($B12,積算集約!$C:$J,4,0)),"",VLOOKUP($B12,積算集約!$C:$J,4,0))</f>
        <v/>
      </c>
      <c r="F12" s="231"/>
      <c r="G12" s="231"/>
      <c r="H12" s="231"/>
      <c r="I12" s="231"/>
      <c r="J12" s="231"/>
      <c r="K12" s="231"/>
      <c r="L12" s="231"/>
      <c r="M12" s="231"/>
      <c r="N12" s="231"/>
      <c r="O12" s="231"/>
      <c r="P12" s="231"/>
      <c r="Q12" s="231"/>
      <c r="R12" s="231"/>
      <c r="S12" s="231"/>
      <c r="T12" s="227" t="str">
        <f>IF(ISERROR(VLOOKUP($B12,積算集約!$C:$J,5,0)),"",VLOOKUP($B12,積算集約!$C:$J,5,0))</f>
        <v/>
      </c>
      <c r="U12" s="227"/>
      <c r="V12" s="254" t="str">
        <f>IF(ISERROR(VLOOKUP($B12,積算集約!$C:$J,6,0)),"",VLOOKUP($B12,積算集約!$C:$J,6,0))</f>
        <v/>
      </c>
      <c r="W12" s="254"/>
      <c r="X12" s="254"/>
      <c r="Y12" s="258" t="str">
        <f>IF(ISERROR(VLOOKUP($B12,積算集約!$C:$J,7,0)),"",VLOOKUP($B12,積算集約!$C:$J,7,0))</f>
        <v/>
      </c>
      <c r="Z12" s="258"/>
      <c r="AA12" s="258"/>
      <c r="AB12" s="258"/>
      <c r="AC12" s="267" t="str">
        <f>IF(ISERROR(VLOOKUP($B12,積算集約!$C:$J,8,0)),"",VLOOKUP($B12,積算集約!$C:$J,8,0))</f>
        <v/>
      </c>
      <c r="AD12" s="267"/>
      <c r="AE12" s="267"/>
      <c r="AF12" s="267"/>
      <c r="AG12" s="271"/>
      <c r="AJ12" s="276"/>
      <c r="AO12" s="281" t="s">
        <v>594</v>
      </c>
      <c r="AP12" s="296"/>
      <c r="AQ12" s="296"/>
      <c r="AR12" s="296"/>
      <c r="AS12" s="296"/>
      <c r="AT12" s="320"/>
      <c r="AU12" s="287" t="s">
        <v>672</v>
      </c>
      <c r="AV12" s="301"/>
      <c r="AW12" s="301"/>
      <c r="AX12" s="301"/>
      <c r="AY12" s="301"/>
      <c r="AZ12" s="301"/>
      <c r="BA12" s="301"/>
      <c r="BB12" s="301"/>
      <c r="BC12" s="315"/>
      <c r="BD12" s="441" t="s">
        <v>22</v>
      </c>
      <c r="BE12" s="450"/>
      <c r="BF12" s="450"/>
      <c r="BG12" s="450"/>
      <c r="BH12" s="450"/>
      <c r="BI12" s="458"/>
      <c r="BJ12" s="460" t="s">
        <v>590</v>
      </c>
      <c r="BK12" s="460"/>
      <c r="BL12" s="460"/>
      <c r="BM12" s="460"/>
      <c r="BN12" s="460"/>
      <c r="BO12" s="460"/>
      <c r="BP12" s="460"/>
      <c r="BQ12" s="460"/>
      <c r="BR12" s="481"/>
      <c r="BU12" s="406" t="s">
        <v>682</v>
      </c>
    </row>
    <row r="13" spans="1:89" ht="14" customHeight="1">
      <c r="A13" s="71" t="e">
        <f>VLOOKUP(T13,環境設定!$B$7:$C$16,2,0)</f>
        <v>#N/A</v>
      </c>
      <c r="B13" s="215">
        <f t="shared" si="0"/>
        <v>12</v>
      </c>
      <c r="C13" s="222" t="str">
        <f>IF(ISERROR(VLOOKUP($B13,積算集約!$C:$J,3,0)),"",VLOOKUP($B13,積算集約!$C:$J,3,0))</f>
        <v/>
      </c>
      <c r="D13" s="227"/>
      <c r="E13" s="231" t="str">
        <f>IF(ISERROR(VLOOKUP($B13,積算集約!$C:$J,4,0)),"",VLOOKUP($B13,積算集約!$C:$J,4,0))</f>
        <v/>
      </c>
      <c r="F13" s="231"/>
      <c r="G13" s="231"/>
      <c r="H13" s="231"/>
      <c r="I13" s="231"/>
      <c r="J13" s="231"/>
      <c r="K13" s="231"/>
      <c r="L13" s="231"/>
      <c r="M13" s="231"/>
      <c r="N13" s="231"/>
      <c r="O13" s="231"/>
      <c r="P13" s="231"/>
      <c r="Q13" s="231"/>
      <c r="R13" s="231"/>
      <c r="S13" s="231"/>
      <c r="T13" s="227" t="str">
        <f>IF(ISERROR(VLOOKUP($B13,積算集約!$C:$J,5,0)),"",VLOOKUP($B13,積算集約!$C:$J,5,0))</f>
        <v/>
      </c>
      <c r="U13" s="227"/>
      <c r="V13" s="254" t="str">
        <f>IF(ISERROR(VLOOKUP($B13,積算集約!$C:$J,6,0)),"",VLOOKUP($B13,積算集約!$C:$J,6,0))</f>
        <v/>
      </c>
      <c r="W13" s="254"/>
      <c r="X13" s="254"/>
      <c r="Y13" s="258" t="str">
        <f>IF(ISERROR(VLOOKUP($B13,積算集約!$C:$J,7,0)),"",VLOOKUP($B13,積算集約!$C:$J,7,0))</f>
        <v/>
      </c>
      <c r="Z13" s="258"/>
      <c r="AA13" s="258"/>
      <c r="AB13" s="258"/>
      <c r="AC13" s="267" t="str">
        <f>IF(ISERROR(VLOOKUP($B13,積算集約!$C:$J,8,0)),"",VLOOKUP($B13,積算集約!$C:$J,8,0))</f>
        <v/>
      </c>
      <c r="AD13" s="267"/>
      <c r="AE13" s="267"/>
      <c r="AF13" s="267"/>
      <c r="AG13" s="271"/>
      <c r="AJ13" s="276"/>
      <c r="AO13" s="283"/>
      <c r="AP13" s="298"/>
      <c r="AQ13" s="298"/>
      <c r="AR13" s="298"/>
      <c r="AS13" s="298"/>
      <c r="AT13" s="322"/>
      <c r="AU13" s="289"/>
      <c r="AV13" s="303"/>
      <c r="AW13" s="303"/>
      <c r="AX13" s="303"/>
      <c r="AY13" s="303"/>
      <c r="AZ13" s="303"/>
      <c r="BA13" s="303"/>
      <c r="BB13" s="303"/>
      <c r="BC13" s="317"/>
      <c r="BD13" s="442"/>
      <c r="BE13" s="451"/>
      <c r="BF13" s="451"/>
      <c r="BG13" s="451"/>
      <c r="BH13" s="451"/>
      <c r="BI13" s="459"/>
      <c r="BJ13" s="461"/>
      <c r="BK13" s="461"/>
      <c r="BL13" s="461"/>
      <c r="BM13" s="461"/>
      <c r="BN13" s="461"/>
      <c r="BO13" s="461"/>
      <c r="BP13" s="461"/>
      <c r="BQ13" s="461"/>
      <c r="BR13" s="482"/>
      <c r="BV13" s="408" t="s">
        <v>599</v>
      </c>
      <c r="BW13" s="408"/>
      <c r="BX13" s="408"/>
      <c r="BY13" s="408"/>
      <c r="BZ13" s="408"/>
      <c r="CA13" s="408"/>
      <c r="CB13" s="408"/>
      <c r="CC13" s="408"/>
      <c r="CD13" s="408"/>
      <c r="CE13" s="408"/>
      <c r="CF13" s="408"/>
      <c r="CG13" s="408"/>
      <c r="CH13" s="408"/>
      <c r="CI13" s="408"/>
      <c r="CJ13" s="408"/>
      <c r="CK13" s="408"/>
    </row>
    <row r="14" spans="1:89" ht="14" customHeight="1">
      <c r="A14" s="71" t="e">
        <f>VLOOKUP(T14,環境設定!$B$7:$C$16,2,0)</f>
        <v>#N/A</v>
      </c>
      <c r="B14" s="215">
        <f t="shared" si="0"/>
        <v>13</v>
      </c>
      <c r="C14" s="222" t="str">
        <f>IF(ISERROR(VLOOKUP($B14,積算集約!$C:$J,3,0)),"",VLOOKUP($B14,積算集約!$C:$J,3,0))</f>
        <v/>
      </c>
      <c r="D14" s="227"/>
      <c r="E14" s="231" t="str">
        <f>IF(ISERROR(VLOOKUP($B14,積算集約!$C:$J,4,0)),"",VLOOKUP($B14,積算集約!$C:$J,4,0))</f>
        <v/>
      </c>
      <c r="F14" s="231"/>
      <c r="G14" s="231"/>
      <c r="H14" s="231"/>
      <c r="I14" s="231"/>
      <c r="J14" s="231"/>
      <c r="K14" s="231"/>
      <c r="L14" s="231"/>
      <c r="M14" s="231"/>
      <c r="N14" s="231"/>
      <c r="O14" s="231"/>
      <c r="P14" s="231"/>
      <c r="Q14" s="231"/>
      <c r="R14" s="231"/>
      <c r="S14" s="231"/>
      <c r="T14" s="227" t="str">
        <f>IF(ISERROR(VLOOKUP($B14,積算集約!$C:$J,5,0)),"",VLOOKUP($B14,積算集約!$C:$J,5,0))</f>
        <v/>
      </c>
      <c r="U14" s="227"/>
      <c r="V14" s="254" t="str">
        <f>IF(ISERROR(VLOOKUP($B14,積算集約!$C:$J,6,0)),"",VLOOKUP($B14,積算集約!$C:$J,6,0))</f>
        <v/>
      </c>
      <c r="W14" s="254"/>
      <c r="X14" s="254"/>
      <c r="Y14" s="258" t="str">
        <f>IF(ISERROR(VLOOKUP($B14,積算集約!$C:$J,7,0)),"",VLOOKUP($B14,積算集約!$C:$J,7,0))</f>
        <v/>
      </c>
      <c r="Z14" s="258"/>
      <c r="AA14" s="258"/>
      <c r="AB14" s="258"/>
      <c r="AC14" s="267" t="str">
        <f>IF(ISERROR(VLOOKUP($B14,積算集約!$C:$J,8,0)),"",VLOOKUP($B14,積算集約!$C:$J,8,0))</f>
        <v/>
      </c>
      <c r="AD14" s="267"/>
      <c r="AE14" s="267"/>
      <c r="AF14" s="267"/>
      <c r="AG14" s="271"/>
      <c r="AJ14" s="276"/>
      <c r="AO14" s="441" t="s">
        <v>687</v>
      </c>
      <c r="AP14" s="450"/>
      <c r="AQ14" s="450"/>
      <c r="AR14" s="450"/>
      <c r="AS14" s="450"/>
      <c r="AT14" s="458"/>
      <c r="AU14" s="460" t="s">
        <v>590</v>
      </c>
      <c r="AV14" s="460"/>
      <c r="AW14" s="460"/>
      <c r="AX14" s="460"/>
      <c r="AY14" s="460"/>
      <c r="AZ14" s="460"/>
      <c r="BA14" s="460"/>
      <c r="BB14" s="460"/>
      <c r="BC14" s="481"/>
      <c r="BD14" s="441" t="s">
        <v>567</v>
      </c>
      <c r="BE14" s="450"/>
      <c r="BF14" s="450"/>
      <c r="BG14" s="450"/>
      <c r="BH14" s="450"/>
      <c r="BI14" s="458"/>
      <c r="BJ14" s="506"/>
      <c r="BK14" s="460"/>
      <c r="BL14" s="460"/>
      <c r="BM14" s="460"/>
      <c r="BN14" s="460"/>
      <c r="BO14" s="460"/>
      <c r="BP14" s="460"/>
      <c r="BQ14" s="460" t="s">
        <v>364</v>
      </c>
      <c r="BR14" s="481"/>
      <c r="BV14" s="408"/>
      <c r="BW14" s="408"/>
      <c r="BX14" s="408"/>
      <c r="BY14" s="408"/>
      <c r="BZ14" s="408"/>
      <c r="CA14" s="408"/>
      <c r="CB14" s="408"/>
      <c r="CC14" s="408"/>
      <c r="CD14" s="408"/>
      <c r="CE14" s="408"/>
      <c r="CF14" s="408"/>
      <c r="CG14" s="408"/>
      <c r="CH14" s="408"/>
      <c r="CI14" s="408"/>
      <c r="CJ14" s="408"/>
      <c r="CK14" s="408"/>
    </row>
    <row r="15" spans="1:89" ht="14" customHeight="1">
      <c r="A15" s="71" t="e">
        <f>VLOOKUP(T15,環境設定!$B$7:$C$16,2,0)</f>
        <v>#N/A</v>
      </c>
      <c r="B15" s="215">
        <f t="shared" si="0"/>
        <v>14</v>
      </c>
      <c r="C15" s="222" t="str">
        <f>IF(ISERROR(VLOOKUP($B15,積算集約!$C:$J,3,0)),"",VLOOKUP($B15,積算集約!$C:$J,3,0))</f>
        <v/>
      </c>
      <c r="D15" s="227"/>
      <c r="E15" s="231" t="str">
        <f>IF(ISERROR(VLOOKUP($B15,積算集約!$C:$J,4,0)),"",VLOOKUP($B15,積算集約!$C:$J,4,0))</f>
        <v/>
      </c>
      <c r="F15" s="231"/>
      <c r="G15" s="231"/>
      <c r="H15" s="231"/>
      <c r="I15" s="231"/>
      <c r="J15" s="231"/>
      <c r="K15" s="231"/>
      <c r="L15" s="231"/>
      <c r="M15" s="231"/>
      <c r="N15" s="231"/>
      <c r="O15" s="231"/>
      <c r="P15" s="231"/>
      <c r="Q15" s="231"/>
      <c r="R15" s="231"/>
      <c r="S15" s="231"/>
      <c r="T15" s="227" t="str">
        <f>IF(ISERROR(VLOOKUP($B15,積算集約!$C:$J,5,0)),"",VLOOKUP($B15,積算集約!$C:$J,5,0))</f>
        <v/>
      </c>
      <c r="U15" s="227"/>
      <c r="V15" s="254" t="str">
        <f>IF(ISERROR(VLOOKUP($B15,積算集約!$C:$J,6,0)),"",VLOOKUP($B15,積算集約!$C:$J,6,0))</f>
        <v/>
      </c>
      <c r="W15" s="254"/>
      <c r="X15" s="254"/>
      <c r="Y15" s="258" t="str">
        <f>IF(ISERROR(VLOOKUP($B15,積算集約!$C:$J,7,0)),"",VLOOKUP($B15,積算集約!$C:$J,7,0))</f>
        <v/>
      </c>
      <c r="Z15" s="258"/>
      <c r="AA15" s="258"/>
      <c r="AB15" s="258"/>
      <c r="AC15" s="267" t="str">
        <f>IF(ISERROR(VLOOKUP($B15,積算集約!$C:$J,8,0)),"",VLOOKUP($B15,積算集約!$C:$J,8,0))</f>
        <v/>
      </c>
      <c r="AD15" s="267"/>
      <c r="AE15" s="267"/>
      <c r="AF15" s="267"/>
      <c r="AG15" s="271"/>
      <c r="AJ15" s="276"/>
      <c r="AO15" s="442"/>
      <c r="AP15" s="451"/>
      <c r="AQ15" s="451"/>
      <c r="AR15" s="451"/>
      <c r="AS15" s="451"/>
      <c r="AT15" s="459"/>
      <c r="AU15" s="461"/>
      <c r="AV15" s="461"/>
      <c r="AW15" s="461"/>
      <c r="AX15" s="461"/>
      <c r="AY15" s="461"/>
      <c r="AZ15" s="461"/>
      <c r="BA15" s="461"/>
      <c r="BB15" s="461"/>
      <c r="BC15" s="482"/>
      <c r="BD15" s="442"/>
      <c r="BE15" s="451"/>
      <c r="BF15" s="451"/>
      <c r="BG15" s="451"/>
      <c r="BH15" s="451"/>
      <c r="BI15" s="459"/>
      <c r="BJ15" s="507"/>
      <c r="BK15" s="461"/>
      <c r="BL15" s="461"/>
      <c r="BM15" s="461"/>
      <c r="BN15" s="461"/>
      <c r="BO15" s="461"/>
      <c r="BP15" s="461"/>
      <c r="BQ15" s="461"/>
      <c r="BR15" s="482"/>
    </row>
    <row r="16" spans="1:89" ht="14" customHeight="1">
      <c r="A16" s="71" t="e">
        <f>VLOOKUP(T16,環境設定!$B$7:$C$16,2,0)</f>
        <v>#N/A</v>
      </c>
      <c r="B16" s="215">
        <f t="shared" si="0"/>
        <v>15</v>
      </c>
      <c r="C16" s="222" t="str">
        <f>IF(ISERROR(VLOOKUP($B16,積算集約!$C:$J,3,0)),"",VLOOKUP($B16,積算集約!$C:$J,3,0))</f>
        <v/>
      </c>
      <c r="D16" s="227"/>
      <c r="E16" s="231" t="str">
        <f>IF(ISERROR(VLOOKUP($B16,積算集約!$C:$J,4,0)),"",VLOOKUP($B16,積算集約!$C:$J,4,0))</f>
        <v/>
      </c>
      <c r="F16" s="231"/>
      <c r="G16" s="231"/>
      <c r="H16" s="231"/>
      <c r="I16" s="231"/>
      <c r="J16" s="231"/>
      <c r="K16" s="231"/>
      <c r="L16" s="231"/>
      <c r="M16" s="231"/>
      <c r="N16" s="231"/>
      <c r="O16" s="231"/>
      <c r="P16" s="231"/>
      <c r="Q16" s="231"/>
      <c r="R16" s="231"/>
      <c r="S16" s="231"/>
      <c r="T16" s="227" t="str">
        <f>IF(ISERROR(VLOOKUP($B16,積算集約!$C:$J,5,0)),"",VLOOKUP($B16,積算集約!$C:$J,5,0))</f>
        <v/>
      </c>
      <c r="U16" s="227"/>
      <c r="V16" s="254" t="str">
        <f>IF(ISERROR(VLOOKUP($B16,積算集約!$C:$J,6,0)),"",VLOOKUP($B16,積算集約!$C:$J,6,0))</f>
        <v/>
      </c>
      <c r="W16" s="254"/>
      <c r="X16" s="254"/>
      <c r="Y16" s="258" t="str">
        <f>IF(ISERROR(VLOOKUP($B16,積算集約!$C:$J,7,0)),"",VLOOKUP($B16,積算集約!$C:$J,7,0))</f>
        <v/>
      </c>
      <c r="Z16" s="258"/>
      <c r="AA16" s="258"/>
      <c r="AB16" s="258"/>
      <c r="AC16" s="267" t="str">
        <f>IF(ISERROR(VLOOKUP($B16,積算集約!$C:$J,8,0)),"",VLOOKUP($B16,積算集約!$C:$J,8,0))</f>
        <v/>
      </c>
      <c r="AD16" s="267"/>
      <c r="AE16" s="267"/>
      <c r="AF16" s="267"/>
      <c r="AG16" s="271"/>
      <c r="AJ16" s="276"/>
      <c r="AO16" s="441" t="s">
        <v>250</v>
      </c>
      <c r="AP16" s="450"/>
      <c r="AQ16" s="450"/>
      <c r="AR16" s="450"/>
      <c r="AS16" s="450"/>
      <c r="AT16" s="458"/>
      <c r="AU16" s="460" t="s">
        <v>590</v>
      </c>
      <c r="AV16" s="460"/>
      <c r="AW16" s="460"/>
      <c r="AX16" s="460"/>
      <c r="AY16" s="460"/>
      <c r="AZ16" s="460"/>
      <c r="BA16" s="460"/>
      <c r="BB16" s="460"/>
      <c r="BC16" s="481"/>
      <c r="BD16" s="441" t="s">
        <v>596</v>
      </c>
      <c r="BE16" s="450"/>
      <c r="BF16" s="450"/>
      <c r="BG16" s="450"/>
      <c r="BH16" s="450"/>
      <c r="BI16" s="458"/>
      <c r="BJ16" s="506" t="s">
        <v>608</v>
      </c>
      <c r="BK16" s="460"/>
      <c r="BL16" s="380"/>
      <c r="BM16" s="380"/>
      <c r="BN16" s="380"/>
      <c r="BO16" s="380"/>
      <c r="BP16" s="380"/>
      <c r="BQ16" s="380"/>
      <c r="BR16" s="385"/>
      <c r="BV16" s="408"/>
      <c r="BW16" s="408"/>
      <c r="BX16" s="408"/>
      <c r="BY16" s="408"/>
      <c r="BZ16" s="408"/>
      <c r="CA16" s="408"/>
      <c r="CB16" s="408"/>
      <c r="CC16" s="408"/>
      <c r="CD16" s="408"/>
      <c r="CE16" s="408"/>
      <c r="CF16" s="408"/>
      <c r="CG16" s="408"/>
      <c r="CH16" s="408"/>
      <c r="CI16" s="408"/>
      <c r="CJ16" s="408"/>
      <c r="CK16" s="408"/>
    </row>
    <row r="17" spans="1:82" ht="14" customHeight="1">
      <c r="A17" s="71" t="e">
        <f>VLOOKUP(T17,環境設定!$B$7:$C$16,2,0)</f>
        <v>#N/A</v>
      </c>
      <c r="B17" s="215">
        <f t="shared" si="0"/>
        <v>16</v>
      </c>
      <c r="C17" s="222" t="str">
        <f>IF(ISERROR(VLOOKUP($B17,積算集約!$C:$J,3,0)),"",VLOOKUP($B17,積算集約!$C:$J,3,0))</f>
        <v/>
      </c>
      <c r="D17" s="227"/>
      <c r="E17" s="231" t="str">
        <f>IF(ISERROR(VLOOKUP($B17,積算集約!$C:$J,4,0)),"",VLOOKUP($B17,積算集約!$C:$J,4,0))</f>
        <v/>
      </c>
      <c r="F17" s="231"/>
      <c r="G17" s="231"/>
      <c r="H17" s="231"/>
      <c r="I17" s="231"/>
      <c r="J17" s="231"/>
      <c r="K17" s="231"/>
      <c r="L17" s="231"/>
      <c r="M17" s="231"/>
      <c r="N17" s="231"/>
      <c r="O17" s="231"/>
      <c r="P17" s="231"/>
      <c r="Q17" s="231"/>
      <c r="R17" s="231"/>
      <c r="S17" s="231"/>
      <c r="T17" s="227" t="str">
        <f>IF(ISERROR(VLOOKUP($B17,積算集約!$C:$J,5,0)),"",VLOOKUP($B17,積算集約!$C:$J,5,0))</f>
        <v/>
      </c>
      <c r="U17" s="227"/>
      <c r="V17" s="254" t="str">
        <f>IF(ISERROR(VLOOKUP($B17,積算集約!$C:$J,6,0)),"",VLOOKUP($B17,積算集約!$C:$J,6,0))</f>
        <v/>
      </c>
      <c r="W17" s="254"/>
      <c r="X17" s="254"/>
      <c r="Y17" s="258" t="str">
        <f>IF(ISERROR(VLOOKUP($B17,積算集約!$C:$J,7,0)),"",VLOOKUP($B17,積算集約!$C:$J,7,0))</f>
        <v/>
      </c>
      <c r="Z17" s="258"/>
      <c r="AA17" s="258"/>
      <c r="AB17" s="258"/>
      <c r="AC17" s="267" t="str">
        <f>IF(ISERROR(VLOOKUP($B17,積算集約!$C:$J,8,0)),"",VLOOKUP($B17,積算集約!$C:$J,8,0))</f>
        <v/>
      </c>
      <c r="AD17" s="267"/>
      <c r="AE17" s="267"/>
      <c r="AF17" s="267"/>
      <c r="AG17" s="271"/>
      <c r="AJ17" s="276"/>
      <c r="AO17" s="442"/>
      <c r="AP17" s="451"/>
      <c r="AQ17" s="451"/>
      <c r="AR17" s="451"/>
      <c r="AS17" s="451"/>
      <c r="AT17" s="459"/>
      <c r="AU17" s="461"/>
      <c r="AV17" s="461"/>
      <c r="AW17" s="461"/>
      <c r="AX17" s="461"/>
      <c r="AY17" s="461"/>
      <c r="AZ17" s="461"/>
      <c r="BA17" s="461"/>
      <c r="BB17" s="461"/>
      <c r="BC17" s="482"/>
      <c r="BD17" s="442"/>
      <c r="BE17" s="451"/>
      <c r="BF17" s="451"/>
      <c r="BG17" s="451"/>
      <c r="BH17" s="451"/>
      <c r="BI17" s="459"/>
      <c r="BJ17" s="507"/>
      <c r="BK17" s="461"/>
      <c r="BL17" s="381"/>
      <c r="BM17" s="381"/>
      <c r="BN17" s="381"/>
      <c r="BO17" s="381"/>
      <c r="BP17" s="381"/>
      <c r="BQ17" s="381"/>
      <c r="BR17" s="386"/>
    </row>
    <row r="18" spans="1:82" ht="14" customHeight="1">
      <c r="A18" s="71" t="e">
        <f>VLOOKUP(T18,環境設定!$B$7:$C$16,2,0)</f>
        <v>#N/A</v>
      </c>
      <c r="B18" s="215">
        <f t="shared" si="0"/>
        <v>17</v>
      </c>
      <c r="C18" s="222" t="str">
        <f>IF(ISERROR(VLOOKUP($B18,積算集約!$C:$J,3,0)),"",VLOOKUP($B18,積算集約!$C:$J,3,0))</f>
        <v/>
      </c>
      <c r="D18" s="227"/>
      <c r="E18" s="231" t="str">
        <f>IF(ISERROR(VLOOKUP($B18,積算集約!$C:$J,4,0)),"",VLOOKUP($B18,積算集約!$C:$J,4,0))</f>
        <v/>
      </c>
      <c r="F18" s="231"/>
      <c r="G18" s="231"/>
      <c r="H18" s="231"/>
      <c r="I18" s="231"/>
      <c r="J18" s="231"/>
      <c r="K18" s="231"/>
      <c r="L18" s="231"/>
      <c r="M18" s="231"/>
      <c r="N18" s="231"/>
      <c r="O18" s="231"/>
      <c r="P18" s="231"/>
      <c r="Q18" s="231"/>
      <c r="R18" s="231"/>
      <c r="S18" s="231"/>
      <c r="T18" s="227" t="str">
        <f>IF(ISERROR(VLOOKUP($B18,積算集約!$C:$J,5,0)),"",VLOOKUP($B18,積算集約!$C:$J,5,0))</f>
        <v/>
      </c>
      <c r="U18" s="227"/>
      <c r="V18" s="254" t="str">
        <f>IF(ISERROR(VLOOKUP($B18,積算集約!$C:$J,6,0)),"",VLOOKUP($B18,積算集約!$C:$J,6,0))</f>
        <v/>
      </c>
      <c r="W18" s="254"/>
      <c r="X18" s="254"/>
      <c r="Y18" s="258" t="str">
        <f>IF(ISERROR(VLOOKUP($B18,積算集約!$C:$J,7,0)),"",VLOOKUP($B18,積算集約!$C:$J,7,0))</f>
        <v/>
      </c>
      <c r="Z18" s="258"/>
      <c r="AA18" s="258"/>
      <c r="AB18" s="258"/>
      <c r="AC18" s="267" t="str">
        <f>IF(ISERROR(VLOOKUP($B18,積算集約!$C:$J,8,0)),"",VLOOKUP($B18,積算集約!$C:$J,8,0))</f>
        <v/>
      </c>
      <c r="AD18" s="267"/>
      <c r="AE18" s="267"/>
      <c r="AF18" s="267"/>
      <c r="AG18" s="271"/>
      <c r="AJ18" s="276"/>
      <c r="AO18" s="281" t="s">
        <v>581</v>
      </c>
      <c r="AP18" s="296"/>
      <c r="AQ18" s="296"/>
      <c r="AR18" s="296"/>
      <c r="AS18" s="296"/>
      <c r="AT18" s="320"/>
      <c r="AU18" s="462" t="str">
        <f>申込書表!AQ25</f>
        <v>□</v>
      </c>
      <c r="AV18" s="318" t="s">
        <v>601</v>
      </c>
      <c r="AW18" s="318"/>
      <c r="AX18" s="475" t="str">
        <f>申込書表!AT25</f>
        <v>□</v>
      </c>
      <c r="AY18" s="318" t="s">
        <v>613</v>
      </c>
      <c r="AZ18" s="318"/>
      <c r="BA18" s="475" t="str">
        <f>申込書表!AW25</f>
        <v>□</v>
      </c>
      <c r="BB18" s="318" t="s">
        <v>427</v>
      </c>
      <c r="BC18" s="318"/>
      <c r="BD18" s="475" t="str">
        <f>申込書表!AZ25</f>
        <v>□</v>
      </c>
      <c r="BE18" s="318" t="s">
        <v>614</v>
      </c>
      <c r="BF18" s="318"/>
      <c r="BG18" s="475" t="str">
        <f>申込書表!AQ26</f>
        <v>□</v>
      </c>
      <c r="BH18" s="318" t="s">
        <v>577</v>
      </c>
      <c r="BI18" s="318"/>
      <c r="BJ18" s="475" t="str">
        <f>申込書表!AT26</f>
        <v>□</v>
      </c>
      <c r="BK18" s="318" t="s">
        <v>542</v>
      </c>
      <c r="BL18" s="318"/>
      <c r="BM18" s="318"/>
      <c r="BN18" s="512" t="str">
        <f>IF(申込書表!AX26=0,"",申込書表!AX26)</f>
        <v/>
      </c>
      <c r="BO18" s="512"/>
      <c r="BP18" s="512"/>
      <c r="BQ18" s="512"/>
      <c r="BR18" s="517" t="s">
        <v>602</v>
      </c>
    </row>
    <row r="19" spans="1:82" ht="14" customHeight="1">
      <c r="A19" s="71" t="e">
        <f>VLOOKUP(T19,環境設定!$B$7:$C$16,2,0)</f>
        <v>#N/A</v>
      </c>
      <c r="B19" s="215">
        <f t="shared" si="0"/>
        <v>18</v>
      </c>
      <c r="C19" s="222" t="str">
        <f>IF(ISERROR(VLOOKUP($B19,積算集約!$C:$J,3,0)),"",VLOOKUP($B19,積算集約!$C:$J,3,0))</f>
        <v/>
      </c>
      <c r="D19" s="227"/>
      <c r="E19" s="231" t="str">
        <f>IF(ISERROR(VLOOKUP($B19,積算集約!$C:$J,4,0)),"",VLOOKUP($B19,積算集約!$C:$J,4,0))</f>
        <v/>
      </c>
      <c r="F19" s="231"/>
      <c r="G19" s="231"/>
      <c r="H19" s="231"/>
      <c r="I19" s="231"/>
      <c r="J19" s="231"/>
      <c r="K19" s="231"/>
      <c r="L19" s="231"/>
      <c r="M19" s="231"/>
      <c r="N19" s="231"/>
      <c r="O19" s="231"/>
      <c r="P19" s="231"/>
      <c r="Q19" s="231"/>
      <c r="R19" s="231"/>
      <c r="S19" s="231"/>
      <c r="T19" s="227" t="str">
        <f>IF(ISERROR(VLOOKUP($B19,積算集約!$C:$J,5,0)),"",VLOOKUP($B19,積算集約!$C:$J,5,0))</f>
        <v/>
      </c>
      <c r="U19" s="227"/>
      <c r="V19" s="254" t="str">
        <f>IF(ISERROR(VLOOKUP($B19,積算集約!$C:$J,6,0)),"",VLOOKUP($B19,積算集約!$C:$J,6,0))</f>
        <v/>
      </c>
      <c r="W19" s="254"/>
      <c r="X19" s="254"/>
      <c r="Y19" s="258" t="str">
        <f>IF(ISERROR(VLOOKUP($B19,積算集約!$C:$J,7,0)),"",VLOOKUP($B19,積算集約!$C:$J,7,0))</f>
        <v/>
      </c>
      <c r="Z19" s="258"/>
      <c r="AA19" s="258"/>
      <c r="AB19" s="258"/>
      <c r="AC19" s="267" t="str">
        <f>IF(ISERROR(VLOOKUP($B19,積算集約!$C:$J,8,0)),"",VLOOKUP($B19,積算集約!$C:$J,8,0))</f>
        <v/>
      </c>
      <c r="AD19" s="267"/>
      <c r="AE19" s="267"/>
      <c r="AF19" s="267"/>
      <c r="AG19" s="271"/>
      <c r="AJ19" s="276"/>
      <c r="AO19" s="283"/>
      <c r="AP19" s="298"/>
      <c r="AQ19" s="298"/>
      <c r="AR19" s="298"/>
      <c r="AS19" s="298"/>
      <c r="AT19" s="322"/>
      <c r="AU19" s="463"/>
      <c r="AV19" s="309"/>
      <c r="AW19" s="309"/>
      <c r="AX19" s="476"/>
      <c r="AY19" s="309"/>
      <c r="AZ19" s="309"/>
      <c r="BA19" s="476"/>
      <c r="BB19" s="309"/>
      <c r="BC19" s="309"/>
      <c r="BD19" s="476"/>
      <c r="BE19" s="309"/>
      <c r="BF19" s="309"/>
      <c r="BG19" s="476"/>
      <c r="BH19" s="309"/>
      <c r="BI19" s="309"/>
      <c r="BJ19" s="476"/>
      <c r="BK19" s="309"/>
      <c r="BL19" s="309"/>
      <c r="BM19" s="309"/>
      <c r="BN19" s="343"/>
      <c r="BO19" s="343"/>
      <c r="BP19" s="343"/>
      <c r="BQ19" s="343"/>
      <c r="BR19" s="518"/>
    </row>
    <row r="20" spans="1:82" ht="14" customHeight="1">
      <c r="A20" s="71" t="e">
        <f>VLOOKUP(T20,環境設定!$B$7:$C$16,2,0)</f>
        <v>#N/A</v>
      </c>
      <c r="B20" s="215">
        <f t="shared" si="0"/>
        <v>19</v>
      </c>
      <c r="C20" s="222" t="str">
        <f>IF(ISERROR(VLOOKUP($B20,積算集約!$C:$J,3,0)),"",VLOOKUP($B20,積算集約!$C:$J,3,0))</f>
        <v/>
      </c>
      <c r="D20" s="227"/>
      <c r="E20" s="231" t="str">
        <f>IF(ISERROR(VLOOKUP($B20,積算集約!$C:$J,4,0)),"",VLOOKUP($B20,積算集約!$C:$J,4,0))</f>
        <v/>
      </c>
      <c r="F20" s="231"/>
      <c r="G20" s="231"/>
      <c r="H20" s="231"/>
      <c r="I20" s="231"/>
      <c r="J20" s="231"/>
      <c r="K20" s="231"/>
      <c r="L20" s="231"/>
      <c r="M20" s="231"/>
      <c r="N20" s="231"/>
      <c r="O20" s="231"/>
      <c r="P20" s="231"/>
      <c r="Q20" s="231"/>
      <c r="R20" s="231"/>
      <c r="S20" s="231"/>
      <c r="T20" s="227" t="str">
        <f>IF(ISERROR(VLOOKUP($B20,積算集約!$C:$J,5,0)),"",VLOOKUP($B20,積算集約!$C:$J,5,0))</f>
        <v/>
      </c>
      <c r="U20" s="227"/>
      <c r="V20" s="254" t="str">
        <f>IF(ISERROR(VLOOKUP($B20,積算集約!$C:$J,6,0)),"",VLOOKUP($B20,積算集約!$C:$J,6,0))</f>
        <v/>
      </c>
      <c r="W20" s="254"/>
      <c r="X20" s="254"/>
      <c r="Y20" s="258" t="str">
        <f>IF(ISERROR(VLOOKUP($B20,積算集約!$C:$J,7,0)),"",VLOOKUP($B20,積算集約!$C:$J,7,0))</f>
        <v/>
      </c>
      <c r="Z20" s="258"/>
      <c r="AA20" s="258"/>
      <c r="AB20" s="258"/>
      <c r="AC20" s="267" t="str">
        <f>IF(ISERROR(VLOOKUP($B20,積算集約!$C:$J,8,0)),"",VLOOKUP($B20,積算集約!$C:$J,8,0))</f>
        <v/>
      </c>
      <c r="AD20" s="267"/>
      <c r="AE20" s="267"/>
      <c r="AF20" s="267"/>
      <c r="AG20" s="271"/>
      <c r="AJ20" s="276"/>
      <c r="AO20" s="281" t="s">
        <v>595</v>
      </c>
      <c r="AP20" s="296"/>
      <c r="AQ20" s="296"/>
      <c r="AR20" s="296"/>
      <c r="AS20" s="296"/>
      <c r="AT20" s="320"/>
      <c r="AU20" s="462" t="str">
        <f>申込書表!BG25</f>
        <v>□</v>
      </c>
      <c r="AV20" s="318" t="s">
        <v>604</v>
      </c>
      <c r="AW20" s="318"/>
      <c r="AX20" s="475" t="str">
        <f>申込書表!BK25</f>
        <v>□</v>
      </c>
      <c r="AY20" s="318" t="s">
        <v>605</v>
      </c>
      <c r="AZ20" s="318"/>
      <c r="BA20" s="475" t="str">
        <f>申込書表!BO25</f>
        <v>□</v>
      </c>
      <c r="BB20" s="318" t="s">
        <v>606</v>
      </c>
      <c r="BC20" s="318"/>
      <c r="BD20" s="475" t="str">
        <f>申込書表!BG26</f>
        <v>□</v>
      </c>
      <c r="BE20" s="318" t="s">
        <v>542</v>
      </c>
      <c r="BF20" s="318"/>
      <c r="BG20" s="318"/>
      <c r="BH20" s="498" t="str">
        <f>IF(申込書表!BK26=0,"",申込書表!BK26)</f>
        <v/>
      </c>
      <c r="BI20" s="498"/>
      <c r="BJ20" s="498"/>
      <c r="BK20" s="498"/>
      <c r="BL20" s="498"/>
      <c r="BM20" s="498"/>
      <c r="BN20" s="498"/>
      <c r="BO20" s="498"/>
      <c r="BP20" s="498"/>
      <c r="BQ20" s="498"/>
      <c r="BR20" s="517" t="s">
        <v>602</v>
      </c>
      <c r="BV20" s="406" t="s">
        <v>272</v>
      </c>
    </row>
    <row r="21" spans="1:82" ht="14" customHeight="1">
      <c r="A21" s="71" t="e">
        <f>VLOOKUP(T21,環境設定!$B$7:$C$16,2,0)</f>
        <v>#N/A</v>
      </c>
      <c r="B21" s="215">
        <f t="shared" si="0"/>
        <v>20</v>
      </c>
      <c r="C21" s="222" t="str">
        <f>IF(ISERROR(VLOOKUP($B21,積算集約!$C:$J,3,0)),"",VLOOKUP($B21,積算集約!$C:$J,3,0))</f>
        <v/>
      </c>
      <c r="D21" s="227"/>
      <c r="E21" s="231" t="str">
        <f>IF(ISERROR(VLOOKUP($B21,積算集約!$C:$J,4,0)),"",VLOOKUP($B21,積算集約!$C:$J,4,0))</f>
        <v/>
      </c>
      <c r="F21" s="231"/>
      <c r="G21" s="231"/>
      <c r="H21" s="231"/>
      <c r="I21" s="231"/>
      <c r="J21" s="231"/>
      <c r="K21" s="231"/>
      <c r="L21" s="231"/>
      <c r="M21" s="231"/>
      <c r="N21" s="231"/>
      <c r="O21" s="231"/>
      <c r="P21" s="231"/>
      <c r="Q21" s="231"/>
      <c r="R21" s="231"/>
      <c r="S21" s="231"/>
      <c r="T21" s="227" t="str">
        <f>IF(ISERROR(VLOOKUP($B21,積算集約!$C:$J,5,0)),"",VLOOKUP($B21,積算集約!$C:$J,5,0))</f>
        <v/>
      </c>
      <c r="U21" s="227"/>
      <c r="V21" s="254" t="str">
        <f>IF(ISERROR(VLOOKUP($B21,積算集約!$C:$J,6,0)),"",VLOOKUP($B21,積算集約!$C:$J,6,0))</f>
        <v/>
      </c>
      <c r="W21" s="254"/>
      <c r="X21" s="254"/>
      <c r="Y21" s="258" t="str">
        <f>IF(ISERROR(VLOOKUP($B21,積算集約!$C:$J,7,0)),"",VLOOKUP($B21,積算集約!$C:$J,7,0))</f>
        <v/>
      </c>
      <c r="Z21" s="258"/>
      <c r="AA21" s="258"/>
      <c r="AB21" s="258"/>
      <c r="AC21" s="267" t="str">
        <f>IF(ISERROR(VLOOKUP($B21,積算集約!$C:$J,8,0)),"",VLOOKUP($B21,積算集約!$C:$J,8,0))</f>
        <v/>
      </c>
      <c r="AD21" s="267"/>
      <c r="AE21" s="267"/>
      <c r="AF21" s="267"/>
      <c r="AG21" s="271"/>
      <c r="AJ21" s="276"/>
      <c r="AO21" s="283"/>
      <c r="AP21" s="298"/>
      <c r="AQ21" s="298"/>
      <c r="AR21" s="298"/>
      <c r="AS21" s="298"/>
      <c r="AT21" s="322"/>
      <c r="AU21" s="463"/>
      <c r="AV21" s="309"/>
      <c r="AW21" s="309"/>
      <c r="AX21" s="476"/>
      <c r="AY21" s="309"/>
      <c r="AZ21" s="309"/>
      <c r="BA21" s="476"/>
      <c r="BB21" s="309"/>
      <c r="BC21" s="309"/>
      <c r="BD21" s="476"/>
      <c r="BE21" s="309"/>
      <c r="BF21" s="309"/>
      <c r="BG21" s="309"/>
      <c r="BH21" s="499"/>
      <c r="BI21" s="499"/>
      <c r="BJ21" s="499"/>
      <c r="BK21" s="499"/>
      <c r="BL21" s="499"/>
      <c r="BM21" s="499"/>
      <c r="BN21" s="499"/>
      <c r="BO21" s="499"/>
      <c r="BP21" s="499"/>
      <c r="BQ21" s="499"/>
      <c r="BR21" s="518"/>
      <c r="BV21" s="406" t="s">
        <v>683</v>
      </c>
      <c r="CB21" s="406">
        <f>IF(AU22="",0,1)</f>
        <v>0</v>
      </c>
    </row>
    <row r="22" spans="1:82" ht="14" customHeight="1">
      <c r="A22" s="71" t="e">
        <f>VLOOKUP(T22,環境設定!$B$7:$C$16,2,0)</f>
        <v>#N/A</v>
      </c>
      <c r="B22" s="215">
        <f t="shared" si="0"/>
        <v>21</v>
      </c>
      <c r="C22" s="222" t="str">
        <f>IF(ISERROR(VLOOKUP($B22,積算集約!$C:$J,3,0)),"",VLOOKUP($B22,積算集約!$C:$J,3,0))</f>
        <v/>
      </c>
      <c r="D22" s="227"/>
      <c r="E22" s="231" t="str">
        <f>IF(ISERROR(VLOOKUP($B22,積算集約!$C:$J,4,0)),"",VLOOKUP($B22,積算集約!$C:$J,4,0))</f>
        <v/>
      </c>
      <c r="F22" s="231"/>
      <c r="G22" s="231"/>
      <c r="H22" s="231"/>
      <c r="I22" s="231"/>
      <c r="J22" s="231"/>
      <c r="K22" s="231"/>
      <c r="L22" s="231"/>
      <c r="M22" s="231"/>
      <c r="N22" s="231"/>
      <c r="O22" s="231"/>
      <c r="P22" s="231"/>
      <c r="Q22" s="231"/>
      <c r="R22" s="231"/>
      <c r="S22" s="231"/>
      <c r="T22" s="227" t="str">
        <f>IF(ISERROR(VLOOKUP($B22,積算集約!$C:$J,5,0)),"",VLOOKUP($B22,積算集約!$C:$J,5,0))</f>
        <v/>
      </c>
      <c r="U22" s="227"/>
      <c r="V22" s="254" t="str">
        <f>IF(ISERROR(VLOOKUP($B22,積算集約!$C:$J,6,0)),"",VLOOKUP($B22,積算集約!$C:$J,6,0))</f>
        <v/>
      </c>
      <c r="W22" s="254"/>
      <c r="X22" s="254"/>
      <c r="Y22" s="258" t="str">
        <f>IF(ISERROR(VLOOKUP($B22,積算集約!$C:$J,7,0)),"",VLOOKUP($B22,積算集約!$C:$J,7,0))</f>
        <v/>
      </c>
      <c r="Z22" s="258"/>
      <c r="AA22" s="258"/>
      <c r="AB22" s="258"/>
      <c r="AC22" s="267" t="str">
        <f>IF(ISERROR(VLOOKUP($B22,積算集約!$C:$J,8,0)),"",VLOOKUP($B22,積算集約!$C:$J,8,0))</f>
        <v/>
      </c>
      <c r="AD22" s="267"/>
      <c r="AE22" s="267"/>
      <c r="AF22" s="267"/>
      <c r="AG22" s="271"/>
      <c r="AJ22" s="276"/>
      <c r="AO22" s="281" t="s">
        <v>469</v>
      </c>
      <c r="AP22" s="296"/>
      <c r="AQ22" s="296"/>
      <c r="AR22" s="296"/>
      <c r="AS22" s="296"/>
      <c r="AT22" s="320"/>
      <c r="AU22" s="324" t="str">
        <f>IF(申込書表!AU27=0,"",申込書表!AU27)</f>
        <v/>
      </c>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519"/>
      <c r="BV22" s="406" t="s">
        <v>89</v>
      </c>
      <c r="BY22" s="406" t="s">
        <v>539</v>
      </c>
      <c r="CB22" s="406">
        <f>IF(L54&lt;&gt;"",1,0)</f>
        <v>0</v>
      </c>
      <c r="CD22" s="410">
        <f>CB22+CB23</f>
        <v>0</v>
      </c>
    </row>
    <row r="23" spans="1:82" ht="14" customHeight="1">
      <c r="A23" s="71" t="e">
        <f>VLOOKUP(T23,環境設定!$B$7:$C$16,2,0)</f>
        <v>#N/A</v>
      </c>
      <c r="B23" s="215">
        <f t="shared" si="0"/>
        <v>22</v>
      </c>
      <c r="C23" s="222" t="str">
        <f>IF(ISERROR(VLOOKUP($B23,積算集約!$C:$J,3,0)),"",VLOOKUP($B23,積算集約!$C:$J,3,0))</f>
        <v/>
      </c>
      <c r="D23" s="227"/>
      <c r="E23" s="231" t="str">
        <f>IF(ISERROR(VLOOKUP($B23,積算集約!$C:$J,4,0)),"",VLOOKUP($B23,積算集約!$C:$J,4,0))</f>
        <v/>
      </c>
      <c r="F23" s="231"/>
      <c r="G23" s="231"/>
      <c r="H23" s="231"/>
      <c r="I23" s="231"/>
      <c r="J23" s="231"/>
      <c r="K23" s="231"/>
      <c r="L23" s="231"/>
      <c r="M23" s="231"/>
      <c r="N23" s="231"/>
      <c r="O23" s="231"/>
      <c r="P23" s="231"/>
      <c r="Q23" s="231"/>
      <c r="R23" s="231"/>
      <c r="S23" s="231"/>
      <c r="T23" s="227" t="str">
        <f>IF(ISERROR(VLOOKUP($B23,積算集約!$C:$J,5,0)),"",VLOOKUP($B23,積算集約!$C:$J,5,0))</f>
        <v/>
      </c>
      <c r="U23" s="227"/>
      <c r="V23" s="254" t="str">
        <f>IF(ISERROR(VLOOKUP($B23,積算集約!$C:$J,6,0)),"",VLOOKUP($B23,積算集約!$C:$J,6,0))</f>
        <v/>
      </c>
      <c r="W23" s="254"/>
      <c r="X23" s="254"/>
      <c r="Y23" s="258" t="str">
        <f>IF(ISERROR(VLOOKUP($B23,積算集約!$C:$J,7,0)),"",VLOOKUP($B23,積算集約!$C:$J,7,0))</f>
        <v/>
      </c>
      <c r="Z23" s="258"/>
      <c r="AA23" s="258"/>
      <c r="AB23" s="258"/>
      <c r="AC23" s="267" t="str">
        <f>IF(ISERROR(VLOOKUP($B23,積算集約!$C:$J,8,0)),"",VLOOKUP($B23,積算集約!$C:$J,8,0))</f>
        <v/>
      </c>
      <c r="AD23" s="267"/>
      <c r="AE23" s="267"/>
      <c r="AF23" s="267"/>
      <c r="AG23" s="271"/>
      <c r="AJ23" s="276"/>
      <c r="AO23" s="283"/>
      <c r="AP23" s="298"/>
      <c r="AQ23" s="298"/>
      <c r="AR23" s="298"/>
      <c r="AS23" s="298"/>
      <c r="AT23" s="322"/>
      <c r="AU23" s="325"/>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520"/>
      <c r="BY23" s="406" t="s">
        <v>457</v>
      </c>
      <c r="CB23" s="406">
        <f>IF(Z54&lt;&gt;"",1,0)</f>
        <v>0</v>
      </c>
      <c r="CD23" s="410"/>
    </row>
    <row r="24" spans="1:82" ht="14" customHeight="1">
      <c r="A24" s="71" t="e">
        <f>VLOOKUP(T24,環境設定!$B$7:$C$16,2,0)</f>
        <v>#N/A</v>
      </c>
      <c r="B24" s="215">
        <f t="shared" si="0"/>
        <v>23</v>
      </c>
      <c r="C24" s="222" t="str">
        <f>IF(ISERROR(VLOOKUP($B24,積算集約!$C:$J,3,0)),"",VLOOKUP($B24,積算集約!$C:$J,3,0))</f>
        <v/>
      </c>
      <c r="D24" s="227"/>
      <c r="E24" s="231" t="str">
        <f>IF(ISERROR(VLOOKUP($B24,積算集約!$C:$J,4,0)),"",VLOOKUP($B24,積算集約!$C:$J,4,0))</f>
        <v/>
      </c>
      <c r="F24" s="231"/>
      <c r="G24" s="231"/>
      <c r="H24" s="231"/>
      <c r="I24" s="231"/>
      <c r="J24" s="231"/>
      <c r="K24" s="231"/>
      <c r="L24" s="231"/>
      <c r="M24" s="231"/>
      <c r="N24" s="231"/>
      <c r="O24" s="231"/>
      <c r="P24" s="231"/>
      <c r="Q24" s="231"/>
      <c r="R24" s="231"/>
      <c r="S24" s="231"/>
      <c r="T24" s="227" t="str">
        <f>IF(ISERROR(VLOOKUP($B24,積算集約!$C:$J,5,0)),"",VLOOKUP($B24,積算集約!$C:$J,5,0))</f>
        <v/>
      </c>
      <c r="U24" s="227"/>
      <c r="V24" s="254" t="str">
        <f>IF(ISERROR(VLOOKUP($B24,積算集約!$C:$J,6,0)),"",VLOOKUP($B24,積算集約!$C:$J,6,0))</f>
        <v/>
      </c>
      <c r="W24" s="254"/>
      <c r="X24" s="254"/>
      <c r="Y24" s="258" t="str">
        <f>IF(ISERROR(VLOOKUP($B24,積算集約!$C:$J,7,0)),"",VLOOKUP($B24,積算集約!$C:$J,7,0))</f>
        <v/>
      </c>
      <c r="Z24" s="258"/>
      <c r="AA24" s="258"/>
      <c r="AB24" s="258"/>
      <c r="AC24" s="267" t="str">
        <f>IF(ISERROR(VLOOKUP($B24,積算集約!$C:$J,8,0)),"",VLOOKUP($B24,積算集約!$C:$J,8,0))</f>
        <v/>
      </c>
      <c r="AD24" s="267"/>
      <c r="AE24" s="267"/>
      <c r="AF24" s="267"/>
      <c r="AG24" s="271"/>
      <c r="AJ24" s="276"/>
      <c r="AO24" s="284" t="s">
        <v>353</v>
      </c>
      <c r="AP24" s="284"/>
      <c r="AQ24" s="284"/>
      <c r="AR24" s="284"/>
      <c r="AS24" s="284"/>
      <c r="AT24" s="284"/>
      <c r="AU24" s="464" t="str">
        <f>IF(共通情報!D4=0,"",共通情報!D4)</f>
        <v/>
      </c>
      <c r="AV24" s="470"/>
      <c r="AW24" s="470"/>
      <c r="AX24" s="470"/>
      <c r="AY24" s="470"/>
      <c r="AZ24" s="470"/>
      <c r="BA24" s="470"/>
      <c r="BB24" s="470"/>
      <c r="BC24" s="470"/>
      <c r="BD24" s="470"/>
      <c r="BE24" s="470"/>
      <c r="BF24" s="470"/>
      <c r="BG24" s="470"/>
      <c r="BH24" s="500" t="str">
        <f>IF(共通情報!D6=0,"",共通情報!D6)&amp;CHAR(10)&amp;IF(共通情報!D7=0,"","☎"&amp;共通情報!D7)</f>
        <v xml:space="preserve">
</v>
      </c>
      <c r="BI24" s="500"/>
      <c r="BJ24" s="500"/>
      <c r="BK24" s="500"/>
      <c r="BL24" s="500"/>
      <c r="BM24" s="500"/>
      <c r="BN24" s="500"/>
      <c r="BO24" s="500"/>
      <c r="BP24" s="500"/>
      <c r="BQ24" s="500"/>
      <c r="BR24" s="521"/>
      <c r="BV24" s="406" t="s">
        <v>681</v>
      </c>
      <c r="CB24" s="406">
        <f>IF(BJ9="",0,IF(BJ9="令和　　年　　月　　日",0,1))</f>
        <v>0</v>
      </c>
    </row>
    <row r="25" spans="1:82" ht="14" customHeight="1">
      <c r="A25" s="71" t="e">
        <f>VLOOKUP(T25,環境設定!$B$7:$C$16,2,0)</f>
        <v>#N/A</v>
      </c>
      <c r="B25" s="215">
        <f t="shared" si="0"/>
        <v>24</v>
      </c>
      <c r="C25" s="222" t="str">
        <f>IF(ISERROR(VLOOKUP($B25,積算集約!$C:$J,3,0)),"",VLOOKUP($B25,積算集約!$C:$J,3,0))</f>
        <v/>
      </c>
      <c r="D25" s="227"/>
      <c r="E25" s="231" t="str">
        <f>IF(ISERROR(VLOOKUP($B25,積算集約!$C:$J,4,0)),"",VLOOKUP($B25,積算集約!$C:$J,4,0))</f>
        <v/>
      </c>
      <c r="F25" s="231"/>
      <c r="G25" s="231"/>
      <c r="H25" s="231"/>
      <c r="I25" s="231"/>
      <c r="J25" s="231"/>
      <c r="K25" s="231"/>
      <c r="L25" s="231"/>
      <c r="M25" s="231"/>
      <c r="N25" s="231"/>
      <c r="O25" s="231"/>
      <c r="P25" s="231"/>
      <c r="Q25" s="231"/>
      <c r="R25" s="231"/>
      <c r="S25" s="231"/>
      <c r="T25" s="227" t="str">
        <f>IF(ISERROR(VLOOKUP($B25,積算集約!$C:$J,5,0)),"",VLOOKUP($B25,積算集約!$C:$J,5,0))</f>
        <v/>
      </c>
      <c r="U25" s="227"/>
      <c r="V25" s="254" t="str">
        <f>IF(ISERROR(VLOOKUP($B25,積算集約!$C:$J,6,0)),"",VLOOKUP($B25,積算集約!$C:$J,6,0))</f>
        <v/>
      </c>
      <c r="W25" s="254"/>
      <c r="X25" s="254"/>
      <c r="Y25" s="258" t="str">
        <f>IF(ISERROR(VLOOKUP($B25,積算集約!$C:$J,7,0)),"",VLOOKUP($B25,積算集約!$C:$J,7,0))</f>
        <v/>
      </c>
      <c r="Z25" s="258"/>
      <c r="AA25" s="258"/>
      <c r="AB25" s="258"/>
      <c r="AC25" s="267" t="str">
        <f>IF(ISERROR(VLOOKUP($B25,積算集約!$C:$J,8,0)),"",VLOOKUP($B25,積算集約!$C:$J,8,0))</f>
        <v/>
      </c>
      <c r="AD25" s="267"/>
      <c r="AE25" s="267"/>
      <c r="AF25" s="267"/>
      <c r="AG25" s="271"/>
      <c r="AJ25" s="276"/>
      <c r="AO25" s="284"/>
      <c r="AP25" s="284"/>
      <c r="AQ25" s="284"/>
      <c r="AR25" s="284"/>
      <c r="AS25" s="284"/>
      <c r="AT25" s="284"/>
      <c r="AU25" s="363"/>
      <c r="AV25" s="366"/>
      <c r="AW25" s="366"/>
      <c r="AX25" s="366"/>
      <c r="AY25" s="366"/>
      <c r="AZ25" s="366"/>
      <c r="BA25" s="366"/>
      <c r="BB25" s="366"/>
      <c r="BC25" s="366"/>
      <c r="BD25" s="366"/>
      <c r="BE25" s="366"/>
      <c r="BF25" s="366"/>
      <c r="BG25" s="366"/>
      <c r="BH25" s="501"/>
      <c r="BI25" s="501"/>
      <c r="BJ25" s="501"/>
      <c r="BK25" s="501"/>
      <c r="BL25" s="501"/>
      <c r="BM25" s="501"/>
      <c r="BN25" s="501"/>
      <c r="BO25" s="501"/>
      <c r="BP25" s="501"/>
      <c r="BQ25" s="501"/>
      <c r="BR25" s="522"/>
      <c r="BV25" s="406" t="s">
        <v>600</v>
      </c>
      <c r="CB25" s="406">
        <f>IF(AU37="",0,IF(AU37="令和　　年　　月　　日",0,1))</f>
        <v>0</v>
      </c>
      <c r="CD25" s="410"/>
    </row>
    <row r="26" spans="1:82" ht="14" customHeight="1">
      <c r="A26" s="71" t="e">
        <f>VLOOKUP(T26,環境設定!$B$7:$C$16,2,0)</f>
        <v>#N/A</v>
      </c>
      <c r="B26" s="215">
        <f t="shared" si="0"/>
        <v>25</v>
      </c>
      <c r="C26" s="222" t="str">
        <f>IF(ISERROR(VLOOKUP($B26,積算集約!$C:$J,3,0)),"",VLOOKUP($B26,積算集約!$C:$J,3,0))</f>
        <v/>
      </c>
      <c r="D26" s="227"/>
      <c r="E26" s="231" t="str">
        <f>IF(ISERROR(VLOOKUP($B26,積算集約!$C:$J,4,0)),"",VLOOKUP($B26,積算集約!$C:$J,4,0))</f>
        <v/>
      </c>
      <c r="F26" s="231"/>
      <c r="G26" s="231"/>
      <c r="H26" s="231"/>
      <c r="I26" s="231"/>
      <c r="J26" s="231"/>
      <c r="K26" s="231"/>
      <c r="L26" s="231"/>
      <c r="M26" s="231"/>
      <c r="N26" s="231"/>
      <c r="O26" s="231"/>
      <c r="P26" s="231"/>
      <c r="Q26" s="231"/>
      <c r="R26" s="231"/>
      <c r="S26" s="231"/>
      <c r="T26" s="227" t="str">
        <f>IF(ISERROR(VLOOKUP($B26,積算集約!$C:$J,5,0)),"",VLOOKUP($B26,積算集約!$C:$J,5,0))</f>
        <v/>
      </c>
      <c r="U26" s="227"/>
      <c r="V26" s="254" t="str">
        <f>IF(ISERROR(VLOOKUP($B26,積算集約!$C:$J,6,0)),"",VLOOKUP($B26,積算集約!$C:$J,6,0))</f>
        <v/>
      </c>
      <c r="W26" s="254"/>
      <c r="X26" s="254"/>
      <c r="Y26" s="258" t="str">
        <f>IF(ISERROR(VLOOKUP($B26,積算集約!$C:$J,7,0)),"",VLOOKUP($B26,積算集約!$C:$J,7,0))</f>
        <v/>
      </c>
      <c r="Z26" s="258"/>
      <c r="AA26" s="258"/>
      <c r="AB26" s="258"/>
      <c r="AC26" s="267" t="str">
        <f>IF(ISERROR(VLOOKUP($B26,積算集約!$C:$J,8,0)),"",VLOOKUP($B26,積算集約!$C:$J,8,0))</f>
        <v/>
      </c>
      <c r="AD26" s="267"/>
      <c r="AE26" s="267"/>
      <c r="AF26" s="267"/>
      <c r="AG26" s="271"/>
      <c r="AJ26" s="276"/>
      <c r="AO26" s="284"/>
      <c r="AP26" s="284"/>
      <c r="AQ26" s="284"/>
      <c r="AR26" s="284"/>
      <c r="AS26" s="284"/>
      <c r="AT26" s="284"/>
      <c r="AU26" s="465"/>
      <c r="AV26" s="471"/>
      <c r="AW26" s="471"/>
      <c r="AX26" s="471"/>
      <c r="AY26" s="471"/>
      <c r="AZ26" s="471"/>
      <c r="BA26" s="471"/>
      <c r="BB26" s="471"/>
      <c r="BC26" s="471"/>
      <c r="BD26" s="471"/>
      <c r="BE26" s="471"/>
      <c r="BF26" s="471"/>
      <c r="BG26" s="471"/>
      <c r="BH26" s="502"/>
      <c r="BI26" s="502"/>
      <c r="BJ26" s="502"/>
      <c r="BK26" s="502"/>
      <c r="BL26" s="502"/>
      <c r="BM26" s="502"/>
      <c r="BN26" s="502"/>
      <c r="BO26" s="502"/>
      <c r="BP26" s="502"/>
      <c r="BQ26" s="502"/>
      <c r="BR26" s="523"/>
      <c r="BV26" s="406" t="s">
        <v>680</v>
      </c>
      <c r="CB26" s="406">
        <f>IF(AU39="",0,IF(AU39="令和　　年　　月　　日",0,1))</f>
        <v>0</v>
      </c>
      <c r="CD26" s="410"/>
    </row>
    <row r="27" spans="1:82" ht="14" customHeight="1">
      <c r="A27" s="71" t="e">
        <f>VLOOKUP(T27,環境設定!$B$7:$C$16,2,0)</f>
        <v>#N/A</v>
      </c>
      <c r="B27" s="215">
        <f t="shared" si="0"/>
        <v>26</v>
      </c>
      <c r="C27" s="222" t="str">
        <f>IF(ISERROR(VLOOKUP($B27,積算集約!$C:$J,3,0)),"",VLOOKUP($B27,積算集約!$C:$J,3,0))</f>
        <v/>
      </c>
      <c r="D27" s="227"/>
      <c r="E27" s="231" t="str">
        <f>IF(ISERROR(VLOOKUP($B27,積算集約!$C:$J,4,0)),"",VLOOKUP($B27,積算集約!$C:$J,4,0))</f>
        <v/>
      </c>
      <c r="F27" s="231"/>
      <c r="G27" s="231"/>
      <c r="H27" s="231"/>
      <c r="I27" s="231"/>
      <c r="J27" s="231"/>
      <c r="K27" s="231"/>
      <c r="L27" s="231"/>
      <c r="M27" s="231"/>
      <c r="N27" s="231"/>
      <c r="O27" s="231"/>
      <c r="P27" s="231"/>
      <c r="Q27" s="231"/>
      <c r="R27" s="231"/>
      <c r="S27" s="231"/>
      <c r="T27" s="227" t="str">
        <f>IF(ISERROR(VLOOKUP($B27,積算集約!$C:$J,5,0)),"",VLOOKUP($B27,積算集約!$C:$J,5,0))</f>
        <v/>
      </c>
      <c r="U27" s="227"/>
      <c r="V27" s="254" t="str">
        <f>IF(ISERROR(VLOOKUP($B27,積算集約!$C:$J,6,0)),"",VLOOKUP($B27,積算集約!$C:$J,6,0))</f>
        <v/>
      </c>
      <c r="W27" s="254"/>
      <c r="X27" s="254"/>
      <c r="Y27" s="258" t="str">
        <f>IF(ISERROR(VLOOKUP($B27,積算集約!$C:$J,7,0)),"",VLOOKUP($B27,積算集約!$C:$J,7,0))</f>
        <v/>
      </c>
      <c r="Z27" s="258"/>
      <c r="AA27" s="258"/>
      <c r="AB27" s="258"/>
      <c r="AC27" s="267" t="str">
        <f>IF(ISERROR(VLOOKUP($B27,積算集約!$C:$J,8,0)),"",VLOOKUP($B27,積算集約!$C:$J,8,0))</f>
        <v/>
      </c>
      <c r="AD27" s="267"/>
      <c r="AE27" s="267"/>
      <c r="AF27" s="267"/>
      <c r="AG27" s="271"/>
      <c r="AJ27" s="276"/>
      <c r="AO27" s="281" t="s">
        <v>358</v>
      </c>
      <c r="AP27" s="296"/>
      <c r="AQ27" s="296"/>
      <c r="AR27" s="296"/>
      <c r="AS27" s="296"/>
      <c r="AT27" s="320"/>
      <c r="AU27" s="318" t="s">
        <v>575</v>
      </c>
      <c r="AV27" s="318"/>
      <c r="AW27" s="318"/>
      <c r="AX27" s="333" t="str">
        <f>IF(共通情報!D14=0,"",共通情報!D14)</f>
        <v/>
      </c>
      <c r="AY27" s="333"/>
      <c r="AZ27" s="333"/>
      <c r="BA27" s="333"/>
      <c r="BB27" s="333"/>
      <c r="BC27" s="333"/>
      <c r="BD27" s="333"/>
      <c r="BE27" s="333"/>
      <c r="BF27" s="333"/>
      <c r="BG27" s="333"/>
      <c r="BH27" s="333"/>
      <c r="BI27" s="333"/>
      <c r="BJ27" s="333"/>
      <c r="BK27" s="333"/>
      <c r="BL27" s="333"/>
      <c r="BM27" s="333"/>
      <c r="BN27" s="333"/>
      <c r="BO27" s="514"/>
      <c r="BP27" s="514"/>
      <c r="BQ27" s="514"/>
      <c r="BR27" s="524"/>
      <c r="BV27" s="406" t="s">
        <v>679</v>
      </c>
      <c r="CB27" s="406">
        <f>IF(AU41="",0,IF(AU41="令和　　年　　月　　日",0,1))</f>
        <v>0</v>
      </c>
      <c r="CD27" s="410"/>
    </row>
    <row r="28" spans="1:82" ht="14" customHeight="1">
      <c r="A28" s="71" t="e">
        <f>VLOOKUP(T28,環境設定!$B$7:$C$16,2,0)</f>
        <v>#N/A</v>
      </c>
      <c r="B28" s="215">
        <f t="shared" si="0"/>
        <v>27</v>
      </c>
      <c r="C28" s="222" t="str">
        <f>IF(ISERROR(VLOOKUP($B28,積算集約!$C:$J,3,0)),"",VLOOKUP($B28,積算集約!$C:$J,3,0))</f>
        <v/>
      </c>
      <c r="D28" s="227"/>
      <c r="E28" s="231" t="str">
        <f>IF(ISERROR(VLOOKUP($B28,積算集約!$C:$J,4,0)),"",VLOOKUP($B28,積算集約!$C:$J,4,0))</f>
        <v/>
      </c>
      <c r="F28" s="231"/>
      <c r="G28" s="231"/>
      <c r="H28" s="231"/>
      <c r="I28" s="231"/>
      <c r="J28" s="231"/>
      <c r="K28" s="231"/>
      <c r="L28" s="231"/>
      <c r="M28" s="231"/>
      <c r="N28" s="231"/>
      <c r="O28" s="231"/>
      <c r="P28" s="231"/>
      <c r="Q28" s="231"/>
      <c r="R28" s="231"/>
      <c r="S28" s="231"/>
      <c r="T28" s="227" t="str">
        <f>IF(ISERROR(VLOOKUP($B28,積算集約!$C:$J,5,0)),"",VLOOKUP($B28,積算集約!$C:$J,5,0))</f>
        <v/>
      </c>
      <c r="U28" s="227"/>
      <c r="V28" s="254" t="str">
        <f>IF(ISERROR(VLOOKUP($B28,積算集約!$C:$J,6,0)),"",VLOOKUP($B28,積算集約!$C:$J,6,0))</f>
        <v/>
      </c>
      <c r="W28" s="254"/>
      <c r="X28" s="254"/>
      <c r="Y28" s="258" t="str">
        <f>IF(ISERROR(VLOOKUP($B28,積算集約!$C:$J,7,0)),"",VLOOKUP($B28,積算集約!$C:$J,7,0))</f>
        <v/>
      </c>
      <c r="Z28" s="258"/>
      <c r="AA28" s="258"/>
      <c r="AB28" s="258"/>
      <c r="AC28" s="267" t="str">
        <f>IF(ISERROR(VLOOKUP($B28,積算集約!$C:$J,8,0)),"",VLOOKUP($B28,積算集約!$C:$J,8,0))</f>
        <v/>
      </c>
      <c r="AD28" s="267"/>
      <c r="AE28" s="267"/>
      <c r="AF28" s="267"/>
      <c r="AG28" s="271"/>
      <c r="AJ28" s="276"/>
      <c r="AO28" s="282"/>
      <c r="AP28" s="297"/>
      <c r="AQ28" s="297"/>
      <c r="AR28" s="297"/>
      <c r="AS28" s="297"/>
      <c r="AT28" s="321"/>
      <c r="AU28" s="280"/>
      <c r="AV28" s="472"/>
      <c r="AW28" s="472"/>
      <c r="AX28" s="337"/>
      <c r="AY28" s="337"/>
      <c r="AZ28" s="337"/>
      <c r="BA28" s="337"/>
      <c r="BB28" s="337"/>
      <c r="BC28" s="337"/>
      <c r="BD28" s="337"/>
      <c r="BE28" s="337"/>
      <c r="BF28" s="337"/>
      <c r="BG28" s="337"/>
      <c r="BH28" s="337"/>
      <c r="BI28" s="337"/>
      <c r="BJ28" s="337"/>
      <c r="BK28" s="337"/>
      <c r="BL28" s="337"/>
      <c r="BM28" s="337"/>
      <c r="BN28" s="337"/>
      <c r="BO28" s="472"/>
      <c r="BP28" s="472"/>
      <c r="BQ28" s="472"/>
      <c r="BR28" s="525"/>
      <c r="BV28" s="406" t="s">
        <v>221</v>
      </c>
      <c r="CB28" s="406">
        <f>IF(AU43="",0,IF(AU43="令和　　年　　月　　日",0,1))</f>
        <v>0</v>
      </c>
      <c r="CD28" s="410"/>
    </row>
    <row r="29" spans="1:82" ht="14" customHeight="1">
      <c r="A29" s="71" t="e">
        <f>VLOOKUP(T29,環境設定!$B$7:$C$16,2,0)</f>
        <v>#N/A</v>
      </c>
      <c r="B29" s="215">
        <f t="shared" si="0"/>
        <v>28</v>
      </c>
      <c r="C29" s="222" t="str">
        <f>IF(ISERROR(VLOOKUP($B29,積算集約!$C:$J,3,0)),"",VLOOKUP($B29,積算集約!$C:$J,3,0))</f>
        <v/>
      </c>
      <c r="D29" s="227"/>
      <c r="E29" s="231" t="str">
        <f>IF(ISERROR(VLOOKUP($B29,積算集約!$C:$J,4,0)),"",VLOOKUP($B29,積算集約!$C:$J,4,0))</f>
        <v/>
      </c>
      <c r="F29" s="231"/>
      <c r="G29" s="231"/>
      <c r="H29" s="231"/>
      <c r="I29" s="231"/>
      <c r="J29" s="231"/>
      <c r="K29" s="231"/>
      <c r="L29" s="231"/>
      <c r="M29" s="231"/>
      <c r="N29" s="231"/>
      <c r="O29" s="231"/>
      <c r="P29" s="231"/>
      <c r="Q29" s="231"/>
      <c r="R29" s="231"/>
      <c r="S29" s="231"/>
      <c r="T29" s="227" t="str">
        <f>IF(ISERROR(VLOOKUP($B29,積算集約!$C:$J,5,0)),"",VLOOKUP($B29,積算集約!$C:$J,5,0))</f>
        <v/>
      </c>
      <c r="U29" s="227"/>
      <c r="V29" s="254" t="str">
        <f>IF(ISERROR(VLOOKUP($B29,積算集約!$C:$J,6,0)),"",VLOOKUP($B29,積算集約!$C:$J,6,0))</f>
        <v/>
      </c>
      <c r="W29" s="254"/>
      <c r="X29" s="254"/>
      <c r="Y29" s="258" t="str">
        <f>IF(ISERROR(VLOOKUP($B29,積算集約!$C:$J,7,0)),"",VLOOKUP($B29,積算集約!$C:$J,7,0))</f>
        <v/>
      </c>
      <c r="Z29" s="258"/>
      <c r="AA29" s="258"/>
      <c r="AB29" s="258"/>
      <c r="AC29" s="267" t="str">
        <f>IF(ISERROR(VLOOKUP($B29,積算集約!$C:$J,8,0)),"",VLOOKUP($B29,積算集約!$C:$J,8,0))</f>
        <v/>
      </c>
      <c r="AD29" s="267"/>
      <c r="AE29" s="267"/>
      <c r="AF29" s="267"/>
      <c r="AG29" s="271"/>
      <c r="AJ29" s="276"/>
      <c r="AO29" s="282"/>
      <c r="AP29" s="297"/>
      <c r="AQ29" s="297"/>
      <c r="AR29" s="297"/>
      <c r="AS29" s="297"/>
      <c r="AT29" s="321"/>
      <c r="AU29" s="280" t="s">
        <v>580</v>
      </c>
      <c r="AV29" s="280"/>
      <c r="AW29" s="280"/>
      <c r="AX29" s="477"/>
      <c r="AY29" s="477"/>
      <c r="AZ29" s="477"/>
      <c r="BA29" s="477"/>
      <c r="BB29" s="477"/>
      <c r="BC29" s="477"/>
      <c r="BD29" s="477"/>
      <c r="BE29" s="477"/>
      <c r="BF29" s="477"/>
      <c r="BG29" s="477"/>
      <c r="BH29" s="477"/>
      <c r="BI29" s="477"/>
      <c r="BJ29" s="477"/>
      <c r="BK29" s="477"/>
      <c r="BL29" s="477"/>
      <c r="BM29" s="477"/>
      <c r="BN29" s="477"/>
      <c r="BO29" s="280" t="s">
        <v>364</v>
      </c>
      <c r="BP29" s="280"/>
      <c r="BQ29" s="383"/>
      <c r="BR29" s="400"/>
    </row>
    <row r="30" spans="1:82" ht="14" customHeight="1">
      <c r="A30" s="71" t="e">
        <f>VLOOKUP(T30,環境設定!$B$7:$C$16,2,0)</f>
        <v>#N/A</v>
      </c>
      <c r="B30" s="215">
        <f t="shared" si="0"/>
        <v>29</v>
      </c>
      <c r="C30" s="222" t="str">
        <f>IF(ISERROR(VLOOKUP($B30,積算集約!$C:$J,3,0)),"",VLOOKUP($B30,積算集約!$C:$J,3,0))</f>
        <v/>
      </c>
      <c r="D30" s="227"/>
      <c r="E30" s="231" t="str">
        <f>IF(ISERROR(VLOOKUP($B30,積算集約!$C:$J,4,0)),"",VLOOKUP($B30,積算集約!$C:$J,4,0))</f>
        <v/>
      </c>
      <c r="F30" s="231"/>
      <c r="G30" s="231"/>
      <c r="H30" s="231"/>
      <c r="I30" s="231"/>
      <c r="J30" s="231"/>
      <c r="K30" s="231"/>
      <c r="L30" s="231"/>
      <c r="M30" s="231"/>
      <c r="N30" s="231"/>
      <c r="O30" s="231"/>
      <c r="P30" s="231"/>
      <c r="Q30" s="231"/>
      <c r="R30" s="231"/>
      <c r="S30" s="231"/>
      <c r="T30" s="227" t="str">
        <f>IF(ISERROR(VLOOKUP($B30,積算集約!$C:$J,5,0)),"",VLOOKUP($B30,積算集約!$C:$J,5,0))</f>
        <v/>
      </c>
      <c r="U30" s="227"/>
      <c r="V30" s="254" t="str">
        <f>IF(ISERROR(VLOOKUP($B30,積算集約!$C:$J,6,0)),"",VLOOKUP($B30,積算集約!$C:$J,6,0))</f>
        <v/>
      </c>
      <c r="W30" s="254"/>
      <c r="X30" s="254"/>
      <c r="Y30" s="258" t="str">
        <f>IF(ISERROR(VLOOKUP($B30,積算集約!$C:$J,7,0)),"",VLOOKUP($B30,積算集約!$C:$J,7,0))</f>
        <v/>
      </c>
      <c r="Z30" s="258"/>
      <c r="AA30" s="258"/>
      <c r="AB30" s="258"/>
      <c r="AC30" s="267" t="str">
        <f>IF(ISERROR(VLOOKUP($B30,積算集約!$C:$J,8,0)),"",VLOOKUP($B30,積算集約!$C:$J,8,0))</f>
        <v/>
      </c>
      <c r="AD30" s="267"/>
      <c r="AE30" s="267"/>
      <c r="AF30" s="267"/>
      <c r="AG30" s="271"/>
      <c r="AJ30" s="276"/>
      <c r="AO30" s="282"/>
      <c r="AP30" s="297"/>
      <c r="AQ30" s="297"/>
      <c r="AR30" s="297"/>
      <c r="AS30" s="297"/>
      <c r="AT30" s="321"/>
      <c r="AU30" s="280"/>
      <c r="AV30" s="280"/>
      <c r="AW30" s="280"/>
      <c r="AX30" s="477"/>
      <c r="AY30" s="477"/>
      <c r="AZ30" s="477"/>
      <c r="BA30" s="477"/>
      <c r="BB30" s="477"/>
      <c r="BC30" s="477"/>
      <c r="BD30" s="477"/>
      <c r="BE30" s="477"/>
      <c r="BF30" s="477"/>
      <c r="BG30" s="477"/>
      <c r="BH30" s="477"/>
      <c r="BI30" s="477"/>
      <c r="BJ30" s="477"/>
      <c r="BK30" s="477"/>
      <c r="BL30" s="477"/>
      <c r="BM30" s="477"/>
      <c r="BN30" s="477"/>
      <c r="BO30" s="280"/>
      <c r="BP30" s="280"/>
      <c r="BQ30" s="383"/>
      <c r="BR30" s="400"/>
    </row>
    <row r="31" spans="1:82" ht="14" customHeight="1">
      <c r="A31" s="71" t="e">
        <f>VLOOKUP(T31,環境設定!$B$7:$C$16,2,0)</f>
        <v>#N/A</v>
      </c>
      <c r="B31" s="215">
        <f t="shared" si="0"/>
        <v>30</v>
      </c>
      <c r="C31" s="222" t="str">
        <f>IF(ISERROR(VLOOKUP($B31,積算集約!$C:$J,3,0)),"",VLOOKUP($B31,積算集約!$C:$J,3,0))</f>
        <v/>
      </c>
      <c r="D31" s="227"/>
      <c r="E31" s="231" t="str">
        <f>IF(ISERROR(VLOOKUP($B31,積算集約!$C:$J,4,0)),"",VLOOKUP($B31,積算集約!$C:$J,4,0))</f>
        <v/>
      </c>
      <c r="F31" s="231"/>
      <c r="G31" s="231"/>
      <c r="H31" s="231"/>
      <c r="I31" s="231"/>
      <c r="J31" s="231"/>
      <c r="K31" s="231"/>
      <c r="L31" s="231"/>
      <c r="M31" s="231"/>
      <c r="N31" s="231"/>
      <c r="O31" s="231"/>
      <c r="P31" s="231"/>
      <c r="Q31" s="231"/>
      <c r="R31" s="231"/>
      <c r="S31" s="231"/>
      <c r="T31" s="227" t="str">
        <f>IF(ISERROR(VLOOKUP($B31,積算集約!$C:$J,5,0)),"",VLOOKUP($B31,積算集約!$C:$J,5,0))</f>
        <v/>
      </c>
      <c r="U31" s="227"/>
      <c r="V31" s="254" t="str">
        <f>IF(ISERROR(VLOOKUP($B31,積算集約!$C:$J,6,0)),"",VLOOKUP($B31,積算集約!$C:$J,6,0))</f>
        <v/>
      </c>
      <c r="W31" s="254"/>
      <c r="X31" s="254"/>
      <c r="Y31" s="258" t="str">
        <f>IF(ISERROR(VLOOKUP($B31,積算集約!$C:$J,7,0)),"",VLOOKUP($B31,積算集約!$C:$J,7,0))</f>
        <v/>
      </c>
      <c r="Z31" s="258"/>
      <c r="AA31" s="258"/>
      <c r="AB31" s="258"/>
      <c r="AC31" s="267" t="str">
        <f>IF(ISERROR(VLOOKUP($B31,積算集約!$C:$J,8,0)),"",VLOOKUP($B31,積算集約!$C:$J,8,0))</f>
        <v/>
      </c>
      <c r="AD31" s="267"/>
      <c r="AE31" s="267"/>
      <c r="AF31" s="267"/>
      <c r="AG31" s="271"/>
      <c r="AJ31" s="276"/>
      <c r="AO31" s="283"/>
      <c r="AP31" s="298"/>
      <c r="AQ31" s="298"/>
      <c r="AR31" s="298"/>
      <c r="AS31" s="298"/>
      <c r="AT31" s="322"/>
      <c r="AU31" s="309" t="s">
        <v>369</v>
      </c>
      <c r="AV31" s="309"/>
      <c r="AW31" s="309"/>
      <c r="AX31" s="334" t="str">
        <f>IF(共通情報!D15=0,"",共通情報!D15)</f>
        <v/>
      </c>
      <c r="AY31" s="334"/>
      <c r="AZ31" s="334"/>
      <c r="BA31" s="334"/>
      <c r="BB31" s="334"/>
      <c r="BC31" s="334"/>
      <c r="BD31" s="334"/>
      <c r="BE31" s="334"/>
      <c r="BF31" s="334"/>
      <c r="BG31" s="334"/>
      <c r="BH31" s="334"/>
      <c r="BI31" s="334"/>
      <c r="BJ31" s="334"/>
      <c r="BK31" s="334"/>
      <c r="BL31" s="334"/>
      <c r="BM31" s="334"/>
      <c r="BN31" s="334"/>
      <c r="BO31" s="384"/>
      <c r="BP31" s="384"/>
      <c r="BQ31" s="384"/>
      <c r="BR31" s="401"/>
    </row>
    <row r="32" spans="1:82" ht="14" customHeight="1">
      <c r="A32" s="71" t="e">
        <f>VLOOKUP(T32,環境設定!$B$7:$C$16,2,0)</f>
        <v>#N/A</v>
      </c>
      <c r="B32" s="215">
        <f t="shared" si="0"/>
        <v>31</v>
      </c>
      <c r="C32" s="222" t="str">
        <f>IF(ISERROR(VLOOKUP($B32,積算集約!$C:$J,3,0)),"",VLOOKUP($B32,積算集約!$C:$J,3,0))</f>
        <v xml:space="preserve"> </v>
      </c>
      <c r="D32" s="227"/>
      <c r="E32" s="231" t="str">
        <f>IF(ISERROR(VLOOKUP($B32,積算集約!$C:$J,4,0)),"",VLOOKUP($B32,積算集約!$C:$J,4,0))</f>
        <v>[供給管工事]</v>
      </c>
      <c r="F32" s="231"/>
      <c r="G32" s="231"/>
      <c r="H32" s="231"/>
      <c r="I32" s="231"/>
      <c r="J32" s="231"/>
      <c r="K32" s="231"/>
      <c r="L32" s="231"/>
      <c r="M32" s="231"/>
      <c r="N32" s="231"/>
      <c r="O32" s="231"/>
      <c r="P32" s="231"/>
      <c r="Q32" s="231"/>
      <c r="R32" s="231"/>
      <c r="S32" s="231"/>
      <c r="T32" s="227" t="str">
        <f>IF(ISERROR(VLOOKUP($B32,積算集約!$C:$J,5,0)),"",VLOOKUP($B32,積算集約!$C:$J,5,0))</f>
        <v xml:space="preserve"> </v>
      </c>
      <c r="U32" s="227"/>
      <c r="V32" s="254" t="str">
        <f>IF(ISERROR(VLOOKUP($B32,積算集約!$C:$J,6,0)),"",VLOOKUP($B32,積算集約!$C:$J,6,0))</f>
        <v xml:space="preserve"> </v>
      </c>
      <c r="W32" s="254"/>
      <c r="X32" s="254"/>
      <c r="Y32" s="258" t="str">
        <f>IF(ISERROR(VLOOKUP($B32,積算集約!$C:$J,7,0)),"",VLOOKUP($B32,積算集約!$C:$J,7,0))</f>
        <v/>
      </c>
      <c r="Z32" s="258"/>
      <c r="AA32" s="258"/>
      <c r="AB32" s="258"/>
      <c r="AC32" s="267" t="str">
        <f>IF(ISERROR(VLOOKUP($B32,積算集約!$C:$J,8,0)),"",VLOOKUP($B32,積算集約!$C:$J,8,0))</f>
        <v xml:space="preserve"> </v>
      </c>
      <c r="AD32" s="267"/>
      <c r="AE32" s="267"/>
      <c r="AF32" s="267"/>
      <c r="AG32" s="271"/>
      <c r="AJ32" s="276"/>
      <c r="AO32" s="443" t="s">
        <v>611</v>
      </c>
      <c r="AP32" s="296"/>
      <c r="AQ32" s="296"/>
      <c r="AR32" s="296"/>
      <c r="AS32" s="296"/>
      <c r="AT32" s="320"/>
      <c r="AU32" s="318" t="s">
        <v>575</v>
      </c>
      <c r="AV32" s="318"/>
      <c r="AW32" s="318"/>
      <c r="AX32" s="333" t="str">
        <f>IF(共通情報!D10=0,"",共通情報!D10)</f>
        <v/>
      </c>
      <c r="AY32" s="333"/>
      <c r="AZ32" s="333"/>
      <c r="BA32" s="333"/>
      <c r="BB32" s="333"/>
      <c r="BC32" s="333"/>
      <c r="BD32" s="333"/>
      <c r="BE32" s="333"/>
      <c r="BF32" s="333"/>
      <c r="BG32" s="333"/>
      <c r="BH32" s="333"/>
      <c r="BI32" s="333"/>
      <c r="BJ32" s="333"/>
      <c r="BK32" s="333"/>
      <c r="BL32" s="333"/>
      <c r="BM32" s="333"/>
      <c r="BN32" s="333"/>
      <c r="BO32" s="331"/>
      <c r="BP32" s="331"/>
      <c r="BQ32" s="331"/>
      <c r="BR32" s="519"/>
    </row>
    <row r="33" spans="1:70" ht="14" customHeight="1">
      <c r="A33" s="71" t="e">
        <f>VLOOKUP(T33,環境設定!$B$7:$C$16,2,0)</f>
        <v>#N/A</v>
      </c>
      <c r="B33" s="215">
        <f t="shared" si="0"/>
        <v>32</v>
      </c>
      <c r="C33" s="222" t="str">
        <f>IF(ISERROR(VLOOKUP($B33,積算集約!$C:$J,3,0)),"",VLOOKUP($B33,積算集約!$C:$J,3,0))</f>
        <v/>
      </c>
      <c r="D33" s="227"/>
      <c r="E33" s="231" t="str">
        <f>IF(ISERROR(VLOOKUP($B33,積算集約!$C:$J,4,0)),"",VLOOKUP($B33,積算集約!$C:$J,4,0))</f>
        <v/>
      </c>
      <c r="F33" s="231"/>
      <c r="G33" s="231"/>
      <c r="H33" s="231"/>
      <c r="I33" s="231"/>
      <c r="J33" s="231"/>
      <c r="K33" s="231"/>
      <c r="L33" s="231"/>
      <c r="M33" s="231"/>
      <c r="N33" s="231"/>
      <c r="O33" s="231"/>
      <c r="P33" s="231"/>
      <c r="Q33" s="231"/>
      <c r="R33" s="231"/>
      <c r="S33" s="231"/>
      <c r="T33" s="227" t="str">
        <f>IF(ISERROR(VLOOKUP($B33,積算集約!$C:$J,5,0)),"",VLOOKUP($B33,積算集約!$C:$J,5,0))</f>
        <v/>
      </c>
      <c r="U33" s="227"/>
      <c r="V33" s="254" t="str">
        <f>IF(ISERROR(VLOOKUP($B33,積算集約!$C:$J,6,0)),"",VLOOKUP($B33,積算集約!$C:$J,6,0))</f>
        <v/>
      </c>
      <c r="W33" s="254"/>
      <c r="X33" s="254"/>
      <c r="Y33" s="258" t="str">
        <f>IF(ISERROR(VLOOKUP($B33,積算集約!$C:$J,7,0)),"",VLOOKUP($B33,積算集約!$C:$J,7,0))</f>
        <v/>
      </c>
      <c r="Z33" s="258"/>
      <c r="AA33" s="258"/>
      <c r="AB33" s="258"/>
      <c r="AC33" s="267" t="str">
        <f>IF(ISERROR(VLOOKUP($B33,積算集約!$C:$J,8,0)),"",VLOOKUP($B33,積算集約!$C:$J,8,0))</f>
        <v/>
      </c>
      <c r="AD33" s="267"/>
      <c r="AE33" s="267"/>
      <c r="AF33" s="267"/>
      <c r="AG33" s="271"/>
      <c r="AJ33" s="276"/>
      <c r="AO33" s="282"/>
      <c r="AP33" s="297"/>
      <c r="AQ33" s="297"/>
      <c r="AR33" s="297"/>
      <c r="AS33" s="297"/>
      <c r="AT33" s="321"/>
      <c r="AU33" s="280"/>
      <c r="AV33" s="472"/>
      <c r="AW33" s="472"/>
      <c r="AX33" s="337"/>
      <c r="AY33" s="337"/>
      <c r="AZ33" s="337"/>
      <c r="BA33" s="337"/>
      <c r="BB33" s="337"/>
      <c r="BC33" s="337"/>
      <c r="BD33" s="337"/>
      <c r="BE33" s="337"/>
      <c r="BF33" s="337"/>
      <c r="BG33" s="337"/>
      <c r="BH33" s="337"/>
      <c r="BI33" s="337"/>
      <c r="BJ33" s="337"/>
      <c r="BK33" s="337"/>
      <c r="BL33" s="337"/>
      <c r="BM33" s="337"/>
      <c r="BN33" s="337"/>
      <c r="BO33" s="515"/>
      <c r="BP33" s="515"/>
      <c r="BQ33" s="515"/>
      <c r="BR33" s="526"/>
    </row>
    <row r="34" spans="1:70" ht="14" customHeight="1">
      <c r="A34" s="71" t="e">
        <f>VLOOKUP(T34,環境設定!$B$7:$C$16,2,0)</f>
        <v>#N/A</v>
      </c>
      <c r="B34" s="215">
        <f t="shared" si="0"/>
        <v>33</v>
      </c>
      <c r="C34" s="222" t="str">
        <f>IF(ISERROR(VLOOKUP($B34,積算集約!$C:$J,3,0)),"",VLOOKUP($B34,積算集約!$C:$J,3,0))</f>
        <v/>
      </c>
      <c r="D34" s="227"/>
      <c r="E34" s="231" t="str">
        <f>IF(ISERROR(VLOOKUP($B34,積算集約!$C:$J,4,0)),"",VLOOKUP($B34,積算集約!$C:$J,4,0))</f>
        <v/>
      </c>
      <c r="F34" s="231"/>
      <c r="G34" s="231"/>
      <c r="H34" s="231"/>
      <c r="I34" s="231"/>
      <c r="J34" s="231"/>
      <c r="K34" s="231"/>
      <c r="L34" s="231"/>
      <c r="M34" s="231"/>
      <c r="N34" s="231"/>
      <c r="O34" s="231"/>
      <c r="P34" s="231"/>
      <c r="Q34" s="231"/>
      <c r="R34" s="231"/>
      <c r="S34" s="231"/>
      <c r="T34" s="227" t="str">
        <f>IF(ISERROR(VLOOKUP($B34,積算集約!$C:$J,5,0)),"",VLOOKUP($B34,積算集約!$C:$J,5,0))</f>
        <v/>
      </c>
      <c r="U34" s="227"/>
      <c r="V34" s="254" t="str">
        <f>IF(ISERROR(VLOOKUP($B34,積算集約!$C:$J,6,0)),"",VLOOKUP($B34,積算集約!$C:$J,6,0))</f>
        <v/>
      </c>
      <c r="W34" s="254"/>
      <c r="X34" s="254"/>
      <c r="Y34" s="258" t="str">
        <f>IF(ISERROR(VLOOKUP($B34,積算集約!$C:$J,7,0)),"",VLOOKUP($B34,積算集約!$C:$J,7,0))</f>
        <v/>
      </c>
      <c r="Z34" s="258"/>
      <c r="AA34" s="258"/>
      <c r="AB34" s="258"/>
      <c r="AC34" s="267" t="str">
        <f>IF(ISERROR(VLOOKUP($B34,積算集約!$C:$J,8,0)),"",VLOOKUP($B34,積算集約!$C:$J,8,0))</f>
        <v/>
      </c>
      <c r="AD34" s="267"/>
      <c r="AE34" s="267"/>
      <c r="AF34" s="267"/>
      <c r="AG34" s="271"/>
      <c r="AJ34" s="276"/>
      <c r="AO34" s="282"/>
      <c r="AP34" s="297"/>
      <c r="AQ34" s="297"/>
      <c r="AR34" s="297"/>
      <c r="AS34" s="297"/>
      <c r="AT34" s="321"/>
      <c r="AU34" s="280" t="s">
        <v>580</v>
      </c>
      <c r="AV34" s="280"/>
      <c r="AW34" s="280"/>
      <c r="AX34" s="478" t="str">
        <f>IF(共通情報!D17=0,"",共通情報!D17)</f>
        <v/>
      </c>
      <c r="AY34" s="478"/>
      <c r="AZ34" s="478"/>
      <c r="BA34" s="478"/>
      <c r="BB34" s="478"/>
      <c r="BC34" s="478"/>
      <c r="BD34" s="478"/>
      <c r="BE34" s="478"/>
      <c r="BF34" s="478"/>
      <c r="BG34" s="478"/>
      <c r="BH34" s="478"/>
      <c r="BI34" s="478"/>
      <c r="BJ34" s="478"/>
      <c r="BK34" s="478"/>
      <c r="BL34" s="478"/>
      <c r="BM34" s="478"/>
      <c r="BN34" s="478"/>
      <c r="BO34" s="280" t="s">
        <v>364</v>
      </c>
      <c r="BP34" s="280"/>
      <c r="BQ34" s="280"/>
      <c r="BR34" s="404"/>
    </row>
    <row r="35" spans="1:70" ht="14" customHeight="1">
      <c r="A35" s="71" t="e">
        <f>VLOOKUP(T35,環境設定!$B$7:$C$16,2,0)</f>
        <v>#N/A</v>
      </c>
      <c r="B35" s="215">
        <f t="shared" si="0"/>
        <v>34</v>
      </c>
      <c r="C35" s="222" t="str">
        <f>IF(ISERROR(VLOOKUP($B35,積算集約!$C:$J,3,0)),"",VLOOKUP($B35,積算集約!$C:$J,3,0))</f>
        <v/>
      </c>
      <c r="D35" s="227"/>
      <c r="E35" s="231" t="str">
        <f>IF(ISERROR(VLOOKUP($B35,積算集約!$C:$J,4,0)),"",VLOOKUP($B35,積算集約!$C:$J,4,0))</f>
        <v/>
      </c>
      <c r="F35" s="231"/>
      <c r="G35" s="231"/>
      <c r="H35" s="231"/>
      <c r="I35" s="231"/>
      <c r="J35" s="231"/>
      <c r="K35" s="231"/>
      <c r="L35" s="231"/>
      <c r="M35" s="231"/>
      <c r="N35" s="231"/>
      <c r="O35" s="231"/>
      <c r="P35" s="231"/>
      <c r="Q35" s="231"/>
      <c r="R35" s="231"/>
      <c r="S35" s="231"/>
      <c r="T35" s="227" t="str">
        <f>IF(ISERROR(VLOOKUP($B35,積算集約!$C:$J,5,0)),"",VLOOKUP($B35,積算集約!$C:$J,5,0))</f>
        <v/>
      </c>
      <c r="U35" s="227"/>
      <c r="V35" s="254" t="str">
        <f>IF(ISERROR(VLOOKUP($B35,積算集約!$C:$J,6,0)),"",VLOOKUP($B35,積算集約!$C:$J,6,0))</f>
        <v/>
      </c>
      <c r="W35" s="254"/>
      <c r="X35" s="254"/>
      <c r="Y35" s="258" t="str">
        <f>IF(ISERROR(VLOOKUP($B35,積算集約!$C:$J,7,0)),"",VLOOKUP($B35,積算集約!$C:$J,7,0))</f>
        <v/>
      </c>
      <c r="Z35" s="258"/>
      <c r="AA35" s="258"/>
      <c r="AB35" s="258"/>
      <c r="AC35" s="267" t="str">
        <f>IF(ISERROR(VLOOKUP($B35,積算集約!$C:$J,8,0)),"",VLOOKUP($B35,積算集約!$C:$J,8,0))</f>
        <v/>
      </c>
      <c r="AD35" s="267"/>
      <c r="AE35" s="267"/>
      <c r="AF35" s="267"/>
      <c r="AG35" s="271"/>
      <c r="AJ35" s="276"/>
      <c r="AO35" s="282"/>
      <c r="AP35" s="297"/>
      <c r="AQ35" s="297"/>
      <c r="AR35" s="297"/>
      <c r="AS35" s="297"/>
      <c r="AT35" s="321"/>
      <c r="AU35" s="280"/>
      <c r="AV35" s="280"/>
      <c r="AW35" s="280"/>
      <c r="AX35" s="478"/>
      <c r="AY35" s="478"/>
      <c r="AZ35" s="478"/>
      <c r="BA35" s="478"/>
      <c r="BB35" s="478"/>
      <c r="BC35" s="478"/>
      <c r="BD35" s="478"/>
      <c r="BE35" s="478"/>
      <c r="BF35" s="478"/>
      <c r="BG35" s="478"/>
      <c r="BH35" s="478"/>
      <c r="BI35" s="478"/>
      <c r="BJ35" s="478"/>
      <c r="BK35" s="478"/>
      <c r="BL35" s="478"/>
      <c r="BM35" s="478"/>
      <c r="BN35" s="478"/>
      <c r="BO35" s="280"/>
      <c r="BP35" s="280"/>
      <c r="BQ35" s="280"/>
      <c r="BR35" s="404"/>
    </row>
    <row r="36" spans="1:70" ht="14" customHeight="1">
      <c r="A36" s="71" t="e">
        <f>VLOOKUP(T36,環境設定!$B$7:$C$16,2,0)</f>
        <v>#N/A</v>
      </c>
      <c r="B36" s="215">
        <f t="shared" si="0"/>
        <v>35</v>
      </c>
      <c r="C36" s="222" t="str">
        <f>IF(ISERROR(VLOOKUP($B36,積算集約!$C:$J,3,0)),"",VLOOKUP($B36,積算集約!$C:$J,3,0))</f>
        <v/>
      </c>
      <c r="D36" s="227"/>
      <c r="E36" s="231" t="str">
        <f>IF(ISERROR(VLOOKUP($B36,積算集約!$C:$J,4,0)),"",VLOOKUP($B36,積算集約!$C:$J,4,0))</f>
        <v/>
      </c>
      <c r="F36" s="231"/>
      <c r="G36" s="231"/>
      <c r="H36" s="231"/>
      <c r="I36" s="231"/>
      <c r="J36" s="231"/>
      <c r="K36" s="231"/>
      <c r="L36" s="231"/>
      <c r="M36" s="231"/>
      <c r="N36" s="231"/>
      <c r="O36" s="231"/>
      <c r="P36" s="231"/>
      <c r="Q36" s="231"/>
      <c r="R36" s="231"/>
      <c r="S36" s="231"/>
      <c r="T36" s="227" t="str">
        <f>IF(ISERROR(VLOOKUP($B36,積算集約!$C:$J,5,0)),"",VLOOKUP($B36,積算集約!$C:$J,5,0))</f>
        <v/>
      </c>
      <c r="U36" s="227"/>
      <c r="V36" s="254" t="str">
        <f>IF(ISERROR(VLOOKUP($B36,積算集約!$C:$J,6,0)),"",VLOOKUP($B36,積算集約!$C:$J,6,0))</f>
        <v/>
      </c>
      <c r="W36" s="254"/>
      <c r="X36" s="254"/>
      <c r="Y36" s="258" t="str">
        <f>IF(ISERROR(VLOOKUP($B36,積算集約!$C:$J,7,0)),"",VLOOKUP($B36,積算集約!$C:$J,7,0))</f>
        <v/>
      </c>
      <c r="Z36" s="258"/>
      <c r="AA36" s="258"/>
      <c r="AB36" s="258"/>
      <c r="AC36" s="267" t="str">
        <f>IF(ISERROR(VLOOKUP($B36,積算集約!$C:$J,8,0)),"",VLOOKUP($B36,積算集約!$C:$J,8,0))</f>
        <v/>
      </c>
      <c r="AD36" s="267"/>
      <c r="AE36" s="267"/>
      <c r="AF36" s="267"/>
      <c r="AG36" s="271"/>
      <c r="AJ36" s="276"/>
      <c r="AO36" s="283"/>
      <c r="AP36" s="298"/>
      <c r="AQ36" s="298"/>
      <c r="AR36" s="298"/>
      <c r="AS36" s="298"/>
      <c r="AT36" s="322"/>
      <c r="AU36" s="309" t="s">
        <v>369</v>
      </c>
      <c r="AV36" s="309"/>
      <c r="AW36" s="309"/>
      <c r="AX36" s="334" t="str">
        <f>IF(共通情報!D19=0,"",共通情報!D19)</f>
        <v/>
      </c>
      <c r="AY36" s="334"/>
      <c r="AZ36" s="334"/>
      <c r="BA36" s="334"/>
      <c r="BB36" s="334"/>
      <c r="BC36" s="334"/>
      <c r="BD36" s="334"/>
      <c r="BE36" s="334"/>
      <c r="BF36" s="334"/>
      <c r="BG36" s="334"/>
      <c r="BH36" s="334"/>
      <c r="BI36" s="334"/>
      <c r="BJ36" s="334"/>
      <c r="BK36" s="334"/>
      <c r="BL36" s="334"/>
      <c r="BM36" s="334"/>
      <c r="BN36" s="334"/>
      <c r="BO36" s="309"/>
      <c r="BP36" s="309"/>
      <c r="BQ36" s="309"/>
      <c r="BR36" s="351"/>
    </row>
    <row r="37" spans="1:70" ht="14" customHeight="1">
      <c r="A37" s="71" t="e">
        <f>VLOOKUP(T37,環境設定!$B$7:$C$16,2,0)</f>
        <v>#N/A</v>
      </c>
      <c r="B37" s="215">
        <f t="shared" si="0"/>
        <v>36</v>
      </c>
      <c r="C37" s="222" t="str">
        <f>IF(ISERROR(VLOOKUP($B37,積算集約!$C:$J,3,0)),"",VLOOKUP($B37,積算集約!$C:$J,3,0))</f>
        <v/>
      </c>
      <c r="D37" s="227"/>
      <c r="E37" s="231" t="str">
        <f>IF(ISERROR(VLOOKUP($B37,積算集約!$C:$J,4,0)),"",VLOOKUP($B37,積算集約!$C:$J,4,0))</f>
        <v/>
      </c>
      <c r="F37" s="231"/>
      <c r="G37" s="231"/>
      <c r="H37" s="231"/>
      <c r="I37" s="231"/>
      <c r="J37" s="231"/>
      <c r="K37" s="231"/>
      <c r="L37" s="231"/>
      <c r="M37" s="231"/>
      <c r="N37" s="231"/>
      <c r="O37" s="231"/>
      <c r="P37" s="231"/>
      <c r="Q37" s="231"/>
      <c r="R37" s="231"/>
      <c r="S37" s="231"/>
      <c r="T37" s="227" t="str">
        <f>IF(ISERROR(VLOOKUP($B37,積算集約!$C:$J,5,0)),"",VLOOKUP($B37,積算集約!$C:$J,5,0))</f>
        <v/>
      </c>
      <c r="U37" s="227"/>
      <c r="V37" s="254" t="str">
        <f>IF(ISERROR(VLOOKUP($B37,積算集約!$C:$J,6,0)),"",VLOOKUP($B37,積算集約!$C:$J,6,0))</f>
        <v/>
      </c>
      <c r="W37" s="254"/>
      <c r="X37" s="254"/>
      <c r="Y37" s="258" t="str">
        <f>IF(ISERROR(VLOOKUP($B37,積算集約!$C:$J,7,0)),"",VLOOKUP($B37,積算集約!$C:$J,7,0))</f>
        <v/>
      </c>
      <c r="Z37" s="258"/>
      <c r="AA37" s="258"/>
      <c r="AB37" s="258"/>
      <c r="AC37" s="267" t="str">
        <f>IF(ISERROR(VLOOKUP($B37,積算集約!$C:$J,8,0)),"",VLOOKUP($B37,積算集約!$C:$J,8,0))</f>
        <v/>
      </c>
      <c r="AD37" s="267"/>
      <c r="AE37" s="267"/>
      <c r="AF37" s="267"/>
      <c r="AG37" s="271"/>
      <c r="AJ37" s="276"/>
      <c r="AO37" s="444" t="s">
        <v>646</v>
      </c>
      <c r="AP37" s="452"/>
      <c r="AQ37" s="287" t="s">
        <v>383</v>
      </c>
      <c r="AR37" s="301"/>
      <c r="AS37" s="301"/>
      <c r="AT37" s="315"/>
      <c r="AU37" s="466" t="s">
        <v>590</v>
      </c>
      <c r="AV37" s="466"/>
      <c r="AW37" s="466"/>
      <c r="AX37" s="466"/>
      <c r="AY37" s="466"/>
      <c r="AZ37" s="466"/>
      <c r="BA37" s="466"/>
      <c r="BB37" s="466"/>
      <c r="BC37" s="483"/>
      <c r="BD37" s="487" t="s">
        <v>588</v>
      </c>
      <c r="BE37" s="493"/>
      <c r="BF37" s="493"/>
      <c r="BG37" s="493"/>
      <c r="BH37" s="493"/>
      <c r="BI37" s="493"/>
      <c r="BJ37" s="493"/>
      <c r="BK37" s="493"/>
      <c r="BL37" s="493"/>
      <c r="BM37" s="511"/>
      <c r="BN37" s="511"/>
      <c r="BO37" s="511"/>
      <c r="BP37" s="511"/>
      <c r="BQ37" s="511"/>
      <c r="BR37" s="370"/>
    </row>
    <row r="38" spans="1:70" ht="14" customHeight="1">
      <c r="A38" s="71" t="e">
        <f>VLOOKUP(T38,環境設定!$B$7:$C$16,2,0)</f>
        <v>#N/A</v>
      </c>
      <c r="B38" s="215">
        <f t="shared" si="0"/>
        <v>37</v>
      </c>
      <c r="C38" s="222" t="str">
        <f>IF(ISERROR(VLOOKUP($B38,積算集約!$C:$J,3,0)),"",VLOOKUP($B38,積算集約!$C:$J,3,0))</f>
        <v/>
      </c>
      <c r="D38" s="227"/>
      <c r="E38" s="231" t="str">
        <f>IF(ISERROR(VLOOKUP($B38,積算集約!$C:$J,4,0)),"",VLOOKUP($B38,積算集約!$C:$J,4,0))</f>
        <v/>
      </c>
      <c r="F38" s="231"/>
      <c r="G38" s="231"/>
      <c r="H38" s="231"/>
      <c r="I38" s="231"/>
      <c r="J38" s="231"/>
      <c r="K38" s="231"/>
      <c r="L38" s="231"/>
      <c r="M38" s="231"/>
      <c r="N38" s="231"/>
      <c r="O38" s="231"/>
      <c r="P38" s="231"/>
      <c r="Q38" s="231"/>
      <c r="R38" s="231"/>
      <c r="S38" s="231"/>
      <c r="T38" s="227" t="str">
        <f>IF(ISERROR(VLOOKUP($B38,積算集約!$C:$J,5,0)),"",VLOOKUP($B38,積算集約!$C:$J,5,0))</f>
        <v/>
      </c>
      <c r="U38" s="227"/>
      <c r="V38" s="254" t="str">
        <f>IF(ISERROR(VLOOKUP($B38,積算集約!$C:$J,6,0)),"",VLOOKUP($B38,積算集約!$C:$J,6,0))</f>
        <v/>
      </c>
      <c r="W38" s="254"/>
      <c r="X38" s="254"/>
      <c r="Y38" s="258" t="str">
        <f>IF(ISERROR(VLOOKUP($B38,積算集約!$C:$J,7,0)),"",VLOOKUP($B38,積算集約!$C:$J,7,0))</f>
        <v/>
      </c>
      <c r="Z38" s="258"/>
      <c r="AA38" s="258"/>
      <c r="AB38" s="258"/>
      <c r="AC38" s="267" t="str">
        <f>IF(ISERROR(VLOOKUP($B38,積算集約!$C:$J,8,0)),"",VLOOKUP($B38,積算集約!$C:$J,8,0))</f>
        <v/>
      </c>
      <c r="AD38" s="267"/>
      <c r="AE38" s="267"/>
      <c r="AF38" s="267"/>
      <c r="AG38" s="271"/>
      <c r="AJ38" s="276"/>
      <c r="AO38" s="445"/>
      <c r="AP38" s="453"/>
      <c r="AQ38" s="289"/>
      <c r="AR38" s="303"/>
      <c r="AS38" s="303"/>
      <c r="AT38" s="317"/>
      <c r="AU38" s="467"/>
      <c r="AV38" s="467"/>
      <c r="AW38" s="467"/>
      <c r="AX38" s="467"/>
      <c r="AY38" s="467"/>
      <c r="AZ38" s="467"/>
      <c r="BA38" s="467"/>
      <c r="BB38" s="467"/>
      <c r="BC38" s="484"/>
      <c r="BD38" s="488"/>
      <c r="BE38" s="494"/>
      <c r="BF38" s="494"/>
      <c r="BG38" s="494"/>
      <c r="BH38" s="494"/>
      <c r="BI38" s="494"/>
      <c r="BJ38" s="494"/>
      <c r="BK38" s="494"/>
      <c r="BL38" s="494"/>
      <c r="BM38" s="494"/>
      <c r="BN38" s="494"/>
      <c r="BO38" s="494"/>
      <c r="BP38" s="494"/>
      <c r="BQ38" s="508"/>
      <c r="BR38" s="527"/>
    </row>
    <row r="39" spans="1:70" ht="14" customHeight="1">
      <c r="A39" s="71" t="e">
        <f>VLOOKUP(T39,環境設定!$B$7:$C$16,2,0)</f>
        <v>#N/A</v>
      </c>
      <c r="B39" s="215">
        <f t="shared" si="0"/>
        <v>38</v>
      </c>
      <c r="C39" s="222" t="str">
        <f>IF(ISERROR(VLOOKUP($B39,積算集約!$C:$J,3,0)),"",VLOOKUP($B39,積算集約!$C:$J,3,0))</f>
        <v/>
      </c>
      <c r="D39" s="227"/>
      <c r="E39" s="231" t="str">
        <f>IF(ISERROR(VLOOKUP($B39,積算集約!$C:$J,4,0)),"",VLOOKUP($B39,積算集約!$C:$J,4,0))</f>
        <v/>
      </c>
      <c r="F39" s="231"/>
      <c r="G39" s="231"/>
      <c r="H39" s="231"/>
      <c r="I39" s="231"/>
      <c r="J39" s="231"/>
      <c r="K39" s="231"/>
      <c r="L39" s="231"/>
      <c r="M39" s="231"/>
      <c r="N39" s="231"/>
      <c r="O39" s="231"/>
      <c r="P39" s="231"/>
      <c r="Q39" s="231"/>
      <c r="R39" s="231"/>
      <c r="S39" s="231"/>
      <c r="T39" s="227" t="str">
        <f>IF(ISERROR(VLOOKUP($B39,積算集約!$C:$J,5,0)),"",VLOOKUP($B39,積算集約!$C:$J,5,0))</f>
        <v/>
      </c>
      <c r="U39" s="227"/>
      <c r="V39" s="254" t="str">
        <f>IF(ISERROR(VLOOKUP($B39,積算集約!$C:$J,6,0)),"",VLOOKUP($B39,積算集約!$C:$J,6,0))</f>
        <v/>
      </c>
      <c r="W39" s="254"/>
      <c r="X39" s="254"/>
      <c r="Y39" s="258" t="str">
        <f>IF(ISERROR(VLOOKUP($B39,積算集約!$C:$J,7,0)),"",VLOOKUP($B39,積算集約!$C:$J,7,0))</f>
        <v/>
      </c>
      <c r="Z39" s="258"/>
      <c r="AA39" s="258"/>
      <c r="AB39" s="258"/>
      <c r="AC39" s="267" t="str">
        <f>IF(ISERROR(VLOOKUP($B39,積算集約!$C:$J,8,0)),"",VLOOKUP($B39,積算集約!$C:$J,8,0))</f>
        <v/>
      </c>
      <c r="AD39" s="267"/>
      <c r="AE39" s="267"/>
      <c r="AF39" s="267"/>
      <c r="AG39" s="271"/>
      <c r="AJ39" s="276"/>
      <c r="AO39" s="445"/>
      <c r="AP39" s="453"/>
      <c r="AQ39" s="287" t="s">
        <v>597</v>
      </c>
      <c r="AR39" s="301"/>
      <c r="AS39" s="301"/>
      <c r="AT39" s="315"/>
      <c r="AU39" s="466" t="s">
        <v>590</v>
      </c>
      <c r="AV39" s="466"/>
      <c r="AW39" s="466"/>
      <c r="AX39" s="466"/>
      <c r="AY39" s="466"/>
      <c r="AZ39" s="466"/>
      <c r="BA39" s="466"/>
      <c r="BB39" s="466"/>
      <c r="BC39" s="483"/>
      <c r="BD39" s="489" t="s">
        <v>63</v>
      </c>
      <c r="BE39" s="495"/>
      <c r="BF39" s="495"/>
      <c r="BG39" s="495"/>
      <c r="BH39" s="495"/>
      <c r="BI39" s="495"/>
      <c r="BJ39" s="508" t="s">
        <v>694</v>
      </c>
      <c r="BK39" s="508"/>
      <c r="BL39" s="508"/>
      <c r="BM39" s="508"/>
      <c r="BN39" s="508"/>
      <c r="BO39" s="508"/>
      <c r="BP39" s="508"/>
      <c r="BQ39" s="508"/>
      <c r="BR39" s="527"/>
    </row>
    <row r="40" spans="1:70" ht="14" customHeight="1">
      <c r="A40" s="71" t="e">
        <f>VLOOKUP(T40,環境設定!$B$7:$C$16,2,0)</f>
        <v>#N/A</v>
      </c>
      <c r="B40" s="215">
        <f t="shared" si="0"/>
        <v>39</v>
      </c>
      <c r="C40" s="222" t="str">
        <f>IF(ISERROR(VLOOKUP($B40,積算集約!$C:$J,3,0)),"",VLOOKUP($B40,積算集約!$C:$J,3,0))</f>
        <v/>
      </c>
      <c r="D40" s="227"/>
      <c r="E40" s="231" t="str">
        <f>IF(ISERROR(VLOOKUP($B40,積算集約!$C:$J,4,0)),"",VLOOKUP($B40,積算集約!$C:$J,4,0))</f>
        <v/>
      </c>
      <c r="F40" s="231"/>
      <c r="G40" s="231"/>
      <c r="H40" s="231"/>
      <c r="I40" s="231"/>
      <c r="J40" s="231"/>
      <c r="K40" s="231"/>
      <c r="L40" s="231"/>
      <c r="M40" s="231"/>
      <c r="N40" s="231"/>
      <c r="O40" s="231"/>
      <c r="P40" s="231"/>
      <c r="Q40" s="231"/>
      <c r="R40" s="231"/>
      <c r="S40" s="231"/>
      <c r="T40" s="227" t="str">
        <f>IF(ISERROR(VLOOKUP($B40,積算集約!$C:$J,5,0)),"",VLOOKUP($B40,積算集約!$C:$J,5,0))</f>
        <v/>
      </c>
      <c r="U40" s="227"/>
      <c r="V40" s="254" t="str">
        <f>IF(ISERROR(VLOOKUP($B40,積算集約!$C:$J,6,0)),"",VLOOKUP($B40,積算集約!$C:$J,6,0))</f>
        <v/>
      </c>
      <c r="W40" s="254"/>
      <c r="X40" s="254"/>
      <c r="Y40" s="258" t="str">
        <f>IF(ISERROR(VLOOKUP($B40,積算集約!$C:$J,7,0)),"",VLOOKUP($B40,積算集約!$C:$J,7,0))</f>
        <v/>
      </c>
      <c r="Z40" s="258"/>
      <c r="AA40" s="258"/>
      <c r="AB40" s="258"/>
      <c r="AC40" s="267" t="str">
        <f>IF(ISERROR(VLOOKUP($B40,積算集約!$C:$J,8,0)),"",VLOOKUP($B40,積算集約!$C:$J,8,0))</f>
        <v/>
      </c>
      <c r="AD40" s="267"/>
      <c r="AE40" s="267"/>
      <c r="AF40" s="267"/>
      <c r="AG40" s="271"/>
      <c r="AJ40" s="276"/>
      <c r="AO40" s="445"/>
      <c r="AP40" s="453"/>
      <c r="AQ40" s="289"/>
      <c r="AR40" s="303"/>
      <c r="AS40" s="303"/>
      <c r="AT40" s="317"/>
      <c r="AU40" s="467"/>
      <c r="AV40" s="467"/>
      <c r="AW40" s="467"/>
      <c r="AX40" s="467"/>
      <c r="AY40" s="467"/>
      <c r="AZ40" s="467"/>
      <c r="BA40" s="467"/>
      <c r="BB40" s="467"/>
      <c r="BC40" s="484"/>
      <c r="BD40" s="490"/>
      <c r="BE40" s="496"/>
      <c r="BF40" s="496"/>
      <c r="BG40" s="496"/>
      <c r="BH40" s="496"/>
      <c r="BI40" s="496"/>
      <c r="BJ40" s="509"/>
      <c r="BK40" s="509"/>
      <c r="BL40" s="509"/>
      <c r="BM40" s="509"/>
      <c r="BN40" s="509"/>
      <c r="BO40" s="509"/>
      <c r="BP40" s="509"/>
      <c r="BQ40" s="509"/>
      <c r="BR40" s="528"/>
    </row>
    <row r="41" spans="1:70" ht="14" customHeight="1">
      <c r="A41" s="71" t="e">
        <f>VLOOKUP(T41,環境設定!$B$7:$C$16,2,0)</f>
        <v>#N/A</v>
      </c>
      <c r="B41" s="215">
        <f t="shared" si="0"/>
        <v>40</v>
      </c>
      <c r="C41" s="222" t="str">
        <f>IF(ISERROR(VLOOKUP($B41,積算集約!$C:$J,3,0)),"",VLOOKUP($B41,積算集約!$C:$J,3,0))</f>
        <v/>
      </c>
      <c r="D41" s="227"/>
      <c r="E41" s="231" t="str">
        <f>IF(ISERROR(VLOOKUP($B41,積算集約!$C:$J,4,0)),"",VLOOKUP($B41,積算集約!$C:$J,4,0))</f>
        <v/>
      </c>
      <c r="F41" s="231"/>
      <c r="G41" s="231"/>
      <c r="H41" s="231"/>
      <c r="I41" s="231"/>
      <c r="J41" s="231"/>
      <c r="K41" s="231"/>
      <c r="L41" s="231"/>
      <c r="M41" s="231"/>
      <c r="N41" s="231"/>
      <c r="O41" s="231"/>
      <c r="P41" s="231"/>
      <c r="Q41" s="231"/>
      <c r="R41" s="231"/>
      <c r="S41" s="231"/>
      <c r="T41" s="227" t="str">
        <f>IF(ISERROR(VLOOKUP($B41,積算集約!$C:$J,5,0)),"",VLOOKUP($B41,積算集約!$C:$J,5,0))</f>
        <v/>
      </c>
      <c r="U41" s="227"/>
      <c r="V41" s="254" t="str">
        <f>IF(ISERROR(VLOOKUP($B41,積算集約!$C:$J,6,0)),"",VLOOKUP($B41,積算集約!$C:$J,6,0))</f>
        <v/>
      </c>
      <c r="W41" s="254"/>
      <c r="X41" s="254"/>
      <c r="Y41" s="258" t="str">
        <f>IF(ISERROR(VLOOKUP($B41,積算集約!$C:$J,7,0)),"",VLOOKUP($B41,積算集約!$C:$J,7,0))</f>
        <v/>
      </c>
      <c r="Z41" s="258"/>
      <c r="AA41" s="258"/>
      <c r="AB41" s="258"/>
      <c r="AC41" s="267" t="str">
        <f>IF(ISERROR(VLOOKUP($B41,積算集約!$C:$J,8,0)),"",VLOOKUP($B41,積算集約!$C:$J,8,0))</f>
        <v/>
      </c>
      <c r="AD41" s="267"/>
      <c r="AE41" s="267"/>
      <c r="AF41" s="267"/>
      <c r="AG41" s="271"/>
      <c r="AJ41" s="276"/>
      <c r="AO41" s="445"/>
      <c r="AP41" s="453"/>
      <c r="AQ41" s="287" t="s">
        <v>330</v>
      </c>
      <c r="AR41" s="301"/>
      <c r="AS41" s="301"/>
      <c r="AT41" s="315"/>
      <c r="AU41" s="466" t="s">
        <v>590</v>
      </c>
      <c r="AV41" s="466"/>
      <c r="AW41" s="466"/>
      <c r="AX41" s="466"/>
      <c r="AY41" s="466"/>
      <c r="AZ41" s="466"/>
      <c r="BA41" s="466"/>
      <c r="BB41" s="466"/>
      <c r="BC41" s="483"/>
      <c r="BD41" s="491" t="s">
        <v>671</v>
      </c>
      <c r="BE41" s="492"/>
      <c r="BF41" s="492" t="s">
        <v>8</v>
      </c>
      <c r="BG41" s="497"/>
      <c r="BH41" s="503"/>
      <c r="BI41" s="503"/>
      <c r="BJ41" s="503"/>
      <c r="BK41" s="510" t="s">
        <v>79</v>
      </c>
      <c r="BL41" s="510"/>
      <c r="BM41" s="510"/>
      <c r="BN41" s="503"/>
      <c r="BO41" s="503"/>
      <c r="BP41" s="503"/>
      <c r="BQ41" s="503"/>
      <c r="BR41" s="529"/>
    </row>
    <row r="42" spans="1:70" ht="14" customHeight="1">
      <c r="A42" s="71" t="e">
        <f>VLOOKUP(T42,環境設定!$B$7:$C$16,2,0)</f>
        <v>#N/A</v>
      </c>
      <c r="B42" s="215">
        <f t="shared" si="0"/>
        <v>41</v>
      </c>
      <c r="C42" s="222" t="str">
        <f>IF(ISERROR(VLOOKUP($B42,積算集約!$C:$J,3,0)),"",VLOOKUP($B42,積算集約!$C:$J,3,0))</f>
        <v/>
      </c>
      <c r="D42" s="227"/>
      <c r="E42" s="231" t="str">
        <f>IF(ISERROR(VLOOKUP($B42,積算集約!$C:$J,4,0)),"",VLOOKUP($B42,積算集約!$C:$J,4,0))</f>
        <v/>
      </c>
      <c r="F42" s="231"/>
      <c r="G42" s="231"/>
      <c r="H42" s="231"/>
      <c r="I42" s="231"/>
      <c r="J42" s="231"/>
      <c r="K42" s="231"/>
      <c r="L42" s="231"/>
      <c r="M42" s="231"/>
      <c r="N42" s="231"/>
      <c r="O42" s="231"/>
      <c r="P42" s="231"/>
      <c r="Q42" s="231"/>
      <c r="R42" s="231"/>
      <c r="S42" s="231"/>
      <c r="T42" s="227" t="str">
        <f>IF(ISERROR(VLOOKUP($B42,積算集約!$C:$J,5,0)),"",VLOOKUP($B42,積算集約!$C:$J,5,0))</f>
        <v/>
      </c>
      <c r="U42" s="227"/>
      <c r="V42" s="254" t="str">
        <f>IF(ISERROR(VLOOKUP($B42,積算集約!$C:$J,6,0)),"",VLOOKUP($B42,積算集約!$C:$J,6,0))</f>
        <v/>
      </c>
      <c r="W42" s="254"/>
      <c r="X42" s="254"/>
      <c r="Y42" s="258" t="str">
        <f>IF(ISERROR(VLOOKUP($B42,積算集約!$C:$J,7,0)),"",VLOOKUP($B42,積算集約!$C:$J,7,0))</f>
        <v/>
      </c>
      <c r="Z42" s="258"/>
      <c r="AA42" s="258"/>
      <c r="AB42" s="258"/>
      <c r="AC42" s="267" t="str">
        <f>IF(ISERROR(VLOOKUP($B42,積算集約!$C:$J,8,0)),"",VLOOKUP($B42,積算集約!$C:$J,8,0))</f>
        <v/>
      </c>
      <c r="AD42" s="267"/>
      <c r="AE42" s="267"/>
      <c r="AF42" s="267"/>
      <c r="AG42" s="271"/>
      <c r="AJ42" s="276"/>
      <c r="AO42" s="445"/>
      <c r="AP42" s="453"/>
      <c r="AQ42" s="289"/>
      <c r="AR42" s="303"/>
      <c r="AS42" s="303"/>
      <c r="AT42" s="317"/>
      <c r="AU42" s="467"/>
      <c r="AV42" s="467"/>
      <c r="AW42" s="467"/>
      <c r="AX42" s="467"/>
      <c r="AY42" s="467"/>
      <c r="AZ42" s="467"/>
      <c r="BA42" s="467"/>
      <c r="BB42" s="467"/>
      <c r="BC42" s="484"/>
      <c r="BD42" s="492"/>
      <c r="BE42" s="492"/>
      <c r="BF42" s="492"/>
      <c r="BG42" s="497"/>
      <c r="BH42" s="503"/>
      <c r="BI42" s="503"/>
      <c r="BJ42" s="503"/>
      <c r="BK42" s="510"/>
      <c r="BL42" s="510"/>
      <c r="BM42" s="510"/>
      <c r="BN42" s="503"/>
      <c r="BO42" s="503"/>
      <c r="BP42" s="503"/>
      <c r="BQ42" s="503"/>
      <c r="BR42" s="529"/>
    </row>
    <row r="43" spans="1:70" ht="14" customHeight="1">
      <c r="A43" s="71" t="e">
        <f>VLOOKUP(T43,環境設定!$B$7:$C$16,2,0)</f>
        <v>#N/A</v>
      </c>
      <c r="B43" s="215">
        <f t="shared" si="0"/>
        <v>42</v>
      </c>
      <c r="C43" s="222" t="str">
        <f>IF(ISERROR(VLOOKUP($B43,積算集約!$C:$J,3,0)),"",VLOOKUP($B43,積算集約!$C:$J,3,0))</f>
        <v/>
      </c>
      <c r="D43" s="227"/>
      <c r="E43" s="231" t="str">
        <f>IF(ISERROR(VLOOKUP($B43,積算集約!$C:$J,4,0)),"",VLOOKUP($B43,積算集約!$C:$J,4,0))</f>
        <v/>
      </c>
      <c r="F43" s="231"/>
      <c r="G43" s="231"/>
      <c r="H43" s="231"/>
      <c r="I43" s="231"/>
      <c r="J43" s="231"/>
      <c r="K43" s="231"/>
      <c r="L43" s="231"/>
      <c r="M43" s="231"/>
      <c r="N43" s="231"/>
      <c r="O43" s="231"/>
      <c r="P43" s="231"/>
      <c r="Q43" s="231"/>
      <c r="R43" s="231"/>
      <c r="S43" s="231"/>
      <c r="T43" s="227" t="str">
        <f>IF(ISERROR(VLOOKUP($B43,積算集約!$C:$J,5,0)),"",VLOOKUP($B43,積算集約!$C:$J,5,0))</f>
        <v/>
      </c>
      <c r="U43" s="227"/>
      <c r="V43" s="254" t="str">
        <f>IF(ISERROR(VLOOKUP($B43,積算集約!$C:$J,6,0)),"",VLOOKUP($B43,積算集約!$C:$J,6,0))</f>
        <v/>
      </c>
      <c r="W43" s="254"/>
      <c r="X43" s="254"/>
      <c r="Y43" s="258" t="str">
        <f>IF(ISERROR(VLOOKUP($B43,積算集約!$C:$J,7,0)),"",VLOOKUP($B43,積算集約!$C:$J,7,0))</f>
        <v/>
      </c>
      <c r="Z43" s="258"/>
      <c r="AA43" s="258"/>
      <c r="AB43" s="258"/>
      <c r="AC43" s="267" t="str">
        <f>IF(ISERROR(VLOOKUP($B43,積算集約!$C:$J,8,0)),"",VLOOKUP($B43,積算集約!$C:$J,8,0))</f>
        <v/>
      </c>
      <c r="AD43" s="267"/>
      <c r="AE43" s="267"/>
      <c r="AF43" s="267"/>
      <c r="AG43" s="271"/>
      <c r="AJ43" s="276"/>
      <c r="AO43" s="445"/>
      <c r="AP43" s="453"/>
      <c r="AQ43" s="287" t="s">
        <v>312</v>
      </c>
      <c r="AR43" s="301"/>
      <c r="AS43" s="301"/>
      <c r="AT43" s="315"/>
      <c r="AU43" s="466" t="s">
        <v>590</v>
      </c>
      <c r="AV43" s="466"/>
      <c r="AW43" s="466"/>
      <c r="AX43" s="466"/>
      <c r="AY43" s="466"/>
      <c r="AZ43" s="466"/>
      <c r="BA43" s="466"/>
      <c r="BB43" s="466"/>
      <c r="BC43" s="483"/>
      <c r="BD43" s="492"/>
      <c r="BE43" s="492"/>
      <c r="BF43" s="492" t="s">
        <v>609</v>
      </c>
      <c r="BG43" s="497"/>
      <c r="BH43" s="504"/>
      <c r="BI43" s="504"/>
      <c r="BJ43" s="504"/>
      <c r="BK43" s="510" t="s">
        <v>585</v>
      </c>
      <c r="BL43" s="510"/>
      <c r="BM43" s="510"/>
      <c r="BN43" s="513"/>
      <c r="BO43" s="513"/>
      <c r="BP43" s="513"/>
      <c r="BQ43" s="516" t="s">
        <v>598</v>
      </c>
      <c r="BR43" s="530"/>
    </row>
    <row r="44" spans="1:70" ht="14" customHeight="1">
      <c r="A44" s="71" t="e">
        <f>VLOOKUP(T44,環境設定!$B$7:$C$16,2,0)</f>
        <v>#N/A</v>
      </c>
      <c r="B44" s="215">
        <f t="shared" si="0"/>
        <v>43</v>
      </c>
      <c r="C44" s="222" t="str">
        <f>IF(ISERROR(VLOOKUP($B44,積算集約!$C:$J,3,0)),"",VLOOKUP($B44,積算集約!$C:$J,3,0))</f>
        <v/>
      </c>
      <c r="D44" s="227"/>
      <c r="E44" s="231" t="str">
        <f>IF(ISERROR(VLOOKUP($B44,積算集約!$C:$J,4,0)),"",VLOOKUP($B44,積算集約!$C:$J,4,0))</f>
        <v/>
      </c>
      <c r="F44" s="231"/>
      <c r="G44" s="231"/>
      <c r="H44" s="231"/>
      <c r="I44" s="231"/>
      <c r="J44" s="231"/>
      <c r="K44" s="231"/>
      <c r="L44" s="231"/>
      <c r="M44" s="231"/>
      <c r="N44" s="231"/>
      <c r="O44" s="231"/>
      <c r="P44" s="231"/>
      <c r="Q44" s="231"/>
      <c r="R44" s="231"/>
      <c r="S44" s="231"/>
      <c r="T44" s="227" t="str">
        <f>IF(ISERROR(VLOOKUP($B44,積算集約!$C:$J,5,0)),"",VLOOKUP($B44,積算集約!$C:$J,5,0))</f>
        <v/>
      </c>
      <c r="U44" s="227"/>
      <c r="V44" s="254" t="str">
        <f>IF(ISERROR(VLOOKUP($B44,積算集約!$C:$J,6,0)),"",VLOOKUP($B44,積算集約!$C:$J,6,0))</f>
        <v/>
      </c>
      <c r="W44" s="254"/>
      <c r="X44" s="254"/>
      <c r="Y44" s="258" t="str">
        <f>IF(ISERROR(VLOOKUP($B44,積算集約!$C:$J,7,0)),"",VLOOKUP($B44,積算集約!$C:$J,7,0))</f>
        <v/>
      </c>
      <c r="Z44" s="258"/>
      <c r="AA44" s="258"/>
      <c r="AB44" s="258"/>
      <c r="AC44" s="267" t="str">
        <f>IF(ISERROR(VLOOKUP($B44,積算集約!$C:$J,8,0)),"",VLOOKUP($B44,積算集約!$C:$J,8,0))</f>
        <v/>
      </c>
      <c r="AD44" s="267"/>
      <c r="AE44" s="267"/>
      <c r="AF44" s="267"/>
      <c r="AG44" s="271"/>
      <c r="AJ44" s="276"/>
      <c r="AO44" s="445"/>
      <c r="AP44" s="453"/>
      <c r="AQ44" s="289"/>
      <c r="AR44" s="303"/>
      <c r="AS44" s="303"/>
      <c r="AT44" s="317"/>
      <c r="AU44" s="467"/>
      <c r="AV44" s="467"/>
      <c r="AW44" s="467"/>
      <c r="AX44" s="467"/>
      <c r="AY44" s="467"/>
      <c r="AZ44" s="467"/>
      <c r="BA44" s="467"/>
      <c r="BB44" s="467"/>
      <c r="BC44" s="484"/>
      <c r="BD44" s="492"/>
      <c r="BE44" s="492"/>
      <c r="BF44" s="492"/>
      <c r="BG44" s="497"/>
      <c r="BH44" s="504"/>
      <c r="BI44" s="504"/>
      <c r="BJ44" s="504"/>
      <c r="BK44" s="510"/>
      <c r="BL44" s="510"/>
      <c r="BM44" s="510"/>
      <c r="BN44" s="513"/>
      <c r="BO44" s="513"/>
      <c r="BP44" s="513"/>
      <c r="BQ44" s="516"/>
      <c r="BR44" s="530"/>
    </row>
    <row r="45" spans="1:70" ht="14" customHeight="1">
      <c r="A45" s="71" t="e">
        <f>VLOOKUP(T45,環境設定!$B$7:$C$16,2,0)</f>
        <v>#N/A</v>
      </c>
      <c r="B45" s="215">
        <f t="shared" si="0"/>
        <v>44</v>
      </c>
      <c r="C45" s="222" t="str">
        <f>IF(ISERROR(VLOOKUP($B45,積算集約!$C:$J,3,0)),"",VLOOKUP($B45,積算集約!$C:$J,3,0))</f>
        <v/>
      </c>
      <c r="D45" s="227"/>
      <c r="E45" s="231" t="str">
        <f>IF(ISERROR(VLOOKUP($B45,積算集約!$C:$J,4,0)),"",VLOOKUP($B45,積算集約!$C:$J,4,0))</f>
        <v/>
      </c>
      <c r="F45" s="231"/>
      <c r="G45" s="231"/>
      <c r="H45" s="231"/>
      <c r="I45" s="231"/>
      <c r="J45" s="231"/>
      <c r="K45" s="231"/>
      <c r="L45" s="231"/>
      <c r="M45" s="231"/>
      <c r="N45" s="231"/>
      <c r="O45" s="231"/>
      <c r="P45" s="231"/>
      <c r="Q45" s="231"/>
      <c r="R45" s="231"/>
      <c r="S45" s="231"/>
      <c r="T45" s="227" t="str">
        <f>IF(ISERROR(VLOOKUP($B45,積算集約!$C:$J,5,0)),"",VLOOKUP($B45,積算集約!$C:$J,5,0))</f>
        <v/>
      </c>
      <c r="U45" s="227"/>
      <c r="V45" s="254" t="str">
        <f>IF(ISERROR(VLOOKUP($B45,積算集約!$C:$J,6,0)),"",VLOOKUP($B45,積算集約!$C:$J,6,0))</f>
        <v/>
      </c>
      <c r="W45" s="254"/>
      <c r="X45" s="254"/>
      <c r="Y45" s="258" t="str">
        <f>IF(ISERROR(VLOOKUP($B45,積算集約!$C:$J,7,0)),"",VLOOKUP($B45,積算集約!$C:$J,7,0))</f>
        <v/>
      </c>
      <c r="Z45" s="258"/>
      <c r="AA45" s="258"/>
      <c r="AB45" s="258"/>
      <c r="AC45" s="267" t="str">
        <f>IF(ISERROR(VLOOKUP($B45,積算集約!$C:$J,8,0)),"",VLOOKUP($B45,積算集約!$C:$J,8,0))</f>
        <v/>
      </c>
      <c r="AD45" s="267"/>
      <c r="AE45" s="267"/>
      <c r="AF45" s="267"/>
      <c r="AG45" s="271"/>
      <c r="AJ45" s="276"/>
      <c r="AO45" s="445"/>
      <c r="AP45" s="453"/>
      <c r="AQ45" s="287" t="s">
        <v>29</v>
      </c>
      <c r="AR45" s="301"/>
      <c r="AS45" s="301"/>
      <c r="AT45" s="315"/>
      <c r="AU45" s="468"/>
      <c r="AV45" s="473"/>
      <c r="AW45" s="473"/>
      <c r="AX45" s="473"/>
      <c r="AY45" s="473"/>
      <c r="AZ45" s="473"/>
      <c r="BA45" s="473"/>
      <c r="BB45" s="479" t="s">
        <v>364</v>
      </c>
      <c r="BC45" s="485"/>
      <c r="BD45" s="287" t="s">
        <v>382</v>
      </c>
      <c r="BE45" s="301"/>
      <c r="BF45" s="301"/>
      <c r="BG45" s="301"/>
      <c r="BH45" s="301"/>
      <c r="BI45" s="315"/>
      <c r="BJ45" s="293"/>
      <c r="BK45" s="475" t="str">
        <f>申込書表!AV32</f>
        <v>□</v>
      </c>
      <c r="BL45" s="318" t="s">
        <v>135</v>
      </c>
      <c r="BM45" s="318"/>
      <c r="BN45" s="475" t="str">
        <f>申込書表!AY32</f>
        <v>□</v>
      </c>
      <c r="BO45" s="318" t="s">
        <v>412</v>
      </c>
      <c r="BP45" s="318"/>
      <c r="BQ45" s="318"/>
      <c r="BR45" s="485"/>
    </row>
    <row r="46" spans="1:70" ht="14" customHeight="1">
      <c r="A46" s="71" t="e">
        <f>VLOOKUP(T46,環境設定!$B$7:$C$16,2,0)</f>
        <v>#N/A</v>
      </c>
      <c r="B46" s="215">
        <f t="shared" si="0"/>
        <v>45</v>
      </c>
      <c r="C46" s="222" t="str">
        <f>IF(ISERROR(VLOOKUP($B46,積算集約!$C:$J,3,0)),"",VLOOKUP($B46,積算集約!$C:$J,3,0))</f>
        <v/>
      </c>
      <c r="D46" s="227"/>
      <c r="E46" s="231" t="str">
        <f>IF(ISERROR(VLOOKUP($B46,積算集約!$C:$J,4,0)),"",VLOOKUP($B46,積算集約!$C:$J,4,0))</f>
        <v/>
      </c>
      <c r="F46" s="231"/>
      <c r="G46" s="231"/>
      <c r="H46" s="231"/>
      <c r="I46" s="231"/>
      <c r="J46" s="231"/>
      <c r="K46" s="231"/>
      <c r="L46" s="231"/>
      <c r="M46" s="231"/>
      <c r="N46" s="231"/>
      <c r="O46" s="231"/>
      <c r="P46" s="231"/>
      <c r="Q46" s="231"/>
      <c r="R46" s="231"/>
      <c r="S46" s="231"/>
      <c r="T46" s="227" t="str">
        <f>IF(ISERROR(VLOOKUP($B46,積算集約!$C:$J,5,0)),"",VLOOKUP($B46,積算集約!$C:$J,5,0))</f>
        <v/>
      </c>
      <c r="U46" s="227"/>
      <c r="V46" s="254" t="str">
        <f>IF(ISERROR(VLOOKUP($B46,積算集約!$C:$J,6,0)),"",VLOOKUP($B46,積算集約!$C:$J,6,0))</f>
        <v/>
      </c>
      <c r="W46" s="254"/>
      <c r="X46" s="254"/>
      <c r="Y46" s="258" t="str">
        <f>IF(ISERROR(VLOOKUP($B46,積算集約!$C:$J,7,0)),"",VLOOKUP($B46,積算集約!$C:$J,7,0))</f>
        <v/>
      </c>
      <c r="Z46" s="258"/>
      <c r="AA46" s="258"/>
      <c r="AB46" s="258"/>
      <c r="AC46" s="267" t="str">
        <f>IF(ISERROR(VLOOKUP($B46,積算集約!$C:$J,8,0)),"",VLOOKUP($B46,積算集約!$C:$J,8,0))</f>
        <v/>
      </c>
      <c r="AD46" s="267"/>
      <c r="AE46" s="267"/>
      <c r="AF46" s="267"/>
      <c r="AG46" s="271"/>
      <c r="AJ46" s="276"/>
      <c r="AO46" s="446"/>
      <c r="AP46" s="454"/>
      <c r="AQ46" s="289"/>
      <c r="AR46" s="303"/>
      <c r="AS46" s="303"/>
      <c r="AT46" s="317"/>
      <c r="AU46" s="469"/>
      <c r="AV46" s="474"/>
      <c r="AW46" s="474"/>
      <c r="AX46" s="474"/>
      <c r="AY46" s="474"/>
      <c r="AZ46" s="474"/>
      <c r="BA46" s="474"/>
      <c r="BB46" s="480"/>
      <c r="BC46" s="486"/>
      <c r="BD46" s="289"/>
      <c r="BE46" s="303"/>
      <c r="BF46" s="303"/>
      <c r="BG46" s="303"/>
      <c r="BH46" s="303"/>
      <c r="BI46" s="317"/>
      <c r="BJ46" s="295"/>
      <c r="BK46" s="476"/>
      <c r="BL46" s="309"/>
      <c r="BM46" s="309"/>
      <c r="BN46" s="476"/>
      <c r="BO46" s="309"/>
      <c r="BP46" s="309"/>
      <c r="BQ46" s="309"/>
      <c r="BR46" s="486"/>
    </row>
    <row r="47" spans="1:70" ht="14" customHeight="1">
      <c r="A47" s="71" t="e">
        <f>VLOOKUP(T47,環境設定!$B$7:$C$16,2,0)</f>
        <v>#N/A</v>
      </c>
      <c r="B47" s="215">
        <f t="shared" si="0"/>
        <v>46</v>
      </c>
      <c r="C47" s="222" t="str">
        <f>IF(ISERROR(VLOOKUP($B47,積算集約!$C:$J,3,0)),"",VLOOKUP($B47,積算集約!$C:$J,3,0))</f>
        <v/>
      </c>
      <c r="D47" s="227"/>
      <c r="E47" s="231" t="str">
        <f>IF(ISERROR(VLOOKUP($B47,積算集約!$C:$J,4,0)),"",VLOOKUP($B47,積算集約!$C:$J,4,0))</f>
        <v/>
      </c>
      <c r="F47" s="231"/>
      <c r="G47" s="231"/>
      <c r="H47" s="231"/>
      <c r="I47" s="231"/>
      <c r="J47" s="231"/>
      <c r="K47" s="231"/>
      <c r="L47" s="231"/>
      <c r="M47" s="231"/>
      <c r="N47" s="231"/>
      <c r="O47" s="231"/>
      <c r="P47" s="231"/>
      <c r="Q47" s="231"/>
      <c r="R47" s="231"/>
      <c r="S47" s="231"/>
      <c r="T47" s="227" t="str">
        <f>IF(ISERROR(VLOOKUP($B47,積算集約!$C:$J,5,0)),"",VLOOKUP($B47,積算集約!$C:$J,5,0))</f>
        <v/>
      </c>
      <c r="U47" s="227"/>
      <c r="V47" s="254" t="str">
        <f>IF(ISERROR(VLOOKUP($B47,積算集約!$C:$J,6,0)),"",VLOOKUP($B47,積算集約!$C:$J,6,0))</f>
        <v/>
      </c>
      <c r="W47" s="254"/>
      <c r="X47" s="254"/>
      <c r="Y47" s="258" t="str">
        <f>IF(ISERROR(VLOOKUP($B47,積算集約!$C:$J,7,0)),"",VLOOKUP($B47,積算集約!$C:$J,7,0))</f>
        <v/>
      </c>
      <c r="Z47" s="258"/>
      <c r="AA47" s="258"/>
      <c r="AB47" s="258"/>
      <c r="AC47" s="267" t="str">
        <f>IF(ISERROR(VLOOKUP($B47,積算集約!$C:$J,8,0)),"",VLOOKUP($B47,積算集約!$C:$J,8,0))</f>
        <v/>
      </c>
      <c r="AD47" s="267"/>
      <c r="AE47" s="267"/>
      <c r="AF47" s="267"/>
      <c r="AG47" s="271"/>
      <c r="AJ47" s="276"/>
      <c r="AO47" s="447" t="s">
        <v>167</v>
      </c>
      <c r="AP47" s="455"/>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95"/>
    </row>
    <row r="48" spans="1:70" ht="14" customHeight="1">
      <c r="A48" s="71" t="e">
        <f>VLOOKUP(T48,環境設定!$B$7:$C$16,2,0)</f>
        <v>#N/A</v>
      </c>
      <c r="B48" s="215">
        <f t="shared" si="0"/>
        <v>47</v>
      </c>
      <c r="C48" s="222" t="str">
        <f>IF(ISERROR(VLOOKUP($B48,積算集約!$C:$J,3,0)),"",VLOOKUP($B48,積算集約!$C:$J,3,0))</f>
        <v/>
      </c>
      <c r="D48" s="227"/>
      <c r="E48" s="231" t="str">
        <f>IF(ISERROR(VLOOKUP($B48,積算集約!$C:$J,4,0)),"",VLOOKUP($B48,積算集約!$C:$J,4,0))</f>
        <v/>
      </c>
      <c r="F48" s="231"/>
      <c r="G48" s="231"/>
      <c r="H48" s="231"/>
      <c r="I48" s="231"/>
      <c r="J48" s="231"/>
      <c r="K48" s="231"/>
      <c r="L48" s="231"/>
      <c r="M48" s="231"/>
      <c r="N48" s="231"/>
      <c r="O48" s="231"/>
      <c r="P48" s="231"/>
      <c r="Q48" s="231"/>
      <c r="R48" s="231"/>
      <c r="S48" s="231"/>
      <c r="T48" s="227" t="str">
        <f>IF(ISERROR(VLOOKUP($B48,積算集約!$C:$J,5,0)),"",VLOOKUP($B48,積算集約!$C:$J,5,0))</f>
        <v/>
      </c>
      <c r="U48" s="227"/>
      <c r="V48" s="254" t="str">
        <f>IF(ISERROR(VLOOKUP($B48,積算集約!$C:$J,6,0)),"",VLOOKUP($B48,積算集約!$C:$J,6,0))</f>
        <v/>
      </c>
      <c r="W48" s="254"/>
      <c r="X48" s="254"/>
      <c r="Y48" s="258" t="str">
        <f>IF(ISERROR(VLOOKUP($B48,積算集約!$C:$J,7,0)),"",VLOOKUP($B48,積算集約!$C:$J,7,0))</f>
        <v/>
      </c>
      <c r="Z48" s="258"/>
      <c r="AA48" s="258"/>
      <c r="AB48" s="258"/>
      <c r="AC48" s="267" t="str">
        <f>IF(ISERROR(VLOOKUP($B48,積算集約!$C:$J,8,0)),"",VLOOKUP($B48,積算集約!$C:$J,8,0))</f>
        <v/>
      </c>
      <c r="AD48" s="267"/>
      <c r="AE48" s="267"/>
      <c r="AF48" s="267"/>
      <c r="AG48" s="271"/>
      <c r="AJ48" s="276"/>
      <c r="AO48" s="448"/>
      <c r="AP48" s="456"/>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404"/>
    </row>
    <row r="49" spans="1:70" ht="14" customHeight="1">
      <c r="A49" s="71" t="e">
        <f>VLOOKUP(T49,環境設定!$B$7:$C$16,2,0)</f>
        <v>#N/A</v>
      </c>
      <c r="B49" s="215">
        <f t="shared" si="0"/>
        <v>48</v>
      </c>
      <c r="C49" s="223" t="str">
        <f>IF(ISERROR(VLOOKUP($B49,積算集約!$C:$J,3,0)),"",VLOOKUP($B49,積算集約!$C:$J,3,0))</f>
        <v/>
      </c>
      <c r="D49" s="228"/>
      <c r="E49" s="232" t="str">
        <f>IF(ISERROR(VLOOKUP($B49,積算集約!$C:$J,4,0)),"",VLOOKUP($B49,積算集約!$C:$J,4,0))</f>
        <v/>
      </c>
      <c r="F49" s="232"/>
      <c r="G49" s="232"/>
      <c r="H49" s="232"/>
      <c r="I49" s="232"/>
      <c r="J49" s="232"/>
      <c r="K49" s="232"/>
      <c r="L49" s="232"/>
      <c r="M49" s="232"/>
      <c r="N49" s="232"/>
      <c r="O49" s="232"/>
      <c r="P49" s="232"/>
      <c r="Q49" s="232"/>
      <c r="R49" s="232"/>
      <c r="S49" s="232"/>
      <c r="T49" s="228" t="str">
        <f>IF(ISERROR(VLOOKUP($B49,積算集約!$C:$J,5,0)),"",VLOOKUP($B49,積算集約!$C:$J,5,0))</f>
        <v/>
      </c>
      <c r="U49" s="228"/>
      <c r="V49" s="255" t="str">
        <f>IF(ISERROR(VLOOKUP($B49,積算集約!$C:$J,6,0)),"",VLOOKUP($B49,積算集約!$C:$J,6,0))</f>
        <v/>
      </c>
      <c r="W49" s="255"/>
      <c r="X49" s="255"/>
      <c r="Y49" s="259" t="str">
        <f>IF(ISERROR(VLOOKUP($B49,積算集約!$C:$J,7,0)),"",VLOOKUP($B49,積算集約!$C:$J,7,0))</f>
        <v/>
      </c>
      <c r="Z49" s="259"/>
      <c r="AA49" s="259"/>
      <c r="AB49" s="259"/>
      <c r="AC49" s="268" t="str">
        <f>IF(ISERROR(VLOOKUP($B49,積算集約!$C:$J,8,0)),"",VLOOKUP($B49,積算集約!$C:$J,8,0))</f>
        <v/>
      </c>
      <c r="AD49" s="268"/>
      <c r="AE49" s="268"/>
      <c r="AF49" s="268"/>
      <c r="AG49" s="272"/>
      <c r="AJ49" s="276"/>
      <c r="AO49" s="448"/>
      <c r="AP49" s="456"/>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404"/>
    </row>
    <row r="50" spans="1:70" ht="14" customHeight="1">
      <c r="C50" s="224"/>
      <c r="D50" s="224"/>
      <c r="E50" s="233" t="str">
        <f>IF(積算集約!$B$1&gt;48,"積算表2枚目あり","")</f>
        <v/>
      </c>
      <c r="F50" s="233"/>
      <c r="G50" s="233"/>
      <c r="H50" s="233"/>
      <c r="I50" s="233"/>
      <c r="J50" s="233"/>
      <c r="K50" s="233"/>
      <c r="L50" s="233"/>
      <c r="M50" s="233"/>
      <c r="N50" s="233"/>
      <c r="O50" s="233"/>
      <c r="P50" s="233"/>
      <c r="Q50" s="233"/>
      <c r="R50" s="233"/>
      <c r="S50" s="233"/>
      <c r="T50" s="251"/>
      <c r="U50" s="251"/>
      <c r="V50" s="256"/>
      <c r="W50" s="256"/>
      <c r="X50" s="256"/>
      <c r="Y50" s="260"/>
      <c r="Z50" s="260"/>
      <c r="AA50" s="260"/>
      <c r="AB50" s="260"/>
      <c r="AC50" s="269"/>
      <c r="AD50" s="269"/>
      <c r="AE50" s="269"/>
      <c r="AF50" s="269"/>
      <c r="AG50" s="269"/>
      <c r="AJ50" s="276"/>
      <c r="AO50" s="448"/>
      <c r="AP50" s="456"/>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404"/>
    </row>
    <row r="51" spans="1:70" ht="14" customHeight="1">
      <c r="C51" s="431"/>
      <c r="D51" s="432"/>
      <c r="E51" s="433" t="s">
        <v>376</v>
      </c>
      <c r="F51" s="434"/>
      <c r="G51" s="434"/>
      <c r="H51" s="434"/>
      <c r="I51" s="434"/>
      <c r="J51" s="434"/>
      <c r="K51" s="435"/>
      <c r="L51" s="436" t="s">
        <v>576</v>
      </c>
      <c r="M51" s="436"/>
      <c r="N51" s="436"/>
      <c r="O51" s="436"/>
      <c r="P51" s="436"/>
      <c r="Q51" s="436"/>
      <c r="R51" s="436"/>
      <c r="S51" s="437"/>
      <c r="T51" s="221" t="s">
        <v>60</v>
      </c>
      <c r="U51" s="226"/>
      <c r="V51" s="226"/>
      <c r="W51" s="226"/>
      <c r="X51" s="226"/>
      <c r="Y51" s="261"/>
      <c r="Z51" s="438" t="s">
        <v>21</v>
      </c>
      <c r="AA51" s="438"/>
      <c r="AB51" s="438"/>
      <c r="AC51" s="436"/>
      <c r="AD51" s="436"/>
      <c r="AE51" s="436"/>
      <c r="AF51" s="436"/>
      <c r="AG51" s="439"/>
      <c r="AJ51" s="276"/>
      <c r="AO51" s="448"/>
      <c r="AP51" s="456"/>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0"/>
      <c r="BR51" s="404"/>
    </row>
    <row r="52" spans="1:70" ht="14" customHeight="1">
      <c r="C52" s="215"/>
      <c r="D52" s="215"/>
      <c r="E52" s="235" t="s">
        <v>560</v>
      </c>
      <c r="F52" s="239"/>
      <c r="G52" s="239"/>
      <c r="H52" s="239"/>
      <c r="I52" s="239"/>
      <c r="J52" s="239"/>
      <c r="K52" s="242"/>
      <c r="L52" s="244" t="str">
        <f>IF(内管工事積算!J188=0,"",内管工事積算!J188)</f>
        <v/>
      </c>
      <c r="M52" s="244"/>
      <c r="N52" s="244"/>
      <c r="O52" s="244"/>
      <c r="P52" s="244"/>
      <c r="Q52" s="244"/>
      <c r="R52" s="244"/>
      <c r="S52" s="250"/>
      <c r="T52" s="252" t="s">
        <v>572</v>
      </c>
      <c r="U52" s="253"/>
      <c r="V52" s="253"/>
      <c r="W52" s="253"/>
      <c r="X52" s="253"/>
      <c r="Y52" s="262"/>
      <c r="Z52" s="264" t="str">
        <f>IF(供給管工事積算!J39=0,"",供給管工事積算!J39)</f>
        <v/>
      </c>
      <c r="AA52" s="264"/>
      <c r="AB52" s="264"/>
      <c r="AC52" s="244"/>
      <c r="AD52" s="244"/>
      <c r="AE52" s="244"/>
      <c r="AF52" s="244"/>
      <c r="AG52" s="274"/>
      <c r="AJ52" s="276"/>
      <c r="AO52" s="448"/>
      <c r="AP52" s="456"/>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0"/>
      <c r="BR52" s="404"/>
    </row>
    <row r="53" spans="1:70" ht="14" customHeight="1">
      <c r="C53" s="215"/>
      <c r="D53" s="215"/>
      <c r="E53" s="235" t="str">
        <f>"消費税額("&amp;共通情報!$D$2*100&amp;"％)"</f>
        <v>消費税額(10％)</v>
      </c>
      <c r="F53" s="239"/>
      <c r="G53" s="239"/>
      <c r="H53" s="239"/>
      <c r="I53" s="239"/>
      <c r="J53" s="239"/>
      <c r="K53" s="242"/>
      <c r="L53" s="244" t="str">
        <f>IF(内管工事積算!J189=0,"",内管工事積算!J189)</f>
        <v/>
      </c>
      <c r="M53" s="244"/>
      <c r="N53" s="244"/>
      <c r="O53" s="244"/>
      <c r="P53" s="244"/>
      <c r="Q53" s="244"/>
      <c r="R53" s="244"/>
      <c r="S53" s="250"/>
      <c r="T53" s="252" t="str">
        <f>"消費税額("&amp;共通情報!$D$2*100&amp;"％)"</f>
        <v>消費税額(10％)</v>
      </c>
      <c r="U53" s="253"/>
      <c r="V53" s="253"/>
      <c r="W53" s="253"/>
      <c r="X53" s="253"/>
      <c r="Y53" s="262"/>
      <c r="Z53" s="264" t="str">
        <f>IF(供給管工事積算!J40=0,"",供給管工事積算!J40)</f>
        <v/>
      </c>
      <c r="AA53" s="264"/>
      <c r="AB53" s="264"/>
      <c r="AC53" s="244"/>
      <c r="AD53" s="244"/>
      <c r="AE53" s="244"/>
      <c r="AF53" s="244"/>
      <c r="AG53" s="274"/>
      <c r="AJ53" s="276"/>
      <c r="AO53" s="448"/>
      <c r="AP53" s="456"/>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0"/>
      <c r="BR53" s="404"/>
    </row>
    <row r="54" spans="1:70" ht="14" customHeight="1">
      <c r="C54" s="215"/>
      <c r="D54" s="215"/>
      <c r="E54" s="236" t="s">
        <v>571</v>
      </c>
      <c r="F54" s="240"/>
      <c r="G54" s="240"/>
      <c r="H54" s="240"/>
      <c r="I54" s="240"/>
      <c r="J54" s="240"/>
      <c r="K54" s="243"/>
      <c r="L54" s="245" t="str">
        <f>IF(内管工事積算!J190=0,"",内管工事積算!J190)</f>
        <v/>
      </c>
      <c r="M54" s="246"/>
      <c r="N54" s="246"/>
      <c r="O54" s="246"/>
      <c r="P54" s="246"/>
      <c r="Q54" s="246"/>
      <c r="R54" s="246"/>
      <c r="S54" s="246"/>
      <c r="T54" s="236" t="s">
        <v>574</v>
      </c>
      <c r="U54" s="240"/>
      <c r="V54" s="240"/>
      <c r="W54" s="240"/>
      <c r="X54" s="240"/>
      <c r="Y54" s="263"/>
      <c r="Z54" s="265" t="str">
        <f>IF(供給管工事積算!J41=0,"",供給管工事積算!J41)</f>
        <v/>
      </c>
      <c r="AA54" s="266"/>
      <c r="AB54" s="266"/>
      <c r="AC54" s="246"/>
      <c r="AD54" s="246"/>
      <c r="AE54" s="246"/>
      <c r="AF54" s="246"/>
      <c r="AG54" s="275"/>
      <c r="AJ54" s="276"/>
      <c r="AO54" s="449"/>
      <c r="AP54" s="457"/>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51"/>
    </row>
    <row r="55" spans="1:70" ht="14" customHeight="1">
      <c r="C55" s="215"/>
      <c r="D55" s="215"/>
    </row>
    <row r="56" spans="1:70" ht="14" customHeight="1"/>
  </sheetData>
  <sheetProtection sheet="1" objects="1" scenarios="1"/>
  <mergeCells count="427">
    <mergeCell ref="C1:D1"/>
    <mergeCell ref="E1:N1"/>
    <mergeCell ref="O1:S1"/>
    <mergeCell ref="T1:U1"/>
    <mergeCell ref="V1:X1"/>
    <mergeCell ref="Y1:AB1"/>
    <mergeCell ref="AC1:AG1"/>
    <mergeCell ref="AO1:AQ1"/>
    <mergeCell ref="AR1:AT1"/>
    <mergeCell ref="AU1:AW1"/>
    <mergeCell ref="AX1:AZ1"/>
    <mergeCell ref="BA1:BC1"/>
    <mergeCell ref="BD1:BJ1"/>
    <mergeCell ref="C2:D2"/>
    <mergeCell ref="E2:S2"/>
    <mergeCell ref="T2:U2"/>
    <mergeCell ref="V2:X2"/>
    <mergeCell ref="Y2:AB2"/>
    <mergeCell ref="AC2:AG2"/>
    <mergeCell ref="C3:D3"/>
    <mergeCell ref="E3:S3"/>
    <mergeCell ref="T3:U3"/>
    <mergeCell ref="V3:X3"/>
    <mergeCell ref="Y3:AB3"/>
    <mergeCell ref="AC3:AG3"/>
    <mergeCell ref="C4:D4"/>
    <mergeCell ref="E4:S4"/>
    <mergeCell ref="T4:U4"/>
    <mergeCell ref="V4:X4"/>
    <mergeCell ref="Y4:AB4"/>
    <mergeCell ref="AC4:AG4"/>
    <mergeCell ref="C5:D5"/>
    <mergeCell ref="E5:S5"/>
    <mergeCell ref="T5:U5"/>
    <mergeCell ref="V5:X5"/>
    <mergeCell ref="Y5:AB5"/>
    <mergeCell ref="AC5:AG5"/>
    <mergeCell ref="BV5:CK5"/>
    <mergeCell ref="C6:D6"/>
    <mergeCell ref="E6:S6"/>
    <mergeCell ref="T6:U6"/>
    <mergeCell ref="V6:X6"/>
    <mergeCell ref="Y6:AB6"/>
    <mergeCell ref="AC6:AG6"/>
    <mergeCell ref="BV6:CK6"/>
    <mergeCell ref="C7:D7"/>
    <mergeCell ref="E7:S7"/>
    <mergeCell ref="T7:U7"/>
    <mergeCell ref="V7:X7"/>
    <mergeCell ref="Y7:AB7"/>
    <mergeCell ref="AC7:AG7"/>
    <mergeCell ref="BV7:CK7"/>
    <mergeCell ref="C8:D8"/>
    <mergeCell ref="E8:S8"/>
    <mergeCell ref="T8:U8"/>
    <mergeCell ref="V8:X8"/>
    <mergeCell ref="Y8:AB8"/>
    <mergeCell ref="AC8:AG8"/>
    <mergeCell ref="BV8:CK8"/>
    <mergeCell ref="C9:D9"/>
    <mergeCell ref="E9:S9"/>
    <mergeCell ref="T9:U9"/>
    <mergeCell ref="V9:X9"/>
    <mergeCell ref="Y9:AB9"/>
    <mergeCell ref="AC9:AG9"/>
    <mergeCell ref="BV9:CK9"/>
    <mergeCell ref="C10:D10"/>
    <mergeCell ref="E10:S10"/>
    <mergeCell ref="T10:U10"/>
    <mergeCell ref="V10:X10"/>
    <mergeCell ref="Y10:AB10"/>
    <mergeCell ref="AC10:AG10"/>
    <mergeCell ref="AO10:AU10"/>
    <mergeCell ref="BV10:CK10"/>
    <mergeCell ref="C11:D11"/>
    <mergeCell ref="E11:S11"/>
    <mergeCell ref="T11:U11"/>
    <mergeCell ref="V11:X11"/>
    <mergeCell ref="Y11:AB11"/>
    <mergeCell ref="AC11:AG11"/>
    <mergeCell ref="BV11:CK11"/>
    <mergeCell ref="C12:D12"/>
    <mergeCell ref="E12:S12"/>
    <mergeCell ref="T12:U12"/>
    <mergeCell ref="V12:X12"/>
    <mergeCell ref="Y12:AB12"/>
    <mergeCell ref="AC12:AG12"/>
    <mergeCell ref="C13:D13"/>
    <mergeCell ref="E13:S13"/>
    <mergeCell ref="T13:U13"/>
    <mergeCell ref="V13:X13"/>
    <mergeCell ref="Y13:AB13"/>
    <mergeCell ref="AC13:AG13"/>
    <mergeCell ref="C14:D14"/>
    <mergeCell ref="E14:S14"/>
    <mergeCell ref="T14:U14"/>
    <mergeCell ref="V14:X14"/>
    <mergeCell ref="Y14:AB14"/>
    <mergeCell ref="AC14:AG14"/>
    <mergeCell ref="C15:D15"/>
    <mergeCell ref="E15:S15"/>
    <mergeCell ref="T15:U15"/>
    <mergeCell ref="V15:X15"/>
    <mergeCell ref="Y15:AB15"/>
    <mergeCell ref="AC15:AG15"/>
    <mergeCell ref="C16:D16"/>
    <mergeCell ref="E16:S16"/>
    <mergeCell ref="T16:U16"/>
    <mergeCell ref="V16:X16"/>
    <mergeCell ref="Y16:AB16"/>
    <mergeCell ref="AC16:AG16"/>
    <mergeCell ref="C17:D17"/>
    <mergeCell ref="E17:S17"/>
    <mergeCell ref="T17:U17"/>
    <mergeCell ref="V17:X17"/>
    <mergeCell ref="Y17:AB17"/>
    <mergeCell ref="AC17:AG17"/>
    <mergeCell ref="C18:D18"/>
    <mergeCell ref="E18:S18"/>
    <mergeCell ref="T18:U18"/>
    <mergeCell ref="V18:X18"/>
    <mergeCell ref="Y18:AB18"/>
    <mergeCell ref="AC18:AG18"/>
    <mergeCell ref="C19:D19"/>
    <mergeCell ref="E19:S19"/>
    <mergeCell ref="T19:U19"/>
    <mergeCell ref="V19:X19"/>
    <mergeCell ref="Y19:AB19"/>
    <mergeCell ref="AC19:AG19"/>
    <mergeCell ref="C20:D20"/>
    <mergeCell ref="E20:S20"/>
    <mergeCell ref="T20:U20"/>
    <mergeCell ref="V20:X20"/>
    <mergeCell ref="Y20:AB20"/>
    <mergeCell ref="AC20:AG20"/>
    <mergeCell ref="C21:D21"/>
    <mergeCell ref="E21:S21"/>
    <mergeCell ref="T21:U21"/>
    <mergeCell ref="V21:X21"/>
    <mergeCell ref="Y21:AB21"/>
    <mergeCell ref="AC21:AG21"/>
    <mergeCell ref="C22:D22"/>
    <mergeCell ref="E22:S22"/>
    <mergeCell ref="T22:U22"/>
    <mergeCell ref="V22:X22"/>
    <mergeCell ref="Y22:AB22"/>
    <mergeCell ref="AC22:AG22"/>
    <mergeCell ref="C23:D23"/>
    <mergeCell ref="E23:S23"/>
    <mergeCell ref="T23:U23"/>
    <mergeCell ref="V23:X23"/>
    <mergeCell ref="Y23:AB23"/>
    <mergeCell ref="AC23:AG23"/>
    <mergeCell ref="C24:D24"/>
    <mergeCell ref="E24:S24"/>
    <mergeCell ref="T24:U24"/>
    <mergeCell ref="V24:X24"/>
    <mergeCell ref="Y24:AB24"/>
    <mergeCell ref="AC24:AG24"/>
    <mergeCell ref="C25:D25"/>
    <mergeCell ref="E25:S25"/>
    <mergeCell ref="T25:U25"/>
    <mergeCell ref="V25:X25"/>
    <mergeCell ref="Y25:AB25"/>
    <mergeCell ref="AC25:AG25"/>
    <mergeCell ref="C26:D26"/>
    <mergeCell ref="E26:S26"/>
    <mergeCell ref="T26:U26"/>
    <mergeCell ref="V26:X26"/>
    <mergeCell ref="Y26:AB26"/>
    <mergeCell ref="AC26:AG26"/>
    <mergeCell ref="C27:D27"/>
    <mergeCell ref="E27:S27"/>
    <mergeCell ref="T27:U27"/>
    <mergeCell ref="V27:X27"/>
    <mergeCell ref="Y27:AB27"/>
    <mergeCell ref="AC27:AG27"/>
    <mergeCell ref="C28:D28"/>
    <mergeCell ref="E28:S28"/>
    <mergeCell ref="T28:U28"/>
    <mergeCell ref="V28:X28"/>
    <mergeCell ref="Y28:AB28"/>
    <mergeCell ref="AC28:AG28"/>
    <mergeCell ref="C29:D29"/>
    <mergeCell ref="E29:S29"/>
    <mergeCell ref="T29:U29"/>
    <mergeCell ref="V29:X29"/>
    <mergeCell ref="Y29:AB29"/>
    <mergeCell ref="AC29:AG29"/>
    <mergeCell ref="C30:D30"/>
    <mergeCell ref="E30:S30"/>
    <mergeCell ref="T30:U30"/>
    <mergeCell ref="V30:X30"/>
    <mergeCell ref="Y30:AB30"/>
    <mergeCell ref="AC30:AG30"/>
    <mergeCell ref="C31:D31"/>
    <mergeCell ref="E31:S31"/>
    <mergeCell ref="T31:U31"/>
    <mergeCell ref="V31:X31"/>
    <mergeCell ref="Y31:AB31"/>
    <mergeCell ref="AC31:AG31"/>
    <mergeCell ref="AX31:BN31"/>
    <mergeCell ref="C32:D32"/>
    <mergeCell ref="E32:S32"/>
    <mergeCell ref="T32:U32"/>
    <mergeCell ref="V32:X32"/>
    <mergeCell ref="Y32:AB32"/>
    <mergeCell ref="AC32:AG32"/>
    <mergeCell ref="C33:D33"/>
    <mergeCell ref="E33:S33"/>
    <mergeCell ref="T33:U33"/>
    <mergeCell ref="V33:X33"/>
    <mergeCell ref="Y33:AB33"/>
    <mergeCell ref="AC33:AG33"/>
    <mergeCell ref="C34:D34"/>
    <mergeCell ref="E34:S34"/>
    <mergeCell ref="T34:U34"/>
    <mergeCell ref="V34:X34"/>
    <mergeCell ref="Y34:AB34"/>
    <mergeCell ref="AC34:AG34"/>
    <mergeCell ref="C35:D35"/>
    <mergeCell ref="E35:S35"/>
    <mergeCell ref="T35:U35"/>
    <mergeCell ref="V35:X35"/>
    <mergeCell ref="Y35:AB35"/>
    <mergeCell ref="AC35:AG35"/>
    <mergeCell ref="C36:D36"/>
    <mergeCell ref="E36:S36"/>
    <mergeCell ref="T36:U36"/>
    <mergeCell ref="V36:X36"/>
    <mergeCell ref="Y36:AB36"/>
    <mergeCell ref="AC36:AG36"/>
    <mergeCell ref="AX36:BN36"/>
    <mergeCell ref="C37:D37"/>
    <mergeCell ref="E37:S37"/>
    <mergeCell ref="T37:U37"/>
    <mergeCell ref="V37:X37"/>
    <mergeCell ref="Y37:AB37"/>
    <mergeCell ref="AC37:AG37"/>
    <mergeCell ref="C38:D38"/>
    <mergeCell ref="E38:S38"/>
    <mergeCell ref="T38:U38"/>
    <mergeCell ref="V38:X38"/>
    <mergeCell ref="Y38:AB38"/>
    <mergeCell ref="AC38:AG38"/>
    <mergeCell ref="C39:D39"/>
    <mergeCell ref="E39:S39"/>
    <mergeCell ref="T39:U39"/>
    <mergeCell ref="V39:X39"/>
    <mergeCell ref="Y39:AB39"/>
    <mergeCell ref="AC39:AG39"/>
    <mergeCell ref="C40:D40"/>
    <mergeCell ref="E40:S40"/>
    <mergeCell ref="T40:U40"/>
    <mergeCell ref="V40:X40"/>
    <mergeCell ref="Y40:AB40"/>
    <mergeCell ref="AC40:AG40"/>
    <mergeCell ref="C41:D41"/>
    <mergeCell ref="E41:S41"/>
    <mergeCell ref="T41:U41"/>
    <mergeCell ref="V41:X41"/>
    <mergeCell ref="Y41:AB41"/>
    <mergeCell ref="AC41:AG41"/>
    <mergeCell ref="C42:D42"/>
    <mergeCell ref="E42:S42"/>
    <mergeCell ref="T42:U42"/>
    <mergeCell ref="V42:X42"/>
    <mergeCell ref="Y42:AB42"/>
    <mergeCell ref="AC42:AG42"/>
    <mergeCell ref="C43:D43"/>
    <mergeCell ref="E43:S43"/>
    <mergeCell ref="T43:U43"/>
    <mergeCell ref="V43:X43"/>
    <mergeCell ref="Y43:AB43"/>
    <mergeCell ref="AC43:AG43"/>
    <mergeCell ref="C44:D44"/>
    <mergeCell ref="E44:S44"/>
    <mergeCell ref="T44:U44"/>
    <mergeCell ref="V44:X44"/>
    <mergeCell ref="Y44:AB44"/>
    <mergeCell ref="AC44:AG44"/>
    <mergeCell ref="C45:D45"/>
    <mergeCell ref="E45:S45"/>
    <mergeCell ref="T45:U45"/>
    <mergeCell ref="V45:X45"/>
    <mergeCell ref="Y45:AB45"/>
    <mergeCell ref="AC45:AG45"/>
    <mergeCell ref="C46:D46"/>
    <mergeCell ref="E46:S46"/>
    <mergeCell ref="T46:U46"/>
    <mergeCell ref="V46:X46"/>
    <mergeCell ref="Y46:AB46"/>
    <mergeCell ref="AC46:AG46"/>
    <mergeCell ref="C47:D47"/>
    <mergeCell ref="E47:S47"/>
    <mergeCell ref="T47:U47"/>
    <mergeCell ref="V47:X47"/>
    <mergeCell ref="Y47:AB47"/>
    <mergeCell ref="AC47:AG47"/>
    <mergeCell ref="C48:D48"/>
    <mergeCell ref="E48:S48"/>
    <mergeCell ref="T48:U48"/>
    <mergeCell ref="V48:X48"/>
    <mergeCell ref="Y48:AB48"/>
    <mergeCell ref="AC48:AG48"/>
    <mergeCell ref="C49:D49"/>
    <mergeCell ref="E49:S49"/>
    <mergeCell ref="T49:U49"/>
    <mergeCell ref="V49:X49"/>
    <mergeCell ref="Y49:AB49"/>
    <mergeCell ref="AC49:AG49"/>
    <mergeCell ref="C50:D50"/>
    <mergeCell ref="E50:S50"/>
    <mergeCell ref="T50:U50"/>
    <mergeCell ref="V50:X50"/>
    <mergeCell ref="Y50:AB50"/>
    <mergeCell ref="AC50:AG50"/>
    <mergeCell ref="E51:K51"/>
    <mergeCell ref="L51:S51"/>
    <mergeCell ref="T51:Y51"/>
    <mergeCell ref="Z51:AG51"/>
    <mergeCell ref="E52:K52"/>
    <mergeCell ref="L52:S52"/>
    <mergeCell ref="T52:Y52"/>
    <mergeCell ref="Z52:AG52"/>
    <mergeCell ref="E53:K53"/>
    <mergeCell ref="L53:S53"/>
    <mergeCell ref="T53:Y53"/>
    <mergeCell ref="Z53:AG53"/>
    <mergeCell ref="E54:K54"/>
    <mergeCell ref="L54:S54"/>
    <mergeCell ref="T54:Y54"/>
    <mergeCell ref="Z54:AG54"/>
    <mergeCell ref="AO2:AQ4"/>
    <mergeCell ref="AR2:AT4"/>
    <mergeCell ref="AU2:AW4"/>
    <mergeCell ref="AX2:AZ4"/>
    <mergeCell ref="BA2:BC4"/>
    <mergeCell ref="BD2:BJ4"/>
    <mergeCell ref="BV3:CK4"/>
    <mergeCell ref="AO7:BR8"/>
    <mergeCell ref="BJ9:BR10"/>
    <mergeCell ref="AO12:AT13"/>
    <mergeCell ref="AU12:BC13"/>
    <mergeCell ref="BD12:BI13"/>
    <mergeCell ref="BJ12:BR13"/>
    <mergeCell ref="BV13:CK14"/>
    <mergeCell ref="AO14:AT15"/>
    <mergeCell ref="AU14:BC15"/>
    <mergeCell ref="BD14:BI15"/>
    <mergeCell ref="BJ14:BP15"/>
    <mergeCell ref="BQ14:BR15"/>
    <mergeCell ref="AO16:AT17"/>
    <mergeCell ref="AU16:BC17"/>
    <mergeCell ref="BD16:BI17"/>
    <mergeCell ref="BJ16:BK17"/>
    <mergeCell ref="BL16:BR17"/>
    <mergeCell ref="AO18:AT19"/>
    <mergeCell ref="AU18:AU19"/>
    <mergeCell ref="AV18:AW19"/>
    <mergeCell ref="AX18:AX19"/>
    <mergeCell ref="AY18:AZ19"/>
    <mergeCell ref="BA18:BA19"/>
    <mergeCell ref="BB18:BC19"/>
    <mergeCell ref="BD18:BD19"/>
    <mergeCell ref="BE18:BF19"/>
    <mergeCell ref="BG18:BG19"/>
    <mergeCell ref="BH18:BI19"/>
    <mergeCell ref="BJ18:BJ19"/>
    <mergeCell ref="BK18:BM19"/>
    <mergeCell ref="BN18:BQ19"/>
    <mergeCell ref="BR18:BR19"/>
    <mergeCell ref="AO20:AT21"/>
    <mergeCell ref="AU20:AU21"/>
    <mergeCell ref="AV20:AW21"/>
    <mergeCell ref="AX20:AX21"/>
    <mergeCell ref="AY20:AZ21"/>
    <mergeCell ref="BA20:BA21"/>
    <mergeCell ref="BB20:BC21"/>
    <mergeCell ref="BD20:BD21"/>
    <mergeCell ref="BE20:BG21"/>
    <mergeCell ref="BH20:BQ21"/>
    <mergeCell ref="BR20:BR21"/>
    <mergeCell ref="AO22:AT23"/>
    <mergeCell ref="AU22:BR23"/>
    <mergeCell ref="CD22:CD23"/>
    <mergeCell ref="AO24:AT26"/>
    <mergeCell ref="AU24:BG26"/>
    <mergeCell ref="BH24:BR26"/>
    <mergeCell ref="AO27:AT31"/>
    <mergeCell ref="AX27:BN28"/>
    <mergeCell ref="AX29:BN30"/>
    <mergeCell ref="BO29:BP30"/>
    <mergeCell ref="AO32:AT36"/>
    <mergeCell ref="AX32:BN33"/>
    <mergeCell ref="AX34:BN35"/>
    <mergeCell ref="BO34:BP35"/>
    <mergeCell ref="AQ37:AT38"/>
    <mergeCell ref="AU37:BC38"/>
    <mergeCell ref="AQ39:AT40"/>
    <mergeCell ref="AU39:BC40"/>
    <mergeCell ref="BD39:BI40"/>
    <mergeCell ref="BJ39:BR40"/>
    <mergeCell ref="AQ41:AT42"/>
    <mergeCell ref="AU41:BC42"/>
    <mergeCell ref="BD41:BE44"/>
    <mergeCell ref="BF41:BG42"/>
    <mergeCell ref="BH41:BJ42"/>
    <mergeCell ref="BK41:BM42"/>
    <mergeCell ref="BN41:BR42"/>
    <mergeCell ref="AQ43:AT44"/>
    <mergeCell ref="AU43:BC44"/>
    <mergeCell ref="BF43:BG44"/>
    <mergeCell ref="BH43:BJ44"/>
    <mergeCell ref="BK43:BM44"/>
    <mergeCell ref="BN43:BP44"/>
    <mergeCell ref="BQ43:BR44"/>
    <mergeCell ref="AQ45:AT46"/>
    <mergeCell ref="AU45:BA46"/>
    <mergeCell ref="BB45:BC46"/>
    <mergeCell ref="BD45:BI46"/>
    <mergeCell ref="BK45:BK46"/>
    <mergeCell ref="BL45:BM46"/>
    <mergeCell ref="BN45:BN46"/>
    <mergeCell ref="BO45:BQ46"/>
    <mergeCell ref="AO37:AP46"/>
    <mergeCell ref="AO47:AP54"/>
  </mergeCells>
  <phoneticPr fontId="4"/>
  <conditionalFormatting sqref="C51:C54">
    <cfRule type="expression" dxfId="9" priority="1">
      <formula>_xlfn.ISFORMULA(C51)</formula>
    </cfRule>
  </conditionalFormatting>
  <conditionalFormatting sqref="AQ39 AQ41 AQ43 AQ45">
    <cfRule type="expression" dxfId="8" priority="2">
      <formula>_xlfn.ISFORMULA(AQ39)</formula>
    </cfRule>
  </conditionalFormatting>
  <conditionalFormatting sqref="AO1:AT36 AO47:AT1048576 AQ37 A1:B1048576 C55:C1048576 D1:D1048576 E1:E1048576 F55:K1048576 L1:AN1048576 F1:K50 C1:C50 AU1:BC11 AU14:BC1048576 BE1:BG38 BH1:BH24 BI1:BR23 BD1:BD39 BH27:BL38 BD41:BR1048576 BM27:BR36 BM38:BP38 AU12 BJ39">
    <cfRule type="expression" dxfId="7" priority="7">
      <formula>_xlfn.ISFORMULA(A1)</formula>
    </cfRule>
  </conditionalFormatting>
  <conditionalFormatting sqref="V2:X49">
    <cfRule type="expression" dxfId="6" priority="5">
      <formula>$A2=1</formula>
    </cfRule>
    <cfRule type="expression" dxfId="5" priority="6">
      <formula>$A2=2</formula>
    </cfRule>
  </conditionalFormatting>
  <dataValidations count="3">
    <dataValidation imeMode="hiragana" allowBlank="1" showDropDown="0" showInputMessage="1" showErrorMessage="1" sqref="CJ21:CN21"/>
    <dataValidation type="list" allowBlank="1" showDropDown="0" showInputMessage="1" showErrorMessage="1" sqref="CP18:CP21 BU20:BU21 CF26">
      <formula1>"□,■"</formula1>
    </dataValidation>
    <dataValidation type="list" allowBlank="1" showDropDown="0" showInputMessage="1" showErrorMessage="0" promptTitle="日付入力" prompt="2024/1/1型式で入力できます。" sqref="BJ9:BR10 AU37:BC44">
      <formula1>"令和　　年　　月　　日"</formula1>
    </dataValidation>
  </dataValidations>
  <printOptions horizontalCentered="1" verticalCentered="1"/>
  <pageMargins left="0.39370078740157477" right="0.39370078740157477" top="0.39370078740157477" bottom="0.39370078740157477" header="0.31496062992125984" footer="0.31496062992125984"/>
  <pageSetup paperSize="8" fitToWidth="1" fitToHeight="1" orientation="landscape" usePrinterDefaults="1"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AG55"/>
  <sheetViews>
    <sheetView workbookViewId="0">
      <selection activeCell="AV16" sqref="AV16"/>
    </sheetView>
  </sheetViews>
  <sheetFormatPr defaultColWidth="2.625" defaultRowHeight="14" customHeight="1"/>
  <cols>
    <col min="1" max="1" width="10.69921875" style="214" hidden="1" customWidth="1"/>
    <col min="2" max="2" width="10.69921875" style="215" hidden="1" customWidth="1"/>
    <col min="3" max="4" width="2.69921875" style="216" customWidth="1"/>
    <col min="5" max="19" width="2.69921875" style="215" customWidth="1"/>
    <col min="20" max="21" width="2.69921875" style="216" customWidth="1"/>
    <col min="22" max="24" width="2.69921875" style="215" customWidth="1"/>
    <col min="25" max="28" width="2.69921875" style="217" customWidth="1"/>
    <col min="29" max="33" width="2.69921875" style="218" customWidth="1"/>
    <col min="34" max="16340" width="2.69921875" style="219" customWidth="1"/>
    <col min="16341" max="16384" width="2.625" style="219"/>
  </cols>
  <sheetData>
    <row r="1" spans="1:33" ht="14" customHeight="1">
      <c r="A1" s="214" t="s">
        <v>675</v>
      </c>
      <c r="B1" s="220" t="s">
        <v>676</v>
      </c>
      <c r="C1" s="221" t="s">
        <v>156</v>
      </c>
      <c r="D1" s="226"/>
      <c r="E1" s="230" t="s">
        <v>517</v>
      </c>
      <c r="F1" s="237"/>
      <c r="G1" s="237"/>
      <c r="H1" s="237"/>
      <c r="I1" s="237"/>
      <c r="J1" s="237"/>
      <c r="K1" s="237"/>
      <c r="L1" s="237"/>
      <c r="M1" s="237"/>
      <c r="N1" s="237"/>
      <c r="O1" s="247" t="str">
        <f>単価!D1</f>
        <v>令和8年度単価</v>
      </c>
      <c r="P1" s="247"/>
      <c r="Q1" s="247"/>
      <c r="R1" s="247"/>
      <c r="S1" s="248"/>
      <c r="T1" s="226" t="s">
        <v>518</v>
      </c>
      <c r="U1" s="226"/>
      <c r="V1" s="226" t="s">
        <v>519</v>
      </c>
      <c r="W1" s="226"/>
      <c r="X1" s="226"/>
      <c r="Y1" s="257" t="s">
        <v>178</v>
      </c>
      <c r="Z1" s="257"/>
      <c r="AA1" s="257"/>
      <c r="AB1" s="257"/>
      <c r="AC1" s="261" t="s">
        <v>522</v>
      </c>
      <c r="AD1" s="261"/>
      <c r="AE1" s="261"/>
      <c r="AF1" s="261"/>
      <c r="AG1" s="270"/>
    </row>
    <row r="2" spans="1:33" ht="14" customHeight="1">
      <c r="A2" s="71" t="e">
        <f>VLOOKUP(T2,環境設定!$B$7:$C$16,2,0)</f>
        <v>#N/A</v>
      </c>
      <c r="B2" s="215">
        <v>49</v>
      </c>
      <c r="C2" s="222" t="str">
        <f>IF(ISERROR(VLOOKUP($B2,積算集約!$C:$J,3,0)),"",VLOOKUP($B2,積算集約!$C:$J,3,0))</f>
        <v/>
      </c>
      <c r="D2" s="227"/>
      <c r="E2" s="231" t="str">
        <f>IF(ISERROR(VLOOKUP($B2,積算集約!$C:$J,4,0)),"",VLOOKUP($B2,積算集約!$C:$J,4,0))</f>
        <v/>
      </c>
      <c r="F2" s="231"/>
      <c r="G2" s="231"/>
      <c r="H2" s="231"/>
      <c r="I2" s="231"/>
      <c r="J2" s="231"/>
      <c r="K2" s="231"/>
      <c r="L2" s="231"/>
      <c r="M2" s="231"/>
      <c r="N2" s="231"/>
      <c r="O2" s="231"/>
      <c r="P2" s="231"/>
      <c r="Q2" s="231"/>
      <c r="R2" s="231"/>
      <c r="S2" s="231"/>
      <c r="T2" s="227" t="str">
        <f>IF(ISERROR(VLOOKUP($B2,積算集約!$C:$J,5,0)),"",VLOOKUP($B2,積算集約!$C:$J,5,0))</f>
        <v/>
      </c>
      <c r="U2" s="227"/>
      <c r="V2" s="254" t="str">
        <f>IF(ISERROR(VLOOKUP($B2,積算集約!$C:$J,6,0)),"",VLOOKUP($B2,積算集約!$C:$J,6,0))</f>
        <v/>
      </c>
      <c r="W2" s="254"/>
      <c r="X2" s="254"/>
      <c r="Y2" s="258" t="str">
        <f>IF(ISERROR(VLOOKUP($B2,積算集約!$C:$J,7,0)),"",VLOOKUP($B2,積算集約!$C:$J,7,0))</f>
        <v/>
      </c>
      <c r="Z2" s="258"/>
      <c r="AA2" s="258"/>
      <c r="AB2" s="258"/>
      <c r="AC2" s="267" t="str">
        <f>IF(ISERROR(VLOOKUP($B2,積算集約!$C:$J,8,0)),"",VLOOKUP($B2,積算集約!$C:$J,8,0))</f>
        <v/>
      </c>
      <c r="AD2" s="267"/>
      <c r="AE2" s="267"/>
      <c r="AF2" s="267"/>
      <c r="AG2" s="271"/>
    </row>
    <row r="3" spans="1:33" ht="14" customHeight="1">
      <c r="A3" s="71" t="e">
        <f>VLOOKUP(T3,環境設定!$B$7:$C$16,2,0)</f>
        <v>#N/A</v>
      </c>
      <c r="B3" s="215">
        <f t="shared" ref="B3:B49" si="0">B2+1</f>
        <v>50</v>
      </c>
      <c r="C3" s="222" t="str">
        <f>IF(ISERROR(VLOOKUP($B3,積算集約!$C:$J,3,0)),"",VLOOKUP($B3,積算集約!$C:$J,3,0))</f>
        <v/>
      </c>
      <c r="D3" s="227"/>
      <c r="E3" s="231" t="str">
        <f>IF(ISERROR(VLOOKUP($B3,積算集約!$C:$J,4,0)),"",VLOOKUP($B3,積算集約!$C:$J,4,0))</f>
        <v/>
      </c>
      <c r="F3" s="231"/>
      <c r="G3" s="231"/>
      <c r="H3" s="231"/>
      <c r="I3" s="231"/>
      <c r="J3" s="231"/>
      <c r="K3" s="231"/>
      <c r="L3" s="231"/>
      <c r="M3" s="231"/>
      <c r="N3" s="231"/>
      <c r="O3" s="231"/>
      <c r="P3" s="231"/>
      <c r="Q3" s="231"/>
      <c r="R3" s="231"/>
      <c r="S3" s="231"/>
      <c r="T3" s="227" t="str">
        <f>IF(ISERROR(VLOOKUP($B3,積算集約!$C:$J,5,0)),"",VLOOKUP($B3,積算集約!$C:$J,5,0))</f>
        <v/>
      </c>
      <c r="U3" s="227"/>
      <c r="V3" s="254" t="str">
        <f>IF(ISERROR(VLOOKUP($B3,積算集約!$C:$J,6,0)),"",VLOOKUP($B3,積算集約!$C:$J,6,0))</f>
        <v/>
      </c>
      <c r="W3" s="254"/>
      <c r="X3" s="254"/>
      <c r="Y3" s="258" t="str">
        <f>IF(ISERROR(VLOOKUP($B3,積算集約!$C:$J,7,0)),"",VLOOKUP($B3,積算集約!$C:$J,7,0))</f>
        <v/>
      </c>
      <c r="Z3" s="258"/>
      <c r="AA3" s="258"/>
      <c r="AB3" s="258"/>
      <c r="AC3" s="267" t="str">
        <f>IF(ISERROR(VLOOKUP($B3,積算集約!$C:$J,8,0)),"",VLOOKUP($B3,積算集約!$C:$J,8,0))</f>
        <v/>
      </c>
      <c r="AD3" s="267"/>
      <c r="AE3" s="267"/>
      <c r="AF3" s="267"/>
      <c r="AG3" s="271"/>
    </row>
    <row r="4" spans="1:33" ht="14" customHeight="1">
      <c r="A4" s="71" t="e">
        <f>VLOOKUP(T4,環境設定!$B$7:$C$16,2,0)</f>
        <v>#N/A</v>
      </c>
      <c r="B4" s="215">
        <f t="shared" si="0"/>
        <v>51</v>
      </c>
      <c r="C4" s="222" t="str">
        <f>IF(ISERROR(VLOOKUP($B4,積算集約!$C:$J,3,0)),"",VLOOKUP($B4,積算集約!$C:$J,3,0))</f>
        <v/>
      </c>
      <c r="D4" s="227"/>
      <c r="E4" s="231" t="str">
        <f>IF(ISERROR(VLOOKUP($B4,積算集約!$C:$J,4,0)),"",VLOOKUP($B4,積算集約!$C:$J,4,0))</f>
        <v/>
      </c>
      <c r="F4" s="231"/>
      <c r="G4" s="231"/>
      <c r="H4" s="231"/>
      <c r="I4" s="231"/>
      <c r="J4" s="231"/>
      <c r="K4" s="231"/>
      <c r="L4" s="231"/>
      <c r="M4" s="231"/>
      <c r="N4" s="231"/>
      <c r="O4" s="231"/>
      <c r="P4" s="231"/>
      <c r="Q4" s="231"/>
      <c r="R4" s="231"/>
      <c r="S4" s="231"/>
      <c r="T4" s="227" t="str">
        <f>IF(ISERROR(VLOOKUP($B4,積算集約!$C:$J,5,0)),"",VLOOKUP($B4,積算集約!$C:$J,5,0))</f>
        <v/>
      </c>
      <c r="U4" s="227"/>
      <c r="V4" s="254" t="str">
        <f>IF(ISERROR(VLOOKUP($B4,積算集約!$C:$J,6,0)),"",VLOOKUP($B4,積算集約!$C:$J,6,0))</f>
        <v/>
      </c>
      <c r="W4" s="254"/>
      <c r="X4" s="254"/>
      <c r="Y4" s="258" t="str">
        <f>IF(ISERROR(VLOOKUP($B4,積算集約!$C:$J,7,0)),"",VLOOKUP($B4,積算集約!$C:$J,7,0))</f>
        <v/>
      </c>
      <c r="Z4" s="258"/>
      <c r="AA4" s="258"/>
      <c r="AB4" s="258"/>
      <c r="AC4" s="267" t="str">
        <f>IF(ISERROR(VLOOKUP($B4,積算集約!$C:$J,8,0)),"",VLOOKUP($B4,積算集約!$C:$J,8,0))</f>
        <v/>
      </c>
      <c r="AD4" s="267"/>
      <c r="AE4" s="267"/>
      <c r="AF4" s="267"/>
      <c r="AG4" s="271"/>
    </row>
    <row r="5" spans="1:33" ht="14" customHeight="1">
      <c r="A5" s="71" t="e">
        <f>VLOOKUP(T5,環境設定!$B$7:$C$16,2,0)</f>
        <v>#N/A</v>
      </c>
      <c r="B5" s="215">
        <f t="shared" si="0"/>
        <v>52</v>
      </c>
      <c r="C5" s="222" t="str">
        <f>IF(ISERROR(VLOOKUP($B5,積算集約!$C:$J,3,0)),"",VLOOKUP($B5,積算集約!$C:$J,3,0))</f>
        <v/>
      </c>
      <c r="D5" s="227"/>
      <c r="E5" s="231" t="str">
        <f>IF(ISERROR(VLOOKUP($B5,積算集約!$C:$J,4,0)),"",VLOOKUP($B5,積算集約!$C:$J,4,0))</f>
        <v/>
      </c>
      <c r="F5" s="231"/>
      <c r="G5" s="231"/>
      <c r="H5" s="231"/>
      <c r="I5" s="231"/>
      <c r="J5" s="231"/>
      <c r="K5" s="231"/>
      <c r="L5" s="231"/>
      <c r="M5" s="231"/>
      <c r="N5" s="231"/>
      <c r="O5" s="231"/>
      <c r="P5" s="231"/>
      <c r="Q5" s="231"/>
      <c r="R5" s="231"/>
      <c r="S5" s="231"/>
      <c r="T5" s="227" t="str">
        <f>IF(ISERROR(VLOOKUP($B5,積算集約!$C:$J,5,0)),"",VLOOKUP($B5,積算集約!$C:$J,5,0))</f>
        <v/>
      </c>
      <c r="U5" s="227"/>
      <c r="V5" s="254" t="str">
        <f>IF(ISERROR(VLOOKUP($B5,積算集約!$C:$J,6,0)),"",VLOOKUP($B5,積算集約!$C:$J,6,0))</f>
        <v/>
      </c>
      <c r="W5" s="254"/>
      <c r="X5" s="254"/>
      <c r="Y5" s="258" t="str">
        <f>IF(ISERROR(VLOOKUP($B5,積算集約!$C:$J,7,0)),"",VLOOKUP($B5,積算集約!$C:$J,7,0))</f>
        <v/>
      </c>
      <c r="Z5" s="258"/>
      <c r="AA5" s="258"/>
      <c r="AB5" s="258"/>
      <c r="AC5" s="267" t="str">
        <f>IF(ISERROR(VLOOKUP($B5,積算集約!$C:$J,8,0)),"",VLOOKUP($B5,積算集約!$C:$J,8,0))</f>
        <v/>
      </c>
      <c r="AD5" s="267"/>
      <c r="AE5" s="267"/>
      <c r="AF5" s="267"/>
      <c r="AG5" s="271"/>
    </row>
    <row r="6" spans="1:33" ht="14" customHeight="1">
      <c r="A6" s="71" t="e">
        <f>VLOOKUP(T6,環境設定!$B$7:$C$16,2,0)</f>
        <v>#N/A</v>
      </c>
      <c r="B6" s="215">
        <f t="shared" si="0"/>
        <v>53</v>
      </c>
      <c r="C6" s="222" t="str">
        <f>IF(ISERROR(VLOOKUP($B6,積算集約!$C:$J,3,0)),"",VLOOKUP($B6,積算集約!$C:$J,3,0))</f>
        <v/>
      </c>
      <c r="D6" s="227"/>
      <c r="E6" s="231" t="str">
        <f>IF(ISERROR(VLOOKUP($B6,積算集約!$C:$J,4,0)),"",VLOOKUP($B6,積算集約!$C:$J,4,0))</f>
        <v/>
      </c>
      <c r="F6" s="231"/>
      <c r="G6" s="231"/>
      <c r="H6" s="231"/>
      <c r="I6" s="231"/>
      <c r="J6" s="231"/>
      <c r="K6" s="231"/>
      <c r="L6" s="231"/>
      <c r="M6" s="231"/>
      <c r="N6" s="231"/>
      <c r="O6" s="231"/>
      <c r="P6" s="231"/>
      <c r="Q6" s="231"/>
      <c r="R6" s="231"/>
      <c r="S6" s="231"/>
      <c r="T6" s="227" t="str">
        <f>IF(ISERROR(VLOOKUP($B6,積算集約!$C:$J,5,0)),"",VLOOKUP($B6,積算集約!$C:$J,5,0))</f>
        <v/>
      </c>
      <c r="U6" s="227"/>
      <c r="V6" s="254" t="str">
        <f>IF(ISERROR(VLOOKUP($B6,積算集約!$C:$J,6,0)),"",VLOOKUP($B6,積算集約!$C:$J,6,0))</f>
        <v/>
      </c>
      <c r="W6" s="254"/>
      <c r="X6" s="254"/>
      <c r="Y6" s="258" t="str">
        <f>IF(ISERROR(VLOOKUP($B6,積算集約!$C:$J,7,0)),"",VLOOKUP($B6,積算集約!$C:$J,7,0))</f>
        <v/>
      </c>
      <c r="Z6" s="258"/>
      <c r="AA6" s="258"/>
      <c r="AB6" s="258"/>
      <c r="AC6" s="267" t="str">
        <f>IF(ISERROR(VLOOKUP($B6,積算集約!$C:$J,8,0)),"",VLOOKUP($B6,積算集約!$C:$J,8,0))</f>
        <v/>
      </c>
      <c r="AD6" s="267"/>
      <c r="AE6" s="267"/>
      <c r="AF6" s="267"/>
      <c r="AG6" s="271"/>
    </row>
    <row r="7" spans="1:33" ht="14" customHeight="1">
      <c r="A7" s="71" t="e">
        <f>VLOOKUP(T7,環境設定!$B$7:$C$16,2,0)</f>
        <v>#N/A</v>
      </c>
      <c r="B7" s="215">
        <f t="shared" si="0"/>
        <v>54</v>
      </c>
      <c r="C7" s="222" t="str">
        <f>IF(ISERROR(VLOOKUP($B7,積算集約!$C:$J,3,0)),"",VLOOKUP($B7,積算集約!$C:$J,3,0))</f>
        <v/>
      </c>
      <c r="D7" s="227"/>
      <c r="E7" s="231" t="str">
        <f>IF(ISERROR(VLOOKUP($B7,積算集約!$C:$J,4,0)),"",VLOOKUP($B7,積算集約!$C:$J,4,0))</f>
        <v/>
      </c>
      <c r="F7" s="231"/>
      <c r="G7" s="231"/>
      <c r="H7" s="231"/>
      <c r="I7" s="231"/>
      <c r="J7" s="231"/>
      <c r="K7" s="231"/>
      <c r="L7" s="231"/>
      <c r="M7" s="231"/>
      <c r="N7" s="231"/>
      <c r="O7" s="231"/>
      <c r="P7" s="231"/>
      <c r="Q7" s="231"/>
      <c r="R7" s="231"/>
      <c r="S7" s="231"/>
      <c r="T7" s="227" t="str">
        <f>IF(ISERROR(VLOOKUP($B7,積算集約!$C:$J,5,0)),"",VLOOKUP($B7,積算集約!$C:$J,5,0))</f>
        <v/>
      </c>
      <c r="U7" s="227"/>
      <c r="V7" s="254" t="str">
        <f>IF(ISERROR(VLOOKUP($B7,積算集約!$C:$J,6,0)),"",VLOOKUP($B7,積算集約!$C:$J,6,0))</f>
        <v/>
      </c>
      <c r="W7" s="254"/>
      <c r="X7" s="254"/>
      <c r="Y7" s="258" t="str">
        <f>IF(ISERROR(VLOOKUP($B7,積算集約!$C:$J,7,0)),"",VLOOKUP($B7,積算集約!$C:$J,7,0))</f>
        <v/>
      </c>
      <c r="Z7" s="258"/>
      <c r="AA7" s="258"/>
      <c r="AB7" s="258"/>
      <c r="AC7" s="267" t="str">
        <f>IF(ISERROR(VLOOKUP($B7,積算集約!$C:$J,8,0)),"",VLOOKUP($B7,積算集約!$C:$J,8,0))</f>
        <v/>
      </c>
      <c r="AD7" s="267"/>
      <c r="AE7" s="267"/>
      <c r="AF7" s="267"/>
      <c r="AG7" s="271"/>
    </row>
    <row r="8" spans="1:33" ht="14" customHeight="1">
      <c r="A8" s="71" t="e">
        <f>VLOOKUP(T8,環境設定!$B$7:$C$16,2,0)</f>
        <v>#N/A</v>
      </c>
      <c r="B8" s="215">
        <f t="shared" si="0"/>
        <v>55</v>
      </c>
      <c r="C8" s="222" t="str">
        <f>IF(ISERROR(VLOOKUP($B8,積算集約!$C:$J,3,0)),"",VLOOKUP($B8,積算集約!$C:$J,3,0))</f>
        <v/>
      </c>
      <c r="D8" s="227"/>
      <c r="E8" s="231" t="str">
        <f>IF(ISERROR(VLOOKUP($B8,積算集約!$C:$J,4,0)),"",VLOOKUP($B8,積算集約!$C:$J,4,0))</f>
        <v/>
      </c>
      <c r="F8" s="231"/>
      <c r="G8" s="231"/>
      <c r="H8" s="231"/>
      <c r="I8" s="231"/>
      <c r="J8" s="231"/>
      <c r="K8" s="231"/>
      <c r="L8" s="231"/>
      <c r="M8" s="231"/>
      <c r="N8" s="231"/>
      <c r="O8" s="231"/>
      <c r="P8" s="231"/>
      <c r="Q8" s="231"/>
      <c r="R8" s="231"/>
      <c r="S8" s="231"/>
      <c r="T8" s="227" t="str">
        <f>IF(ISERROR(VLOOKUP($B8,積算集約!$C:$J,5,0)),"",VLOOKUP($B8,積算集約!$C:$J,5,0))</f>
        <v/>
      </c>
      <c r="U8" s="227"/>
      <c r="V8" s="254" t="str">
        <f>IF(ISERROR(VLOOKUP($B8,積算集約!$C:$J,6,0)),"",VLOOKUP($B8,積算集約!$C:$J,6,0))</f>
        <v/>
      </c>
      <c r="W8" s="254"/>
      <c r="X8" s="254"/>
      <c r="Y8" s="258" t="str">
        <f>IF(ISERROR(VLOOKUP($B8,積算集約!$C:$J,7,0)),"",VLOOKUP($B8,積算集約!$C:$J,7,0))</f>
        <v/>
      </c>
      <c r="Z8" s="258"/>
      <c r="AA8" s="258"/>
      <c r="AB8" s="258"/>
      <c r="AC8" s="267" t="str">
        <f>IF(ISERROR(VLOOKUP($B8,積算集約!$C:$J,8,0)),"",VLOOKUP($B8,積算集約!$C:$J,8,0))</f>
        <v/>
      </c>
      <c r="AD8" s="267"/>
      <c r="AE8" s="267"/>
      <c r="AF8" s="267"/>
      <c r="AG8" s="271"/>
    </row>
    <row r="9" spans="1:33" ht="14" customHeight="1">
      <c r="A9" s="71" t="e">
        <f>VLOOKUP(T9,環境設定!$B$7:$C$16,2,0)</f>
        <v>#N/A</v>
      </c>
      <c r="B9" s="215">
        <f t="shared" si="0"/>
        <v>56</v>
      </c>
      <c r="C9" s="222" t="str">
        <f>IF(ISERROR(VLOOKUP($B9,積算集約!$C:$J,3,0)),"",VLOOKUP($B9,積算集約!$C:$J,3,0))</f>
        <v/>
      </c>
      <c r="D9" s="227"/>
      <c r="E9" s="231" t="str">
        <f>IF(ISERROR(VLOOKUP($B9,積算集約!$C:$J,4,0)),"",VLOOKUP($B9,積算集約!$C:$J,4,0))</f>
        <v/>
      </c>
      <c r="F9" s="231"/>
      <c r="G9" s="231"/>
      <c r="H9" s="231"/>
      <c r="I9" s="231"/>
      <c r="J9" s="231"/>
      <c r="K9" s="231"/>
      <c r="L9" s="231"/>
      <c r="M9" s="231"/>
      <c r="N9" s="231"/>
      <c r="O9" s="231"/>
      <c r="P9" s="231"/>
      <c r="Q9" s="231"/>
      <c r="R9" s="231"/>
      <c r="S9" s="231"/>
      <c r="T9" s="227" t="str">
        <f>IF(ISERROR(VLOOKUP($B9,積算集約!$C:$J,5,0)),"",VLOOKUP($B9,積算集約!$C:$J,5,0))</f>
        <v/>
      </c>
      <c r="U9" s="227"/>
      <c r="V9" s="254" t="str">
        <f>IF(ISERROR(VLOOKUP($B9,積算集約!$C:$J,6,0)),"",VLOOKUP($B9,積算集約!$C:$J,6,0))</f>
        <v/>
      </c>
      <c r="W9" s="254"/>
      <c r="X9" s="254"/>
      <c r="Y9" s="258" t="str">
        <f>IF(ISERROR(VLOOKUP($B9,積算集約!$C:$J,7,0)),"",VLOOKUP($B9,積算集約!$C:$J,7,0))</f>
        <v/>
      </c>
      <c r="Z9" s="258"/>
      <c r="AA9" s="258"/>
      <c r="AB9" s="258"/>
      <c r="AC9" s="267" t="str">
        <f>IF(ISERROR(VLOOKUP($B9,積算集約!$C:$J,8,0)),"",VLOOKUP($B9,積算集約!$C:$J,8,0))</f>
        <v/>
      </c>
      <c r="AD9" s="267"/>
      <c r="AE9" s="267"/>
      <c r="AF9" s="267"/>
      <c r="AG9" s="271"/>
    </row>
    <row r="10" spans="1:33" ht="14" customHeight="1">
      <c r="A10" s="71" t="e">
        <f>VLOOKUP(T10,環境設定!$B$7:$C$16,2,0)</f>
        <v>#N/A</v>
      </c>
      <c r="B10" s="215">
        <f t="shared" si="0"/>
        <v>57</v>
      </c>
      <c r="C10" s="222" t="str">
        <f>IF(ISERROR(VLOOKUP($B10,積算集約!$C:$J,3,0)),"",VLOOKUP($B10,積算集約!$C:$J,3,0))</f>
        <v/>
      </c>
      <c r="D10" s="227"/>
      <c r="E10" s="231" t="str">
        <f>IF(ISERROR(VLOOKUP($B10,積算集約!$C:$J,4,0)),"",VLOOKUP($B10,積算集約!$C:$J,4,0))</f>
        <v/>
      </c>
      <c r="F10" s="231"/>
      <c r="G10" s="231"/>
      <c r="H10" s="231"/>
      <c r="I10" s="231"/>
      <c r="J10" s="231"/>
      <c r="K10" s="231"/>
      <c r="L10" s="231"/>
      <c r="M10" s="231"/>
      <c r="N10" s="231"/>
      <c r="O10" s="231"/>
      <c r="P10" s="231"/>
      <c r="Q10" s="231"/>
      <c r="R10" s="231"/>
      <c r="S10" s="231"/>
      <c r="T10" s="227" t="str">
        <f>IF(ISERROR(VLOOKUP($B10,積算集約!$C:$J,5,0)),"",VLOOKUP($B10,積算集約!$C:$J,5,0))</f>
        <v/>
      </c>
      <c r="U10" s="227"/>
      <c r="V10" s="254" t="str">
        <f>IF(ISERROR(VLOOKUP($B10,積算集約!$C:$J,6,0)),"",VLOOKUP($B10,積算集約!$C:$J,6,0))</f>
        <v/>
      </c>
      <c r="W10" s="254"/>
      <c r="X10" s="254"/>
      <c r="Y10" s="258" t="str">
        <f>IF(ISERROR(VLOOKUP($B10,積算集約!$C:$J,7,0)),"",VLOOKUP($B10,積算集約!$C:$J,7,0))</f>
        <v/>
      </c>
      <c r="Z10" s="258"/>
      <c r="AA10" s="258"/>
      <c r="AB10" s="258"/>
      <c r="AC10" s="267" t="str">
        <f>IF(ISERROR(VLOOKUP($B10,積算集約!$C:$J,8,0)),"",VLOOKUP($B10,積算集約!$C:$J,8,0))</f>
        <v/>
      </c>
      <c r="AD10" s="267"/>
      <c r="AE10" s="267"/>
      <c r="AF10" s="267"/>
      <c r="AG10" s="271"/>
    </row>
    <row r="11" spans="1:33" ht="14" customHeight="1">
      <c r="A11" s="71" t="e">
        <f>VLOOKUP(T11,環境設定!$B$7:$C$16,2,0)</f>
        <v>#N/A</v>
      </c>
      <c r="B11" s="215">
        <f t="shared" si="0"/>
        <v>58</v>
      </c>
      <c r="C11" s="222" t="str">
        <f>IF(ISERROR(VLOOKUP($B11,積算集約!$C:$J,3,0)),"",VLOOKUP($B11,積算集約!$C:$J,3,0))</f>
        <v/>
      </c>
      <c r="D11" s="227"/>
      <c r="E11" s="231" t="str">
        <f>IF(ISERROR(VLOOKUP($B11,積算集約!$C:$J,4,0)),"",VLOOKUP($B11,積算集約!$C:$J,4,0))</f>
        <v/>
      </c>
      <c r="F11" s="231"/>
      <c r="G11" s="231"/>
      <c r="H11" s="231"/>
      <c r="I11" s="231"/>
      <c r="J11" s="231"/>
      <c r="K11" s="231"/>
      <c r="L11" s="231"/>
      <c r="M11" s="231"/>
      <c r="N11" s="231"/>
      <c r="O11" s="231"/>
      <c r="P11" s="231"/>
      <c r="Q11" s="231"/>
      <c r="R11" s="231"/>
      <c r="S11" s="231"/>
      <c r="T11" s="227" t="str">
        <f>IF(ISERROR(VLOOKUP($B11,積算集約!$C:$J,5,0)),"",VLOOKUP($B11,積算集約!$C:$J,5,0))</f>
        <v/>
      </c>
      <c r="U11" s="227"/>
      <c r="V11" s="254" t="str">
        <f>IF(ISERROR(VLOOKUP($B11,積算集約!$C:$J,6,0)),"",VLOOKUP($B11,積算集約!$C:$J,6,0))</f>
        <v/>
      </c>
      <c r="W11" s="254"/>
      <c r="X11" s="254"/>
      <c r="Y11" s="258" t="str">
        <f>IF(ISERROR(VLOOKUP($B11,積算集約!$C:$J,7,0)),"",VLOOKUP($B11,積算集約!$C:$J,7,0))</f>
        <v/>
      </c>
      <c r="Z11" s="258"/>
      <c r="AA11" s="258"/>
      <c r="AB11" s="258"/>
      <c r="AC11" s="267" t="str">
        <f>IF(ISERROR(VLOOKUP($B11,積算集約!$C:$J,8,0)),"",VLOOKUP($B11,積算集約!$C:$J,8,0))</f>
        <v/>
      </c>
      <c r="AD11" s="267"/>
      <c r="AE11" s="267"/>
      <c r="AF11" s="267"/>
      <c r="AG11" s="271"/>
    </row>
    <row r="12" spans="1:33" ht="14" customHeight="1">
      <c r="A12" s="71" t="e">
        <f>VLOOKUP(T12,環境設定!$B$7:$C$16,2,0)</f>
        <v>#N/A</v>
      </c>
      <c r="B12" s="215">
        <f t="shared" si="0"/>
        <v>59</v>
      </c>
      <c r="C12" s="222" t="str">
        <f>IF(ISERROR(VLOOKUP($B12,積算集約!$C:$J,3,0)),"",VLOOKUP($B12,積算集約!$C:$J,3,0))</f>
        <v/>
      </c>
      <c r="D12" s="227"/>
      <c r="E12" s="231" t="str">
        <f>IF(ISERROR(VLOOKUP($B12,積算集約!$C:$J,4,0)),"",VLOOKUP($B12,積算集約!$C:$J,4,0))</f>
        <v/>
      </c>
      <c r="F12" s="231"/>
      <c r="G12" s="231"/>
      <c r="H12" s="231"/>
      <c r="I12" s="231"/>
      <c r="J12" s="231"/>
      <c r="K12" s="231"/>
      <c r="L12" s="231"/>
      <c r="M12" s="231"/>
      <c r="N12" s="231"/>
      <c r="O12" s="231"/>
      <c r="P12" s="231"/>
      <c r="Q12" s="231"/>
      <c r="R12" s="231"/>
      <c r="S12" s="231"/>
      <c r="T12" s="227" t="str">
        <f>IF(ISERROR(VLOOKUP($B12,積算集約!$C:$J,5,0)),"",VLOOKUP($B12,積算集約!$C:$J,5,0))</f>
        <v/>
      </c>
      <c r="U12" s="227"/>
      <c r="V12" s="254" t="str">
        <f>IF(ISERROR(VLOOKUP($B12,積算集約!$C:$J,6,0)),"",VLOOKUP($B12,積算集約!$C:$J,6,0))</f>
        <v/>
      </c>
      <c r="W12" s="254"/>
      <c r="X12" s="254"/>
      <c r="Y12" s="258" t="str">
        <f>IF(ISERROR(VLOOKUP($B12,積算集約!$C:$J,7,0)),"",VLOOKUP($B12,積算集約!$C:$J,7,0))</f>
        <v/>
      </c>
      <c r="Z12" s="258"/>
      <c r="AA12" s="258"/>
      <c r="AB12" s="258"/>
      <c r="AC12" s="267" t="str">
        <f>IF(ISERROR(VLOOKUP($B12,積算集約!$C:$J,8,0)),"",VLOOKUP($B12,積算集約!$C:$J,8,0))</f>
        <v/>
      </c>
      <c r="AD12" s="267"/>
      <c r="AE12" s="267"/>
      <c r="AF12" s="267"/>
      <c r="AG12" s="271"/>
    </row>
    <row r="13" spans="1:33" ht="14" customHeight="1">
      <c r="A13" s="71" t="e">
        <f>VLOOKUP(T13,環境設定!$B$7:$C$16,2,0)</f>
        <v>#N/A</v>
      </c>
      <c r="B13" s="215">
        <f t="shared" si="0"/>
        <v>60</v>
      </c>
      <c r="C13" s="222" t="str">
        <f>IF(ISERROR(VLOOKUP($B13,積算集約!$C:$J,3,0)),"",VLOOKUP($B13,積算集約!$C:$J,3,0))</f>
        <v/>
      </c>
      <c r="D13" s="227"/>
      <c r="E13" s="231" t="str">
        <f>IF(ISERROR(VLOOKUP($B13,積算集約!$C:$J,4,0)),"",VLOOKUP($B13,積算集約!$C:$J,4,0))</f>
        <v/>
      </c>
      <c r="F13" s="231"/>
      <c r="G13" s="231"/>
      <c r="H13" s="231"/>
      <c r="I13" s="231"/>
      <c r="J13" s="231"/>
      <c r="K13" s="231"/>
      <c r="L13" s="231"/>
      <c r="M13" s="231"/>
      <c r="N13" s="231"/>
      <c r="O13" s="231"/>
      <c r="P13" s="231"/>
      <c r="Q13" s="231"/>
      <c r="R13" s="231"/>
      <c r="S13" s="231"/>
      <c r="T13" s="227" t="str">
        <f>IF(ISERROR(VLOOKUP($B13,積算集約!$C:$J,5,0)),"",VLOOKUP($B13,積算集約!$C:$J,5,0))</f>
        <v/>
      </c>
      <c r="U13" s="227"/>
      <c r="V13" s="254" t="str">
        <f>IF(ISERROR(VLOOKUP($B13,積算集約!$C:$J,6,0)),"",VLOOKUP($B13,積算集約!$C:$J,6,0))</f>
        <v/>
      </c>
      <c r="W13" s="254"/>
      <c r="X13" s="254"/>
      <c r="Y13" s="258" t="str">
        <f>IF(ISERROR(VLOOKUP($B13,積算集約!$C:$J,7,0)),"",VLOOKUP($B13,積算集約!$C:$J,7,0))</f>
        <v/>
      </c>
      <c r="Z13" s="258"/>
      <c r="AA13" s="258"/>
      <c r="AB13" s="258"/>
      <c r="AC13" s="267" t="str">
        <f>IF(ISERROR(VLOOKUP($B13,積算集約!$C:$J,8,0)),"",VLOOKUP($B13,積算集約!$C:$J,8,0))</f>
        <v/>
      </c>
      <c r="AD13" s="267"/>
      <c r="AE13" s="267"/>
      <c r="AF13" s="267"/>
      <c r="AG13" s="271"/>
    </row>
    <row r="14" spans="1:33" ht="14" customHeight="1">
      <c r="A14" s="71" t="e">
        <f>VLOOKUP(T14,環境設定!$B$7:$C$16,2,0)</f>
        <v>#N/A</v>
      </c>
      <c r="B14" s="215">
        <f t="shared" si="0"/>
        <v>61</v>
      </c>
      <c r="C14" s="222" t="str">
        <f>IF(ISERROR(VLOOKUP($B14,積算集約!$C:$J,3,0)),"",VLOOKUP($B14,積算集約!$C:$J,3,0))</f>
        <v/>
      </c>
      <c r="D14" s="227"/>
      <c r="E14" s="231" t="str">
        <f>IF(ISERROR(VLOOKUP($B14,積算集約!$C:$J,4,0)),"",VLOOKUP($B14,積算集約!$C:$J,4,0))</f>
        <v/>
      </c>
      <c r="F14" s="231"/>
      <c r="G14" s="231"/>
      <c r="H14" s="231"/>
      <c r="I14" s="231"/>
      <c r="J14" s="231"/>
      <c r="K14" s="231"/>
      <c r="L14" s="231"/>
      <c r="M14" s="231"/>
      <c r="N14" s="231"/>
      <c r="O14" s="231"/>
      <c r="P14" s="231"/>
      <c r="Q14" s="231"/>
      <c r="R14" s="231"/>
      <c r="S14" s="231"/>
      <c r="T14" s="227" t="str">
        <f>IF(ISERROR(VLOOKUP($B14,積算集約!$C:$J,5,0)),"",VLOOKUP($B14,積算集約!$C:$J,5,0))</f>
        <v/>
      </c>
      <c r="U14" s="227"/>
      <c r="V14" s="254" t="str">
        <f>IF(ISERROR(VLOOKUP($B14,積算集約!$C:$J,6,0)),"",VLOOKUP($B14,積算集約!$C:$J,6,0))</f>
        <v/>
      </c>
      <c r="W14" s="254"/>
      <c r="X14" s="254"/>
      <c r="Y14" s="258" t="str">
        <f>IF(ISERROR(VLOOKUP($B14,積算集約!$C:$J,7,0)),"",VLOOKUP($B14,積算集約!$C:$J,7,0))</f>
        <v/>
      </c>
      <c r="Z14" s="258"/>
      <c r="AA14" s="258"/>
      <c r="AB14" s="258"/>
      <c r="AC14" s="267" t="str">
        <f>IF(ISERROR(VLOOKUP($B14,積算集約!$C:$J,8,0)),"",VLOOKUP($B14,積算集約!$C:$J,8,0))</f>
        <v/>
      </c>
      <c r="AD14" s="267"/>
      <c r="AE14" s="267"/>
      <c r="AF14" s="267"/>
      <c r="AG14" s="271"/>
    </row>
    <row r="15" spans="1:33" ht="14" customHeight="1">
      <c r="A15" s="71" t="e">
        <f>VLOOKUP(T15,環境設定!$B$7:$C$16,2,0)</f>
        <v>#N/A</v>
      </c>
      <c r="B15" s="215">
        <f t="shared" si="0"/>
        <v>62</v>
      </c>
      <c r="C15" s="222" t="str">
        <f>IF(ISERROR(VLOOKUP($B15,積算集約!$C:$J,3,0)),"",VLOOKUP($B15,積算集約!$C:$J,3,0))</f>
        <v/>
      </c>
      <c r="D15" s="227"/>
      <c r="E15" s="231" t="str">
        <f>IF(ISERROR(VLOOKUP($B15,積算集約!$C:$J,4,0)),"",VLOOKUP($B15,積算集約!$C:$J,4,0))</f>
        <v/>
      </c>
      <c r="F15" s="231"/>
      <c r="G15" s="231"/>
      <c r="H15" s="231"/>
      <c r="I15" s="231"/>
      <c r="J15" s="231"/>
      <c r="K15" s="231"/>
      <c r="L15" s="231"/>
      <c r="M15" s="231"/>
      <c r="N15" s="231"/>
      <c r="O15" s="231"/>
      <c r="P15" s="231"/>
      <c r="Q15" s="231"/>
      <c r="R15" s="231"/>
      <c r="S15" s="231"/>
      <c r="T15" s="227" t="str">
        <f>IF(ISERROR(VLOOKUP($B15,積算集約!$C:$J,5,0)),"",VLOOKUP($B15,積算集約!$C:$J,5,0))</f>
        <v/>
      </c>
      <c r="U15" s="227"/>
      <c r="V15" s="254" t="str">
        <f>IF(ISERROR(VLOOKUP($B15,積算集約!$C:$J,6,0)),"",VLOOKUP($B15,積算集約!$C:$J,6,0))</f>
        <v/>
      </c>
      <c r="W15" s="254"/>
      <c r="X15" s="254"/>
      <c r="Y15" s="258" t="str">
        <f>IF(ISERROR(VLOOKUP($B15,積算集約!$C:$J,7,0)),"",VLOOKUP($B15,積算集約!$C:$J,7,0))</f>
        <v/>
      </c>
      <c r="Z15" s="258"/>
      <c r="AA15" s="258"/>
      <c r="AB15" s="258"/>
      <c r="AC15" s="267" t="str">
        <f>IF(ISERROR(VLOOKUP($B15,積算集約!$C:$J,8,0)),"",VLOOKUP($B15,積算集約!$C:$J,8,0))</f>
        <v/>
      </c>
      <c r="AD15" s="267"/>
      <c r="AE15" s="267"/>
      <c r="AF15" s="267"/>
      <c r="AG15" s="271"/>
    </row>
    <row r="16" spans="1:33" ht="14" customHeight="1">
      <c r="A16" s="71" t="e">
        <f>VLOOKUP(T16,環境設定!$B$7:$C$16,2,0)</f>
        <v>#N/A</v>
      </c>
      <c r="B16" s="215">
        <f t="shared" si="0"/>
        <v>63</v>
      </c>
      <c r="C16" s="222" t="str">
        <f>IF(ISERROR(VLOOKUP($B16,積算集約!$C:$J,3,0)),"",VLOOKUP($B16,積算集約!$C:$J,3,0))</f>
        <v/>
      </c>
      <c r="D16" s="227"/>
      <c r="E16" s="231" t="str">
        <f>IF(ISERROR(VLOOKUP($B16,積算集約!$C:$J,4,0)),"",VLOOKUP($B16,積算集約!$C:$J,4,0))</f>
        <v/>
      </c>
      <c r="F16" s="231"/>
      <c r="G16" s="231"/>
      <c r="H16" s="231"/>
      <c r="I16" s="231"/>
      <c r="J16" s="231"/>
      <c r="K16" s="231"/>
      <c r="L16" s="231"/>
      <c r="M16" s="231"/>
      <c r="N16" s="231"/>
      <c r="O16" s="231"/>
      <c r="P16" s="231"/>
      <c r="Q16" s="231"/>
      <c r="R16" s="231"/>
      <c r="S16" s="231"/>
      <c r="T16" s="227" t="str">
        <f>IF(ISERROR(VLOOKUP($B16,積算集約!$C:$J,5,0)),"",VLOOKUP($B16,積算集約!$C:$J,5,0))</f>
        <v/>
      </c>
      <c r="U16" s="227"/>
      <c r="V16" s="254" t="str">
        <f>IF(ISERROR(VLOOKUP($B16,積算集約!$C:$J,6,0)),"",VLOOKUP($B16,積算集約!$C:$J,6,0))</f>
        <v/>
      </c>
      <c r="W16" s="254"/>
      <c r="X16" s="254"/>
      <c r="Y16" s="258" t="str">
        <f>IF(ISERROR(VLOOKUP($B16,積算集約!$C:$J,7,0)),"",VLOOKUP($B16,積算集約!$C:$J,7,0))</f>
        <v/>
      </c>
      <c r="Z16" s="258"/>
      <c r="AA16" s="258"/>
      <c r="AB16" s="258"/>
      <c r="AC16" s="267" t="str">
        <f>IF(ISERROR(VLOOKUP($B16,積算集約!$C:$J,8,0)),"",VLOOKUP($B16,積算集約!$C:$J,8,0))</f>
        <v/>
      </c>
      <c r="AD16" s="267"/>
      <c r="AE16" s="267"/>
      <c r="AF16" s="267"/>
      <c r="AG16" s="271"/>
    </row>
    <row r="17" spans="1:33" ht="14" customHeight="1">
      <c r="A17" s="71" t="e">
        <f>VLOOKUP(T17,環境設定!$B$7:$C$16,2,0)</f>
        <v>#N/A</v>
      </c>
      <c r="B17" s="215">
        <f t="shared" si="0"/>
        <v>64</v>
      </c>
      <c r="C17" s="222" t="str">
        <f>IF(ISERROR(VLOOKUP($B17,積算集約!$C:$J,3,0)),"",VLOOKUP($B17,積算集約!$C:$J,3,0))</f>
        <v/>
      </c>
      <c r="D17" s="227"/>
      <c r="E17" s="231" t="str">
        <f>IF(ISERROR(VLOOKUP($B17,積算集約!$C:$J,4,0)),"",VLOOKUP($B17,積算集約!$C:$J,4,0))</f>
        <v/>
      </c>
      <c r="F17" s="231"/>
      <c r="G17" s="231"/>
      <c r="H17" s="231"/>
      <c r="I17" s="231"/>
      <c r="J17" s="231"/>
      <c r="K17" s="231"/>
      <c r="L17" s="231"/>
      <c r="M17" s="231"/>
      <c r="N17" s="231"/>
      <c r="O17" s="231"/>
      <c r="P17" s="231"/>
      <c r="Q17" s="231"/>
      <c r="R17" s="231"/>
      <c r="S17" s="231"/>
      <c r="T17" s="227" t="str">
        <f>IF(ISERROR(VLOOKUP($B17,積算集約!$C:$J,5,0)),"",VLOOKUP($B17,積算集約!$C:$J,5,0))</f>
        <v/>
      </c>
      <c r="U17" s="227"/>
      <c r="V17" s="254" t="str">
        <f>IF(ISERROR(VLOOKUP($B17,積算集約!$C:$J,6,0)),"",VLOOKUP($B17,積算集約!$C:$J,6,0))</f>
        <v/>
      </c>
      <c r="W17" s="254"/>
      <c r="X17" s="254"/>
      <c r="Y17" s="258" t="str">
        <f>IF(ISERROR(VLOOKUP($B17,積算集約!$C:$J,7,0)),"",VLOOKUP($B17,積算集約!$C:$J,7,0))</f>
        <v/>
      </c>
      <c r="Z17" s="258"/>
      <c r="AA17" s="258"/>
      <c r="AB17" s="258"/>
      <c r="AC17" s="267" t="str">
        <f>IF(ISERROR(VLOOKUP($B17,積算集約!$C:$J,8,0)),"",VLOOKUP($B17,積算集約!$C:$J,8,0))</f>
        <v/>
      </c>
      <c r="AD17" s="267"/>
      <c r="AE17" s="267"/>
      <c r="AF17" s="267"/>
      <c r="AG17" s="271"/>
    </row>
    <row r="18" spans="1:33" ht="14" customHeight="1">
      <c r="A18" s="71" t="e">
        <f>VLOOKUP(T18,環境設定!$B$7:$C$16,2,0)</f>
        <v>#N/A</v>
      </c>
      <c r="B18" s="215">
        <f t="shared" si="0"/>
        <v>65</v>
      </c>
      <c r="C18" s="222" t="str">
        <f>IF(ISERROR(VLOOKUP($B18,積算集約!$C:$J,3,0)),"",VLOOKUP($B18,積算集約!$C:$J,3,0))</f>
        <v/>
      </c>
      <c r="D18" s="227"/>
      <c r="E18" s="231" t="str">
        <f>IF(ISERROR(VLOOKUP($B18,積算集約!$C:$J,4,0)),"",VLOOKUP($B18,積算集約!$C:$J,4,0))</f>
        <v/>
      </c>
      <c r="F18" s="231"/>
      <c r="G18" s="231"/>
      <c r="H18" s="231"/>
      <c r="I18" s="231"/>
      <c r="J18" s="231"/>
      <c r="K18" s="231"/>
      <c r="L18" s="231"/>
      <c r="M18" s="231"/>
      <c r="N18" s="231"/>
      <c r="O18" s="231"/>
      <c r="P18" s="231"/>
      <c r="Q18" s="231"/>
      <c r="R18" s="231"/>
      <c r="S18" s="231"/>
      <c r="T18" s="227" t="str">
        <f>IF(ISERROR(VLOOKUP($B18,積算集約!$C:$J,5,0)),"",VLOOKUP($B18,積算集約!$C:$J,5,0))</f>
        <v/>
      </c>
      <c r="U18" s="227"/>
      <c r="V18" s="254" t="str">
        <f>IF(ISERROR(VLOOKUP($B18,積算集約!$C:$J,6,0)),"",VLOOKUP($B18,積算集約!$C:$J,6,0))</f>
        <v/>
      </c>
      <c r="W18" s="254"/>
      <c r="X18" s="254"/>
      <c r="Y18" s="258" t="str">
        <f>IF(ISERROR(VLOOKUP($B18,積算集約!$C:$J,7,0)),"",VLOOKUP($B18,積算集約!$C:$J,7,0))</f>
        <v/>
      </c>
      <c r="Z18" s="258"/>
      <c r="AA18" s="258"/>
      <c r="AB18" s="258"/>
      <c r="AC18" s="267" t="str">
        <f>IF(ISERROR(VLOOKUP($B18,積算集約!$C:$J,8,0)),"",VLOOKUP($B18,積算集約!$C:$J,8,0))</f>
        <v/>
      </c>
      <c r="AD18" s="267"/>
      <c r="AE18" s="267"/>
      <c r="AF18" s="267"/>
      <c r="AG18" s="271"/>
    </row>
    <row r="19" spans="1:33" ht="14" customHeight="1">
      <c r="A19" s="71" t="e">
        <f>VLOOKUP(T19,環境設定!$B$7:$C$16,2,0)</f>
        <v>#N/A</v>
      </c>
      <c r="B19" s="215">
        <f t="shared" si="0"/>
        <v>66</v>
      </c>
      <c r="C19" s="222" t="str">
        <f>IF(ISERROR(VLOOKUP($B19,積算集約!$C:$J,3,0)),"",VLOOKUP($B19,積算集約!$C:$J,3,0))</f>
        <v/>
      </c>
      <c r="D19" s="227"/>
      <c r="E19" s="231" t="str">
        <f>IF(ISERROR(VLOOKUP($B19,積算集約!$C:$J,4,0)),"",VLOOKUP($B19,積算集約!$C:$J,4,0))</f>
        <v/>
      </c>
      <c r="F19" s="231"/>
      <c r="G19" s="231"/>
      <c r="H19" s="231"/>
      <c r="I19" s="231"/>
      <c r="J19" s="231"/>
      <c r="K19" s="231"/>
      <c r="L19" s="231"/>
      <c r="M19" s="231"/>
      <c r="N19" s="231"/>
      <c r="O19" s="231"/>
      <c r="P19" s="231"/>
      <c r="Q19" s="231"/>
      <c r="R19" s="231"/>
      <c r="S19" s="231"/>
      <c r="T19" s="227" t="str">
        <f>IF(ISERROR(VLOOKUP($B19,積算集約!$C:$J,5,0)),"",VLOOKUP($B19,積算集約!$C:$J,5,0))</f>
        <v/>
      </c>
      <c r="U19" s="227"/>
      <c r="V19" s="254" t="str">
        <f>IF(ISERROR(VLOOKUP($B19,積算集約!$C:$J,6,0)),"",VLOOKUP($B19,積算集約!$C:$J,6,0))</f>
        <v/>
      </c>
      <c r="W19" s="254"/>
      <c r="X19" s="254"/>
      <c r="Y19" s="258" t="str">
        <f>IF(ISERROR(VLOOKUP($B19,積算集約!$C:$J,7,0)),"",VLOOKUP($B19,積算集約!$C:$J,7,0))</f>
        <v/>
      </c>
      <c r="Z19" s="258"/>
      <c r="AA19" s="258"/>
      <c r="AB19" s="258"/>
      <c r="AC19" s="267" t="str">
        <f>IF(ISERROR(VLOOKUP($B19,積算集約!$C:$J,8,0)),"",VLOOKUP($B19,積算集約!$C:$J,8,0))</f>
        <v/>
      </c>
      <c r="AD19" s="267"/>
      <c r="AE19" s="267"/>
      <c r="AF19" s="267"/>
      <c r="AG19" s="271"/>
    </row>
    <row r="20" spans="1:33" ht="14" customHeight="1">
      <c r="A20" s="71" t="e">
        <f>VLOOKUP(T20,環境設定!$B$7:$C$16,2,0)</f>
        <v>#N/A</v>
      </c>
      <c r="B20" s="215">
        <f t="shared" si="0"/>
        <v>67</v>
      </c>
      <c r="C20" s="222" t="str">
        <f>IF(ISERROR(VLOOKUP($B20,積算集約!$C:$J,3,0)),"",VLOOKUP($B20,積算集約!$C:$J,3,0))</f>
        <v/>
      </c>
      <c r="D20" s="227"/>
      <c r="E20" s="231" t="str">
        <f>IF(ISERROR(VLOOKUP($B20,積算集約!$C:$J,4,0)),"",VLOOKUP($B20,積算集約!$C:$J,4,0))</f>
        <v/>
      </c>
      <c r="F20" s="231"/>
      <c r="G20" s="231"/>
      <c r="H20" s="231"/>
      <c r="I20" s="231"/>
      <c r="J20" s="231"/>
      <c r="K20" s="231"/>
      <c r="L20" s="231"/>
      <c r="M20" s="231"/>
      <c r="N20" s="231"/>
      <c r="O20" s="231"/>
      <c r="P20" s="231"/>
      <c r="Q20" s="231"/>
      <c r="R20" s="231"/>
      <c r="S20" s="231"/>
      <c r="T20" s="227" t="str">
        <f>IF(ISERROR(VLOOKUP($B20,積算集約!$C:$J,5,0)),"",VLOOKUP($B20,積算集約!$C:$J,5,0))</f>
        <v/>
      </c>
      <c r="U20" s="227"/>
      <c r="V20" s="254" t="str">
        <f>IF(ISERROR(VLOOKUP($B20,積算集約!$C:$J,6,0)),"",VLOOKUP($B20,積算集約!$C:$J,6,0))</f>
        <v/>
      </c>
      <c r="W20" s="254"/>
      <c r="X20" s="254"/>
      <c r="Y20" s="258" t="str">
        <f>IF(ISERROR(VLOOKUP($B20,積算集約!$C:$J,7,0)),"",VLOOKUP($B20,積算集約!$C:$J,7,0))</f>
        <v/>
      </c>
      <c r="Z20" s="258"/>
      <c r="AA20" s="258"/>
      <c r="AB20" s="258"/>
      <c r="AC20" s="267" t="str">
        <f>IF(ISERROR(VLOOKUP($B20,積算集約!$C:$J,8,0)),"",VLOOKUP($B20,積算集約!$C:$J,8,0))</f>
        <v/>
      </c>
      <c r="AD20" s="267"/>
      <c r="AE20" s="267"/>
      <c r="AF20" s="267"/>
      <c r="AG20" s="271"/>
    </row>
    <row r="21" spans="1:33" ht="14" customHeight="1">
      <c r="A21" s="71" t="e">
        <f>VLOOKUP(T21,環境設定!$B$7:$C$16,2,0)</f>
        <v>#N/A</v>
      </c>
      <c r="B21" s="215">
        <f t="shared" si="0"/>
        <v>68</v>
      </c>
      <c r="C21" s="222" t="str">
        <f>IF(ISERROR(VLOOKUP($B21,積算集約!$C:$J,3,0)),"",VLOOKUP($B21,積算集約!$C:$J,3,0))</f>
        <v/>
      </c>
      <c r="D21" s="227"/>
      <c r="E21" s="231" t="str">
        <f>IF(ISERROR(VLOOKUP($B21,積算集約!$C:$J,4,0)),"",VLOOKUP($B21,積算集約!$C:$J,4,0))</f>
        <v/>
      </c>
      <c r="F21" s="231"/>
      <c r="G21" s="231"/>
      <c r="H21" s="231"/>
      <c r="I21" s="231"/>
      <c r="J21" s="231"/>
      <c r="K21" s="231"/>
      <c r="L21" s="231"/>
      <c r="M21" s="231"/>
      <c r="N21" s="231"/>
      <c r="O21" s="231"/>
      <c r="P21" s="231"/>
      <c r="Q21" s="231"/>
      <c r="R21" s="231"/>
      <c r="S21" s="231"/>
      <c r="T21" s="227" t="str">
        <f>IF(ISERROR(VLOOKUP($B21,積算集約!$C:$J,5,0)),"",VLOOKUP($B21,積算集約!$C:$J,5,0))</f>
        <v/>
      </c>
      <c r="U21" s="227"/>
      <c r="V21" s="254" t="str">
        <f>IF(ISERROR(VLOOKUP($B21,積算集約!$C:$J,6,0)),"",VLOOKUP($B21,積算集約!$C:$J,6,0))</f>
        <v/>
      </c>
      <c r="W21" s="254"/>
      <c r="X21" s="254"/>
      <c r="Y21" s="258" t="str">
        <f>IF(ISERROR(VLOOKUP($B21,積算集約!$C:$J,7,0)),"",VLOOKUP($B21,積算集約!$C:$J,7,0))</f>
        <v/>
      </c>
      <c r="Z21" s="258"/>
      <c r="AA21" s="258"/>
      <c r="AB21" s="258"/>
      <c r="AC21" s="267" t="str">
        <f>IF(ISERROR(VLOOKUP($B21,積算集約!$C:$J,8,0)),"",VLOOKUP($B21,積算集約!$C:$J,8,0))</f>
        <v/>
      </c>
      <c r="AD21" s="267"/>
      <c r="AE21" s="267"/>
      <c r="AF21" s="267"/>
      <c r="AG21" s="271"/>
    </row>
    <row r="22" spans="1:33" ht="14" customHeight="1">
      <c r="A22" s="71" t="e">
        <f>VLOOKUP(T22,環境設定!$B$7:$C$16,2,0)</f>
        <v>#N/A</v>
      </c>
      <c r="B22" s="215">
        <f t="shared" si="0"/>
        <v>69</v>
      </c>
      <c r="C22" s="222" t="str">
        <f>IF(ISERROR(VLOOKUP($B22,積算集約!$C:$J,3,0)),"",VLOOKUP($B22,積算集約!$C:$J,3,0))</f>
        <v/>
      </c>
      <c r="D22" s="227"/>
      <c r="E22" s="231" t="str">
        <f>IF(ISERROR(VLOOKUP($B22,積算集約!$C:$J,4,0)),"",VLOOKUP($B22,積算集約!$C:$J,4,0))</f>
        <v/>
      </c>
      <c r="F22" s="231"/>
      <c r="G22" s="231"/>
      <c r="H22" s="231"/>
      <c r="I22" s="231"/>
      <c r="J22" s="231"/>
      <c r="K22" s="231"/>
      <c r="L22" s="231"/>
      <c r="M22" s="231"/>
      <c r="N22" s="231"/>
      <c r="O22" s="231"/>
      <c r="P22" s="231"/>
      <c r="Q22" s="231"/>
      <c r="R22" s="231"/>
      <c r="S22" s="231"/>
      <c r="T22" s="227" t="str">
        <f>IF(ISERROR(VLOOKUP($B22,積算集約!$C:$J,5,0)),"",VLOOKUP($B22,積算集約!$C:$J,5,0))</f>
        <v/>
      </c>
      <c r="U22" s="227"/>
      <c r="V22" s="254" t="str">
        <f>IF(ISERROR(VLOOKUP($B22,積算集約!$C:$J,6,0)),"",VLOOKUP($B22,積算集約!$C:$J,6,0))</f>
        <v/>
      </c>
      <c r="W22" s="254"/>
      <c r="X22" s="254"/>
      <c r="Y22" s="258" t="str">
        <f>IF(ISERROR(VLOOKUP($B22,積算集約!$C:$J,7,0)),"",VLOOKUP($B22,積算集約!$C:$J,7,0))</f>
        <v/>
      </c>
      <c r="Z22" s="258"/>
      <c r="AA22" s="258"/>
      <c r="AB22" s="258"/>
      <c r="AC22" s="267" t="str">
        <f>IF(ISERROR(VLOOKUP($B22,積算集約!$C:$J,8,0)),"",VLOOKUP($B22,積算集約!$C:$J,8,0))</f>
        <v/>
      </c>
      <c r="AD22" s="267"/>
      <c r="AE22" s="267"/>
      <c r="AF22" s="267"/>
      <c r="AG22" s="271"/>
    </row>
    <row r="23" spans="1:33" ht="14" customHeight="1">
      <c r="A23" s="71" t="e">
        <f>VLOOKUP(T23,環境設定!$B$7:$C$16,2,0)</f>
        <v>#N/A</v>
      </c>
      <c r="B23" s="215">
        <f t="shared" si="0"/>
        <v>70</v>
      </c>
      <c r="C23" s="222" t="str">
        <f>IF(ISERROR(VLOOKUP($B23,積算集約!$C:$J,3,0)),"",VLOOKUP($B23,積算集約!$C:$J,3,0))</f>
        <v/>
      </c>
      <c r="D23" s="227"/>
      <c r="E23" s="231" t="str">
        <f>IF(ISERROR(VLOOKUP($B23,積算集約!$C:$J,4,0)),"",VLOOKUP($B23,積算集約!$C:$J,4,0))</f>
        <v/>
      </c>
      <c r="F23" s="231"/>
      <c r="G23" s="231"/>
      <c r="H23" s="231"/>
      <c r="I23" s="231"/>
      <c r="J23" s="231"/>
      <c r="K23" s="231"/>
      <c r="L23" s="231"/>
      <c r="M23" s="231"/>
      <c r="N23" s="231"/>
      <c r="O23" s="231"/>
      <c r="P23" s="231"/>
      <c r="Q23" s="231"/>
      <c r="R23" s="231"/>
      <c r="S23" s="231"/>
      <c r="T23" s="227" t="str">
        <f>IF(ISERROR(VLOOKUP($B23,積算集約!$C:$J,5,0)),"",VLOOKUP($B23,積算集約!$C:$J,5,0))</f>
        <v/>
      </c>
      <c r="U23" s="227"/>
      <c r="V23" s="254" t="str">
        <f>IF(ISERROR(VLOOKUP($B23,積算集約!$C:$J,6,0)),"",VLOOKUP($B23,積算集約!$C:$J,6,0))</f>
        <v/>
      </c>
      <c r="W23" s="254"/>
      <c r="X23" s="254"/>
      <c r="Y23" s="258" t="str">
        <f>IF(ISERROR(VLOOKUP($B23,積算集約!$C:$J,7,0)),"",VLOOKUP($B23,積算集約!$C:$J,7,0))</f>
        <v/>
      </c>
      <c r="Z23" s="258"/>
      <c r="AA23" s="258"/>
      <c r="AB23" s="258"/>
      <c r="AC23" s="267" t="str">
        <f>IF(ISERROR(VLOOKUP($B23,積算集約!$C:$J,8,0)),"",VLOOKUP($B23,積算集約!$C:$J,8,0))</f>
        <v/>
      </c>
      <c r="AD23" s="267"/>
      <c r="AE23" s="267"/>
      <c r="AF23" s="267"/>
      <c r="AG23" s="271"/>
    </row>
    <row r="24" spans="1:33" ht="14" customHeight="1">
      <c r="A24" s="71" t="e">
        <f>VLOOKUP(T24,環境設定!$B$7:$C$16,2,0)</f>
        <v>#N/A</v>
      </c>
      <c r="B24" s="215">
        <f t="shared" si="0"/>
        <v>71</v>
      </c>
      <c r="C24" s="222" t="str">
        <f>IF(ISERROR(VLOOKUP($B24,積算集約!$C:$J,3,0)),"",VLOOKUP($B24,積算集約!$C:$J,3,0))</f>
        <v/>
      </c>
      <c r="D24" s="227"/>
      <c r="E24" s="231" t="str">
        <f>IF(ISERROR(VLOOKUP($B24,積算集約!$C:$J,4,0)),"",VLOOKUP($B24,積算集約!$C:$J,4,0))</f>
        <v/>
      </c>
      <c r="F24" s="231"/>
      <c r="G24" s="231"/>
      <c r="H24" s="231"/>
      <c r="I24" s="231"/>
      <c r="J24" s="231"/>
      <c r="K24" s="231"/>
      <c r="L24" s="231"/>
      <c r="M24" s="231"/>
      <c r="N24" s="231"/>
      <c r="O24" s="231"/>
      <c r="P24" s="231"/>
      <c r="Q24" s="231"/>
      <c r="R24" s="231"/>
      <c r="S24" s="231"/>
      <c r="T24" s="227" t="str">
        <f>IF(ISERROR(VLOOKUP($B24,積算集約!$C:$J,5,0)),"",VLOOKUP($B24,積算集約!$C:$J,5,0))</f>
        <v/>
      </c>
      <c r="U24" s="227"/>
      <c r="V24" s="254" t="str">
        <f>IF(ISERROR(VLOOKUP($B24,積算集約!$C:$J,6,0)),"",VLOOKUP($B24,積算集約!$C:$J,6,0))</f>
        <v/>
      </c>
      <c r="W24" s="254"/>
      <c r="X24" s="254"/>
      <c r="Y24" s="258" t="str">
        <f>IF(ISERROR(VLOOKUP($B24,積算集約!$C:$J,7,0)),"",VLOOKUP($B24,積算集約!$C:$J,7,0))</f>
        <v/>
      </c>
      <c r="Z24" s="258"/>
      <c r="AA24" s="258"/>
      <c r="AB24" s="258"/>
      <c r="AC24" s="267" t="str">
        <f>IF(ISERROR(VLOOKUP($B24,積算集約!$C:$J,8,0)),"",VLOOKUP($B24,積算集約!$C:$J,8,0))</f>
        <v/>
      </c>
      <c r="AD24" s="267"/>
      <c r="AE24" s="267"/>
      <c r="AF24" s="267"/>
      <c r="AG24" s="271"/>
    </row>
    <row r="25" spans="1:33" ht="14" customHeight="1">
      <c r="A25" s="71" t="e">
        <f>VLOOKUP(T25,環境設定!$B$7:$C$16,2,0)</f>
        <v>#N/A</v>
      </c>
      <c r="B25" s="215">
        <f t="shared" si="0"/>
        <v>72</v>
      </c>
      <c r="C25" s="222" t="str">
        <f>IF(ISERROR(VLOOKUP($B25,積算集約!$C:$J,3,0)),"",VLOOKUP($B25,積算集約!$C:$J,3,0))</f>
        <v/>
      </c>
      <c r="D25" s="227"/>
      <c r="E25" s="231" t="str">
        <f>IF(ISERROR(VLOOKUP($B25,積算集約!$C:$J,4,0)),"",VLOOKUP($B25,積算集約!$C:$J,4,0))</f>
        <v/>
      </c>
      <c r="F25" s="231"/>
      <c r="G25" s="231"/>
      <c r="H25" s="231"/>
      <c r="I25" s="231"/>
      <c r="J25" s="231"/>
      <c r="K25" s="231"/>
      <c r="L25" s="231"/>
      <c r="M25" s="231"/>
      <c r="N25" s="231"/>
      <c r="O25" s="231"/>
      <c r="P25" s="231"/>
      <c r="Q25" s="231"/>
      <c r="R25" s="231"/>
      <c r="S25" s="231"/>
      <c r="T25" s="227" t="str">
        <f>IF(ISERROR(VLOOKUP($B25,積算集約!$C:$J,5,0)),"",VLOOKUP($B25,積算集約!$C:$J,5,0))</f>
        <v/>
      </c>
      <c r="U25" s="227"/>
      <c r="V25" s="254" t="str">
        <f>IF(ISERROR(VLOOKUP($B25,積算集約!$C:$J,6,0)),"",VLOOKUP($B25,積算集約!$C:$J,6,0))</f>
        <v/>
      </c>
      <c r="W25" s="254"/>
      <c r="X25" s="254"/>
      <c r="Y25" s="258" t="str">
        <f>IF(ISERROR(VLOOKUP($B25,積算集約!$C:$J,7,0)),"",VLOOKUP($B25,積算集約!$C:$J,7,0))</f>
        <v/>
      </c>
      <c r="Z25" s="258"/>
      <c r="AA25" s="258"/>
      <c r="AB25" s="258"/>
      <c r="AC25" s="267" t="str">
        <f>IF(ISERROR(VLOOKUP($B25,積算集約!$C:$J,8,0)),"",VLOOKUP($B25,積算集約!$C:$J,8,0))</f>
        <v/>
      </c>
      <c r="AD25" s="267"/>
      <c r="AE25" s="267"/>
      <c r="AF25" s="267"/>
      <c r="AG25" s="271"/>
    </row>
    <row r="26" spans="1:33" ht="14" customHeight="1">
      <c r="A26" s="71" t="e">
        <f>VLOOKUP(T26,環境設定!$B$7:$C$16,2,0)</f>
        <v>#N/A</v>
      </c>
      <c r="B26" s="215">
        <f t="shared" si="0"/>
        <v>73</v>
      </c>
      <c r="C26" s="222" t="str">
        <f>IF(ISERROR(VLOOKUP($B26,積算集約!$C:$J,3,0)),"",VLOOKUP($B26,積算集約!$C:$J,3,0))</f>
        <v/>
      </c>
      <c r="D26" s="227"/>
      <c r="E26" s="231" t="str">
        <f>IF(ISERROR(VLOOKUP($B26,積算集約!$C:$J,4,0)),"",VLOOKUP($B26,積算集約!$C:$J,4,0))</f>
        <v/>
      </c>
      <c r="F26" s="231"/>
      <c r="G26" s="231"/>
      <c r="H26" s="231"/>
      <c r="I26" s="231"/>
      <c r="J26" s="231"/>
      <c r="K26" s="231"/>
      <c r="L26" s="231"/>
      <c r="M26" s="231"/>
      <c r="N26" s="231"/>
      <c r="O26" s="231"/>
      <c r="P26" s="231"/>
      <c r="Q26" s="231"/>
      <c r="R26" s="231"/>
      <c r="S26" s="231"/>
      <c r="T26" s="227" t="str">
        <f>IF(ISERROR(VLOOKUP($B26,積算集約!$C:$J,5,0)),"",VLOOKUP($B26,積算集約!$C:$J,5,0))</f>
        <v/>
      </c>
      <c r="U26" s="227"/>
      <c r="V26" s="254" t="str">
        <f>IF(ISERROR(VLOOKUP($B26,積算集約!$C:$J,6,0)),"",VLOOKUP($B26,積算集約!$C:$J,6,0))</f>
        <v/>
      </c>
      <c r="W26" s="254"/>
      <c r="X26" s="254"/>
      <c r="Y26" s="258" t="str">
        <f>IF(ISERROR(VLOOKUP($B26,積算集約!$C:$J,7,0)),"",VLOOKUP($B26,積算集約!$C:$J,7,0))</f>
        <v/>
      </c>
      <c r="Z26" s="258"/>
      <c r="AA26" s="258"/>
      <c r="AB26" s="258"/>
      <c r="AC26" s="267" t="str">
        <f>IF(ISERROR(VLOOKUP($B26,積算集約!$C:$J,8,0)),"",VLOOKUP($B26,積算集約!$C:$J,8,0))</f>
        <v/>
      </c>
      <c r="AD26" s="267"/>
      <c r="AE26" s="267"/>
      <c r="AF26" s="267"/>
      <c r="AG26" s="271"/>
    </row>
    <row r="27" spans="1:33" ht="14" customHeight="1">
      <c r="A27" s="71" t="e">
        <f>VLOOKUP(T27,環境設定!$B$7:$C$16,2,0)</f>
        <v>#N/A</v>
      </c>
      <c r="B27" s="215">
        <f t="shared" si="0"/>
        <v>74</v>
      </c>
      <c r="C27" s="222" t="str">
        <f>IF(ISERROR(VLOOKUP($B27,積算集約!$C:$J,3,0)),"",VLOOKUP($B27,積算集約!$C:$J,3,0))</f>
        <v/>
      </c>
      <c r="D27" s="227"/>
      <c r="E27" s="231" t="str">
        <f>IF(ISERROR(VLOOKUP($B27,積算集約!$C:$J,4,0)),"",VLOOKUP($B27,積算集約!$C:$J,4,0))</f>
        <v/>
      </c>
      <c r="F27" s="231"/>
      <c r="G27" s="231"/>
      <c r="H27" s="231"/>
      <c r="I27" s="231"/>
      <c r="J27" s="231"/>
      <c r="K27" s="231"/>
      <c r="L27" s="231"/>
      <c r="M27" s="231"/>
      <c r="N27" s="231"/>
      <c r="O27" s="231"/>
      <c r="P27" s="231"/>
      <c r="Q27" s="231"/>
      <c r="R27" s="231"/>
      <c r="S27" s="231"/>
      <c r="T27" s="227" t="str">
        <f>IF(ISERROR(VLOOKUP($B27,積算集約!$C:$J,5,0)),"",VLOOKUP($B27,積算集約!$C:$J,5,0))</f>
        <v/>
      </c>
      <c r="U27" s="227"/>
      <c r="V27" s="254" t="str">
        <f>IF(ISERROR(VLOOKUP($B27,積算集約!$C:$J,6,0)),"",VLOOKUP($B27,積算集約!$C:$J,6,0))</f>
        <v/>
      </c>
      <c r="W27" s="254"/>
      <c r="X27" s="254"/>
      <c r="Y27" s="258" t="str">
        <f>IF(ISERROR(VLOOKUP($B27,積算集約!$C:$J,7,0)),"",VLOOKUP($B27,積算集約!$C:$J,7,0))</f>
        <v/>
      </c>
      <c r="Z27" s="258"/>
      <c r="AA27" s="258"/>
      <c r="AB27" s="258"/>
      <c r="AC27" s="267" t="str">
        <f>IF(ISERROR(VLOOKUP($B27,積算集約!$C:$J,8,0)),"",VLOOKUP($B27,積算集約!$C:$J,8,0))</f>
        <v/>
      </c>
      <c r="AD27" s="267"/>
      <c r="AE27" s="267"/>
      <c r="AF27" s="267"/>
      <c r="AG27" s="271"/>
    </row>
    <row r="28" spans="1:33" ht="14" customHeight="1">
      <c r="A28" s="71" t="e">
        <f>VLOOKUP(T28,環境設定!$B$7:$C$16,2,0)</f>
        <v>#N/A</v>
      </c>
      <c r="B28" s="215">
        <f t="shared" si="0"/>
        <v>75</v>
      </c>
      <c r="C28" s="222" t="str">
        <f>IF(ISERROR(VLOOKUP($B28,積算集約!$C:$J,3,0)),"",VLOOKUP($B28,積算集約!$C:$J,3,0))</f>
        <v/>
      </c>
      <c r="D28" s="227"/>
      <c r="E28" s="231" t="str">
        <f>IF(ISERROR(VLOOKUP($B28,積算集約!$C:$J,4,0)),"",VLOOKUP($B28,積算集約!$C:$J,4,0))</f>
        <v/>
      </c>
      <c r="F28" s="231"/>
      <c r="G28" s="231"/>
      <c r="H28" s="231"/>
      <c r="I28" s="231"/>
      <c r="J28" s="231"/>
      <c r="K28" s="231"/>
      <c r="L28" s="231"/>
      <c r="M28" s="231"/>
      <c r="N28" s="231"/>
      <c r="O28" s="231"/>
      <c r="P28" s="231"/>
      <c r="Q28" s="231"/>
      <c r="R28" s="231"/>
      <c r="S28" s="231"/>
      <c r="T28" s="227" t="str">
        <f>IF(ISERROR(VLOOKUP($B28,積算集約!$C:$J,5,0)),"",VLOOKUP($B28,積算集約!$C:$J,5,0))</f>
        <v/>
      </c>
      <c r="U28" s="227"/>
      <c r="V28" s="254" t="str">
        <f>IF(ISERROR(VLOOKUP($B28,積算集約!$C:$J,6,0)),"",VLOOKUP($B28,積算集約!$C:$J,6,0))</f>
        <v/>
      </c>
      <c r="W28" s="254"/>
      <c r="X28" s="254"/>
      <c r="Y28" s="258" t="str">
        <f>IF(ISERROR(VLOOKUP($B28,積算集約!$C:$J,7,0)),"",VLOOKUP($B28,積算集約!$C:$J,7,0))</f>
        <v/>
      </c>
      <c r="Z28" s="258"/>
      <c r="AA28" s="258"/>
      <c r="AB28" s="258"/>
      <c r="AC28" s="267" t="str">
        <f>IF(ISERROR(VLOOKUP($B28,積算集約!$C:$J,8,0)),"",VLOOKUP($B28,積算集約!$C:$J,8,0))</f>
        <v/>
      </c>
      <c r="AD28" s="267"/>
      <c r="AE28" s="267"/>
      <c r="AF28" s="267"/>
      <c r="AG28" s="271"/>
    </row>
    <row r="29" spans="1:33" ht="14" customHeight="1">
      <c r="A29" s="71" t="e">
        <f>VLOOKUP(T29,環境設定!$B$7:$C$16,2,0)</f>
        <v>#N/A</v>
      </c>
      <c r="B29" s="215">
        <f t="shared" si="0"/>
        <v>76</v>
      </c>
      <c r="C29" s="222" t="str">
        <f>IF(ISERROR(VLOOKUP($B29,積算集約!$C:$J,3,0)),"",VLOOKUP($B29,積算集約!$C:$J,3,0))</f>
        <v/>
      </c>
      <c r="D29" s="227"/>
      <c r="E29" s="231" t="str">
        <f>IF(ISERROR(VLOOKUP($B29,積算集約!$C:$J,4,0)),"",VLOOKUP($B29,積算集約!$C:$J,4,0))</f>
        <v/>
      </c>
      <c r="F29" s="231"/>
      <c r="G29" s="231"/>
      <c r="H29" s="231"/>
      <c r="I29" s="231"/>
      <c r="J29" s="231"/>
      <c r="K29" s="231"/>
      <c r="L29" s="231"/>
      <c r="M29" s="231"/>
      <c r="N29" s="231"/>
      <c r="O29" s="231"/>
      <c r="P29" s="231"/>
      <c r="Q29" s="231"/>
      <c r="R29" s="231"/>
      <c r="S29" s="231"/>
      <c r="T29" s="227" t="str">
        <f>IF(ISERROR(VLOOKUP($B29,積算集約!$C:$J,5,0)),"",VLOOKUP($B29,積算集約!$C:$J,5,0))</f>
        <v/>
      </c>
      <c r="U29" s="227"/>
      <c r="V29" s="254" t="str">
        <f>IF(ISERROR(VLOOKUP($B29,積算集約!$C:$J,6,0)),"",VLOOKUP($B29,積算集約!$C:$J,6,0))</f>
        <v/>
      </c>
      <c r="W29" s="254"/>
      <c r="X29" s="254"/>
      <c r="Y29" s="258" t="str">
        <f>IF(ISERROR(VLOOKUP($B29,積算集約!$C:$J,7,0)),"",VLOOKUP($B29,積算集約!$C:$J,7,0))</f>
        <v/>
      </c>
      <c r="Z29" s="258"/>
      <c r="AA29" s="258"/>
      <c r="AB29" s="258"/>
      <c r="AC29" s="267" t="str">
        <f>IF(ISERROR(VLOOKUP($B29,積算集約!$C:$J,8,0)),"",VLOOKUP($B29,積算集約!$C:$J,8,0))</f>
        <v/>
      </c>
      <c r="AD29" s="267"/>
      <c r="AE29" s="267"/>
      <c r="AF29" s="267"/>
      <c r="AG29" s="271"/>
    </row>
    <row r="30" spans="1:33" ht="14" customHeight="1">
      <c r="A30" s="71" t="e">
        <f>VLOOKUP(T30,環境設定!$B$7:$C$16,2,0)</f>
        <v>#N/A</v>
      </c>
      <c r="B30" s="215">
        <f t="shared" si="0"/>
        <v>77</v>
      </c>
      <c r="C30" s="222" t="str">
        <f>IF(ISERROR(VLOOKUP($B30,積算集約!$C:$J,3,0)),"",VLOOKUP($B30,積算集約!$C:$J,3,0))</f>
        <v/>
      </c>
      <c r="D30" s="227"/>
      <c r="E30" s="231" t="str">
        <f>IF(ISERROR(VLOOKUP($B30,積算集約!$C:$J,4,0)),"",VLOOKUP($B30,積算集約!$C:$J,4,0))</f>
        <v/>
      </c>
      <c r="F30" s="231"/>
      <c r="G30" s="231"/>
      <c r="H30" s="231"/>
      <c r="I30" s="231"/>
      <c r="J30" s="231"/>
      <c r="K30" s="231"/>
      <c r="L30" s="231"/>
      <c r="M30" s="231"/>
      <c r="N30" s="231"/>
      <c r="O30" s="231"/>
      <c r="P30" s="231"/>
      <c r="Q30" s="231"/>
      <c r="R30" s="231"/>
      <c r="S30" s="231"/>
      <c r="T30" s="227" t="str">
        <f>IF(ISERROR(VLOOKUP($B30,積算集約!$C:$J,5,0)),"",VLOOKUP($B30,積算集約!$C:$J,5,0))</f>
        <v/>
      </c>
      <c r="U30" s="227"/>
      <c r="V30" s="254" t="str">
        <f>IF(ISERROR(VLOOKUP($B30,積算集約!$C:$J,6,0)),"",VLOOKUP($B30,積算集約!$C:$J,6,0))</f>
        <v/>
      </c>
      <c r="W30" s="254"/>
      <c r="X30" s="254"/>
      <c r="Y30" s="258" t="str">
        <f>IF(ISERROR(VLOOKUP($B30,積算集約!$C:$J,7,0)),"",VLOOKUP($B30,積算集約!$C:$J,7,0))</f>
        <v/>
      </c>
      <c r="Z30" s="258"/>
      <c r="AA30" s="258"/>
      <c r="AB30" s="258"/>
      <c r="AC30" s="267" t="str">
        <f>IF(ISERROR(VLOOKUP($B30,積算集約!$C:$J,8,0)),"",VLOOKUP($B30,積算集約!$C:$J,8,0))</f>
        <v/>
      </c>
      <c r="AD30" s="267"/>
      <c r="AE30" s="267"/>
      <c r="AF30" s="267"/>
      <c r="AG30" s="271"/>
    </row>
    <row r="31" spans="1:33" ht="14" customHeight="1">
      <c r="A31" s="71" t="e">
        <f>VLOOKUP(T31,環境設定!$B$7:$C$16,2,0)</f>
        <v>#N/A</v>
      </c>
      <c r="B31" s="215">
        <f t="shared" si="0"/>
        <v>78</v>
      </c>
      <c r="C31" s="222" t="str">
        <f>IF(ISERROR(VLOOKUP($B31,積算集約!$C:$J,3,0)),"",VLOOKUP($B31,積算集約!$C:$J,3,0))</f>
        <v/>
      </c>
      <c r="D31" s="227"/>
      <c r="E31" s="231" t="str">
        <f>IF(ISERROR(VLOOKUP($B31,積算集約!$C:$J,4,0)),"",VLOOKUP($B31,積算集約!$C:$J,4,0))</f>
        <v/>
      </c>
      <c r="F31" s="231"/>
      <c r="G31" s="231"/>
      <c r="H31" s="231"/>
      <c r="I31" s="231"/>
      <c r="J31" s="231"/>
      <c r="K31" s="231"/>
      <c r="L31" s="231"/>
      <c r="M31" s="231"/>
      <c r="N31" s="231"/>
      <c r="O31" s="231"/>
      <c r="P31" s="231"/>
      <c r="Q31" s="231"/>
      <c r="R31" s="231"/>
      <c r="S31" s="231"/>
      <c r="T31" s="227" t="str">
        <f>IF(ISERROR(VLOOKUP($B31,積算集約!$C:$J,5,0)),"",VLOOKUP($B31,積算集約!$C:$J,5,0))</f>
        <v/>
      </c>
      <c r="U31" s="227"/>
      <c r="V31" s="254" t="str">
        <f>IF(ISERROR(VLOOKUP($B31,積算集約!$C:$J,6,0)),"",VLOOKUP($B31,積算集約!$C:$J,6,0))</f>
        <v/>
      </c>
      <c r="W31" s="254"/>
      <c r="X31" s="254"/>
      <c r="Y31" s="258" t="str">
        <f>IF(ISERROR(VLOOKUP($B31,積算集約!$C:$J,7,0)),"",VLOOKUP($B31,積算集約!$C:$J,7,0))</f>
        <v/>
      </c>
      <c r="Z31" s="258"/>
      <c r="AA31" s="258"/>
      <c r="AB31" s="258"/>
      <c r="AC31" s="267" t="str">
        <f>IF(ISERROR(VLOOKUP($B31,積算集約!$C:$J,8,0)),"",VLOOKUP($B31,積算集約!$C:$J,8,0))</f>
        <v/>
      </c>
      <c r="AD31" s="267"/>
      <c r="AE31" s="267"/>
      <c r="AF31" s="267"/>
      <c r="AG31" s="271"/>
    </row>
    <row r="32" spans="1:33" ht="14" customHeight="1">
      <c r="A32" s="71" t="e">
        <f>VLOOKUP(T32,環境設定!$B$7:$C$16,2,0)</f>
        <v>#N/A</v>
      </c>
      <c r="B32" s="215">
        <f t="shared" si="0"/>
        <v>79</v>
      </c>
      <c r="C32" s="222" t="str">
        <f>IF(ISERROR(VLOOKUP($B32,積算集約!$C:$J,3,0)),"",VLOOKUP($B32,積算集約!$C:$J,3,0))</f>
        <v/>
      </c>
      <c r="D32" s="227"/>
      <c r="E32" s="231" t="str">
        <f>IF(ISERROR(VLOOKUP($B32,積算集約!$C:$J,4,0)),"",VLOOKUP($B32,積算集約!$C:$J,4,0))</f>
        <v/>
      </c>
      <c r="F32" s="231"/>
      <c r="G32" s="231"/>
      <c r="H32" s="231"/>
      <c r="I32" s="231"/>
      <c r="J32" s="231"/>
      <c r="K32" s="231"/>
      <c r="L32" s="231"/>
      <c r="M32" s="231"/>
      <c r="N32" s="231"/>
      <c r="O32" s="231"/>
      <c r="P32" s="231"/>
      <c r="Q32" s="231"/>
      <c r="R32" s="231"/>
      <c r="S32" s="231"/>
      <c r="T32" s="227" t="str">
        <f>IF(ISERROR(VLOOKUP($B32,積算集約!$C:$J,5,0)),"",VLOOKUP($B32,積算集約!$C:$J,5,0))</f>
        <v/>
      </c>
      <c r="U32" s="227"/>
      <c r="V32" s="254" t="str">
        <f>IF(ISERROR(VLOOKUP($B32,積算集約!$C:$J,6,0)),"",VLOOKUP($B32,積算集約!$C:$J,6,0))</f>
        <v/>
      </c>
      <c r="W32" s="254"/>
      <c r="X32" s="254"/>
      <c r="Y32" s="258" t="str">
        <f>IF(ISERROR(VLOOKUP($B32,積算集約!$C:$J,7,0)),"",VLOOKUP($B32,積算集約!$C:$J,7,0))</f>
        <v/>
      </c>
      <c r="Z32" s="258"/>
      <c r="AA32" s="258"/>
      <c r="AB32" s="258"/>
      <c r="AC32" s="267" t="str">
        <f>IF(ISERROR(VLOOKUP($B32,積算集約!$C:$J,8,0)),"",VLOOKUP($B32,積算集約!$C:$J,8,0))</f>
        <v/>
      </c>
      <c r="AD32" s="267"/>
      <c r="AE32" s="267"/>
      <c r="AF32" s="267"/>
      <c r="AG32" s="271"/>
    </row>
    <row r="33" spans="1:33" ht="14" customHeight="1">
      <c r="A33" s="71" t="e">
        <f>VLOOKUP(T33,環境設定!$B$7:$C$16,2,0)</f>
        <v>#N/A</v>
      </c>
      <c r="B33" s="215">
        <f t="shared" si="0"/>
        <v>80</v>
      </c>
      <c r="C33" s="222" t="str">
        <f>IF(ISERROR(VLOOKUP($B33,積算集約!$C:$J,3,0)),"",VLOOKUP($B33,積算集約!$C:$J,3,0))</f>
        <v/>
      </c>
      <c r="D33" s="227"/>
      <c r="E33" s="231" t="str">
        <f>IF(ISERROR(VLOOKUP($B33,積算集約!$C:$J,4,0)),"",VLOOKUP($B33,積算集約!$C:$J,4,0))</f>
        <v/>
      </c>
      <c r="F33" s="231"/>
      <c r="G33" s="231"/>
      <c r="H33" s="231"/>
      <c r="I33" s="231"/>
      <c r="J33" s="231"/>
      <c r="K33" s="231"/>
      <c r="L33" s="231"/>
      <c r="M33" s="231"/>
      <c r="N33" s="231"/>
      <c r="O33" s="231"/>
      <c r="P33" s="231"/>
      <c r="Q33" s="231"/>
      <c r="R33" s="231"/>
      <c r="S33" s="231"/>
      <c r="T33" s="227" t="str">
        <f>IF(ISERROR(VLOOKUP($B33,積算集約!$C:$J,5,0)),"",VLOOKUP($B33,積算集約!$C:$J,5,0))</f>
        <v/>
      </c>
      <c r="U33" s="227"/>
      <c r="V33" s="254" t="str">
        <f>IF(ISERROR(VLOOKUP($B33,積算集約!$C:$J,6,0)),"",VLOOKUP($B33,積算集約!$C:$J,6,0))</f>
        <v/>
      </c>
      <c r="W33" s="254"/>
      <c r="X33" s="254"/>
      <c r="Y33" s="258" t="str">
        <f>IF(ISERROR(VLOOKUP($B33,積算集約!$C:$J,7,0)),"",VLOOKUP($B33,積算集約!$C:$J,7,0))</f>
        <v/>
      </c>
      <c r="Z33" s="258"/>
      <c r="AA33" s="258"/>
      <c r="AB33" s="258"/>
      <c r="AC33" s="267" t="str">
        <f>IF(ISERROR(VLOOKUP($B33,積算集約!$C:$J,8,0)),"",VLOOKUP($B33,積算集約!$C:$J,8,0))</f>
        <v/>
      </c>
      <c r="AD33" s="267"/>
      <c r="AE33" s="267"/>
      <c r="AF33" s="267"/>
      <c r="AG33" s="271"/>
    </row>
    <row r="34" spans="1:33" ht="14" customHeight="1">
      <c r="A34" s="71" t="e">
        <f>VLOOKUP(T34,環境設定!$B$7:$C$16,2,0)</f>
        <v>#N/A</v>
      </c>
      <c r="B34" s="215">
        <f t="shared" si="0"/>
        <v>81</v>
      </c>
      <c r="C34" s="222" t="str">
        <f>IF(ISERROR(VLOOKUP($B34,積算集約!$C:$J,3,0)),"",VLOOKUP($B34,積算集約!$C:$J,3,0))</f>
        <v/>
      </c>
      <c r="D34" s="227"/>
      <c r="E34" s="231" t="str">
        <f>IF(ISERROR(VLOOKUP($B34,積算集約!$C:$J,4,0)),"",VLOOKUP($B34,積算集約!$C:$J,4,0))</f>
        <v/>
      </c>
      <c r="F34" s="231"/>
      <c r="G34" s="231"/>
      <c r="H34" s="231"/>
      <c r="I34" s="231"/>
      <c r="J34" s="231"/>
      <c r="K34" s="231"/>
      <c r="L34" s="231"/>
      <c r="M34" s="231"/>
      <c r="N34" s="231"/>
      <c r="O34" s="231"/>
      <c r="P34" s="231"/>
      <c r="Q34" s="231"/>
      <c r="R34" s="231"/>
      <c r="S34" s="231"/>
      <c r="T34" s="227" t="str">
        <f>IF(ISERROR(VLOOKUP($B34,積算集約!$C:$J,5,0)),"",VLOOKUP($B34,積算集約!$C:$J,5,0))</f>
        <v/>
      </c>
      <c r="U34" s="227"/>
      <c r="V34" s="254" t="str">
        <f>IF(ISERROR(VLOOKUP($B34,積算集約!$C:$J,6,0)),"",VLOOKUP($B34,積算集約!$C:$J,6,0))</f>
        <v/>
      </c>
      <c r="W34" s="254"/>
      <c r="X34" s="254"/>
      <c r="Y34" s="258" t="str">
        <f>IF(ISERROR(VLOOKUP($B34,積算集約!$C:$J,7,0)),"",VLOOKUP($B34,積算集約!$C:$J,7,0))</f>
        <v/>
      </c>
      <c r="Z34" s="258"/>
      <c r="AA34" s="258"/>
      <c r="AB34" s="258"/>
      <c r="AC34" s="267" t="str">
        <f>IF(ISERROR(VLOOKUP($B34,積算集約!$C:$J,8,0)),"",VLOOKUP($B34,積算集約!$C:$J,8,0))</f>
        <v/>
      </c>
      <c r="AD34" s="267"/>
      <c r="AE34" s="267"/>
      <c r="AF34" s="267"/>
      <c r="AG34" s="271"/>
    </row>
    <row r="35" spans="1:33" ht="14" customHeight="1">
      <c r="A35" s="71" t="e">
        <f>VLOOKUP(T35,環境設定!$B$7:$C$16,2,0)</f>
        <v>#N/A</v>
      </c>
      <c r="B35" s="215">
        <f t="shared" si="0"/>
        <v>82</v>
      </c>
      <c r="C35" s="222" t="str">
        <f>IF(ISERROR(VLOOKUP($B35,積算集約!$C:$J,3,0)),"",VLOOKUP($B35,積算集約!$C:$J,3,0))</f>
        <v/>
      </c>
      <c r="D35" s="227"/>
      <c r="E35" s="231" t="str">
        <f>IF(ISERROR(VLOOKUP($B35,積算集約!$C:$J,4,0)),"",VLOOKUP($B35,積算集約!$C:$J,4,0))</f>
        <v/>
      </c>
      <c r="F35" s="231"/>
      <c r="G35" s="231"/>
      <c r="H35" s="231"/>
      <c r="I35" s="231"/>
      <c r="J35" s="231"/>
      <c r="K35" s="231"/>
      <c r="L35" s="231"/>
      <c r="M35" s="231"/>
      <c r="N35" s="231"/>
      <c r="O35" s="231"/>
      <c r="P35" s="231"/>
      <c r="Q35" s="231"/>
      <c r="R35" s="231"/>
      <c r="S35" s="231"/>
      <c r="T35" s="227" t="str">
        <f>IF(ISERROR(VLOOKUP($B35,積算集約!$C:$J,5,0)),"",VLOOKUP($B35,積算集約!$C:$J,5,0))</f>
        <v/>
      </c>
      <c r="U35" s="227"/>
      <c r="V35" s="254" t="str">
        <f>IF(ISERROR(VLOOKUP($B35,積算集約!$C:$J,6,0)),"",VLOOKUP($B35,積算集約!$C:$J,6,0))</f>
        <v/>
      </c>
      <c r="W35" s="254"/>
      <c r="X35" s="254"/>
      <c r="Y35" s="258" t="str">
        <f>IF(ISERROR(VLOOKUP($B35,積算集約!$C:$J,7,0)),"",VLOOKUP($B35,積算集約!$C:$J,7,0))</f>
        <v/>
      </c>
      <c r="Z35" s="258"/>
      <c r="AA35" s="258"/>
      <c r="AB35" s="258"/>
      <c r="AC35" s="267" t="str">
        <f>IF(ISERROR(VLOOKUP($B35,積算集約!$C:$J,8,0)),"",VLOOKUP($B35,積算集約!$C:$J,8,0))</f>
        <v/>
      </c>
      <c r="AD35" s="267"/>
      <c r="AE35" s="267"/>
      <c r="AF35" s="267"/>
      <c r="AG35" s="271"/>
    </row>
    <row r="36" spans="1:33" ht="14" customHeight="1">
      <c r="A36" s="71" t="e">
        <f>VLOOKUP(T36,環境設定!$B$7:$C$16,2,0)</f>
        <v>#N/A</v>
      </c>
      <c r="B36" s="215">
        <f t="shared" si="0"/>
        <v>83</v>
      </c>
      <c r="C36" s="222" t="str">
        <f>IF(ISERROR(VLOOKUP($B36,積算集約!$C:$J,3,0)),"",VLOOKUP($B36,積算集約!$C:$J,3,0))</f>
        <v/>
      </c>
      <c r="D36" s="227"/>
      <c r="E36" s="231" t="str">
        <f>IF(ISERROR(VLOOKUP($B36,積算集約!$C:$J,4,0)),"",VLOOKUP($B36,積算集約!$C:$J,4,0))</f>
        <v/>
      </c>
      <c r="F36" s="231"/>
      <c r="G36" s="231"/>
      <c r="H36" s="231"/>
      <c r="I36" s="231"/>
      <c r="J36" s="231"/>
      <c r="K36" s="231"/>
      <c r="L36" s="231"/>
      <c r="M36" s="231"/>
      <c r="N36" s="231"/>
      <c r="O36" s="231"/>
      <c r="P36" s="231"/>
      <c r="Q36" s="231"/>
      <c r="R36" s="231"/>
      <c r="S36" s="231"/>
      <c r="T36" s="227" t="str">
        <f>IF(ISERROR(VLOOKUP($B36,積算集約!$C:$J,5,0)),"",VLOOKUP($B36,積算集約!$C:$J,5,0))</f>
        <v/>
      </c>
      <c r="U36" s="227"/>
      <c r="V36" s="254" t="str">
        <f>IF(ISERROR(VLOOKUP($B36,積算集約!$C:$J,6,0)),"",VLOOKUP($B36,積算集約!$C:$J,6,0))</f>
        <v/>
      </c>
      <c r="W36" s="254"/>
      <c r="X36" s="254"/>
      <c r="Y36" s="258" t="str">
        <f>IF(ISERROR(VLOOKUP($B36,積算集約!$C:$J,7,0)),"",VLOOKUP($B36,積算集約!$C:$J,7,0))</f>
        <v/>
      </c>
      <c r="Z36" s="258"/>
      <c r="AA36" s="258"/>
      <c r="AB36" s="258"/>
      <c r="AC36" s="267" t="str">
        <f>IF(ISERROR(VLOOKUP($B36,積算集約!$C:$J,8,0)),"",VLOOKUP($B36,積算集約!$C:$J,8,0))</f>
        <v/>
      </c>
      <c r="AD36" s="267"/>
      <c r="AE36" s="267"/>
      <c r="AF36" s="267"/>
      <c r="AG36" s="271"/>
    </row>
    <row r="37" spans="1:33" ht="14" customHeight="1">
      <c r="A37" s="71" t="e">
        <f>VLOOKUP(T37,環境設定!$B$7:$C$16,2,0)</f>
        <v>#N/A</v>
      </c>
      <c r="B37" s="215">
        <f t="shared" si="0"/>
        <v>84</v>
      </c>
      <c r="C37" s="222" t="str">
        <f>IF(ISERROR(VLOOKUP($B37,積算集約!$C:$J,3,0)),"",VLOOKUP($B37,積算集約!$C:$J,3,0))</f>
        <v/>
      </c>
      <c r="D37" s="227"/>
      <c r="E37" s="231" t="str">
        <f>IF(ISERROR(VLOOKUP($B37,積算集約!$C:$J,4,0)),"",VLOOKUP($B37,積算集約!$C:$J,4,0))</f>
        <v/>
      </c>
      <c r="F37" s="231"/>
      <c r="G37" s="231"/>
      <c r="H37" s="231"/>
      <c r="I37" s="231"/>
      <c r="J37" s="231"/>
      <c r="K37" s="231"/>
      <c r="L37" s="231"/>
      <c r="M37" s="231"/>
      <c r="N37" s="231"/>
      <c r="O37" s="231"/>
      <c r="P37" s="231"/>
      <c r="Q37" s="231"/>
      <c r="R37" s="231"/>
      <c r="S37" s="231"/>
      <c r="T37" s="227" t="str">
        <f>IF(ISERROR(VLOOKUP($B37,積算集約!$C:$J,5,0)),"",VLOOKUP($B37,積算集約!$C:$J,5,0))</f>
        <v/>
      </c>
      <c r="U37" s="227"/>
      <c r="V37" s="254" t="str">
        <f>IF(ISERROR(VLOOKUP($B37,積算集約!$C:$J,6,0)),"",VLOOKUP($B37,積算集約!$C:$J,6,0))</f>
        <v/>
      </c>
      <c r="W37" s="254"/>
      <c r="X37" s="254"/>
      <c r="Y37" s="258" t="str">
        <f>IF(ISERROR(VLOOKUP($B37,積算集約!$C:$J,7,0)),"",VLOOKUP($B37,積算集約!$C:$J,7,0))</f>
        <v/>
      </c>
      <c r="Z37" s="258"/>
      <c r="AA37" s="258"/>
      <c r="AB37" s="258"/>
      <c r="AC37" s="267" t="str">
        <f>IF(ISERROR(VLOOKUP($B37,積算集約!$C:$J,8,0)),"",VLOOKUP($B37,積算集約!$C:$J,8,0))</f>
        <v/>
      </c>
      <c r="AD37" s="267"/>
      <c r="AE37" s="267"/>
      <c r="AF37" s="267"/>
      <c r="AG37" s="271"/>
    </row>
    <row r="38" spans="1:33" ht="14" customHeight="1">
      <c r="A38" s="71" t="e">
        <f>VLOOKUP(T38,環境設定!$B$7:$C$16,2,0)</f>
        <v>#N/A</v>
      </c>
      <c r="B38" s="215">
        <f t="shared" si="0"/>
        <v>85</v>
      </c>
      <c r="C38" s="222" t="str">
        <f>IF(ISERROR(VLOOKUP($B38,積算集約!$C:$J,3,0)),"",VLOOKUP($B38,積算集約!$C:$J,3,0))</f>
        <v/>
      </c>
      <c r="D38" s="227"/>
      <c r="E38" s="231" t="str">
        <f>IF(ISERROR(VLOOKUP($B38,積算集約!$C:$J,4,0)),"",VLOOKUP($B38,積算集約!$C:$J,4,0))</f>
        <v/>
      </c>
      <c r="F38" s="231"/>
      <c r="G38" s="231"/>
      <c r="H38" s="231"/>
      <c r="I38" s="231"/>
      <c r="J38" s="231"/>
      <c r="K38" s="231"/>
      <c r="L38" s="231"/>
      <c r="M38" s="231"/>
      <c r="N38" s="231"/>
      <c r="O38" s="231"/>
      <c r="P38" s="231"/>
      <c r="Q38" s="231"/>
      <c r="R38" s="231"/>
      <c r="S38" s="231"/>
      <c r="T38" s="227" t="str">
        <f>IF(ISERROR(VLOOKUP($B38,積算集約!$C:$J,5,0)),"",VLOOKUP($B38,積算集約!$C:$J,5,0))</f>
        <v/>
      </c>
      <c r="U38" s="227"/>
      <c r="V38" s="254" t="str">
        <f>IF(ISERROR(VLOOKUP($B38,積算集約!$C:$J,6,0)),"",VLOOKUP($B38,積算集約!$C:$J,6,0))</f>
        <v/>
      </c>
      <c r="W38" s="254"/>
      <c r="X38" s="254"/>
      <c r="Y38" s="258" t="str">
        <f>IF(ISERROR(VLOOKUP($B38,積算集約!$C:$J,7,0)),"",VLOOKUP($B38,積算集約!$C:$J,7,0))</f>
        <v/>
      </c>
      <c r="Z38" s="258"/>
      <c r="AA38" s="258"/>
      <c r="AB38" s="258"/>
      <c r="AC38" s="267" t="str">
        <f>IF(ISERROR(VLOOKUP($B38,積算集約!$C:$J,8,0)),"",VLOOKUP($B38,積算集約!$C:$J,8,0))</f>
        <v/>
      </c>
      <c r="AD38" s="267"/>
      <c r="AE38" s="267"/>
      <c r="AF38" s="267"/>
      <c r="AG38" s="271"/>
    </row>
    <row r="39" spans="1:33" ht="14" customHeight="1">
      <c r="A39" s="71" t="e">
        <f>VLOOKUP(T39,環境設定!$B$7:$C$16,2,0)</f>
        <v>#N/A</v>
      </c>
      <c r="B39" s="215">
        <f t="shared" si="0"/>
        <v>86</v>
      </c>
      <c r="C39" s="222" t="str">
        <f>IF(ISERROR(VLOOKUP($B39,積算集約!$C:$J,3,0)),"",VLOOKUP($B39,積算集約!$C:$J,3,0))</f>
        <v/>
      </c>
      <c r="D39" s="227"/>
      <c r="E39" s="231" t="str">
        <f>IF(ISERROR(VLOOKUP($B39,積算集約!$C:$J,4,0)),"",VLOOKUP($B39,積算集約!$C:$J,4,0))</f>
        <v/>
      </c>
      <c r="F39" s="231"/>
      <c r="G39" s="231"/>
      <c r="H39" s="231"/>
      <c r="I39" s="231"/>
      <c r="J39" s="231"/>
      <c r="K39" s="231"/>
      <c r="L39" s="231"/>
      <c r="M39" s="231"/>
      <c r="N39" s="231"/>
      <c r="O39" s="231"/>
      <c r="P39" s="231"/>
      <c r="Q39" s="231"/>
      <c r="R39" s="231"/>
      <c r="S39" s="231"/>
      <c r="T39" s="227" t="str">
        <f>IF(ISERROR(VLOOKUP($B39,積算集約!$C:$J,5,0)),"",VLOOKUP($B39,積算集約!$C:$J,5,0))</f>
        <v/>
      </c>
      <c r="U39" s="227"/>
      <c r="V39" s="254" t="str">
        <f>IF(ISERROR(VLOOKUP($B39,積算集約!$C:$J,6,0)),"",VLOOKUP($B39,積算集約!$C:$J,6,0))</f>
        <v/>
      </c>
      <c r="W39" s="254"/>
      <c r="X39" s="254"/>
      <c r="Y39" s="258" t="str">
        <f>IF(ISERROR(VLOOKUP($B39,積算集約!$C:$J,7,0)),"",VLOOKUP($B39,積算集約!$C:$J,7,0))</f>
        <v/>
      </c>
      <c r="Z39" s="258"/>
      <c r="AA39" s="258"/>
      <c r="AB39" s="258"/>
      <c r="AC39" s="267" t="str">
        <f>IF(ISERROR(VLOOKUP($B39,積算集約!$C:$J,8,0)),"",VLOOKUP($B39,積算集約!$C:$J,8,0))</f>
        <v/>
      </c>
      <c r="AD39" s="267"/>
      <c r="AE39" s="267"/>
      <c r="AF39" s="267"/>
      <c r="AG39" s="271"/>
    </row>
    <row r="40" spans="1:33" ht="14" customHeight="1">
      <c r="A40" s="71" t="e">
        <f>VLOOKUP(T40,環境設定!$B$7:$C$16,2,0)</f>
        <v>#N/A</v>
      </c>
      <c r="B40" s="215">
        <f t="shared" si="0"/>
        <v>87</v>
      </c>
      <c r="C40" s="222" t="str">
        <f>IF(ISERROR(VLOOKUP($B40,積算集約!$C:$J,3,0)),"",VLOOKUP($B40,積算集約!$C:$J,3,0))</f>
        <v/>
      </c>
      <c r="D40" s="227"/>
      <c r="E40" s="231" t="str">
        <f>IF(ISERROR(VLOOKUP($B40,積算集約!$C:$J,4,0)),"",VLOOKUP($B40,積算集約!$C:$J,4,0))</f>
        <v/>
      </c>
      <c r="F40" s="231"/>
      <c r="G40" s="231"/>
      <c r="H40" s="231"/>
      <c r="I40" s="231"/>
      <c r="J40" s="231"/>
      <c r="K40" s="231"/>
      <c r="L40" s="231"/>
      <c r="M40" s="231"/>
      <c r="N40" s="231"/>
      <c r="O40" s="231"/>
      <c r="P40" s="231"/>
      <c r="Q40" s="231"/>
      <c r="R40" s="231"/>
      <c r="S40" s="231"/>
      <c r="T40" s="227" t="str">
        <f>IF(ISERROR(VLOOKUP($B40,積算集約!$C:$J,5,0)),"",VLOOKUP($B40,積算集約!$C:$J,5,0))</f>
        <v/>
      </c>
      <c r="U40" s="227"/>
      <c r="V40" s="254" t="str">
        <f>IF(ISERROR(VLOOKUP($B40,積算集約!$C:$J,6,0)),"",VLOOKUP($B40,積算集約!$C:$J,6,0))</f>
        <v/>
      </c>
      <c r="W40" s="254"/>
      <c r="X40" s="254"/>
      <c r="Y40" s="258" t="str">
        <f>IF(ISERROR(VLOOKUP($B40,積算集約!$C:$J,7,0)),"",VLOOKUP($B40,積算集約!$C:$J,7,0))</f>
        <v/>
      </c>
      <c r="Z40" s="258"/>
      <c r="AA40" s="258"/>
      <c r="AB40" s="258"/>
      <c r="AC40" s="267" t="str">
        <f>IF(ISERROR(VLOOKUP($B40,積算集約!$C:$J,8,0)),"",VLOOKUP($B40,積算集約!$C:$J,8,0))</f>
        <v/>
      </c>
      <c r="AD40" s="267"/>
      <c r="AE40" s="267"/>
      <c r="AF40" s="267"/>
      <c r="AG40" s="271"/>
    </row>
    <row r="41" spans="1:33" ht="14" customHeight="1">
      <c r="A41" s="71" t="e">
        <f>VLOOKUP(T41,環境設定!$B$7:$C$16,2,0)</f>
        <v>#N/A</v>
      </c>
      <c r="B41" s="215">
        <f t="shared" si="0"/>
        <v>88</v>
      </c>
      <c r="C41" s="222" t="str">
        <f>IF(ISERROR(VLOOKUP($B41,積算集約!$C:$J,3,0)),"",VLOOKUP($B41,積算集約!$C:$J,3,0))</f>
        <v/>
      </c>
      <c r="D41" s="227"/>
      <c r="E41" s="231" t="str">
        <f>IF(ISERROR(VLOOKUP($B41,積算集約!$C:$J,4,0)),"",VLOOKUP($B41,積算集約!$C:$J,4,0))</f>
        <v/>
      </c>
      <c r="F41" s="231"/>
      <c r="G41" s="231"/>
      <c r="H41" s="231"/>
      <c r="I41" s="231"/>
      <c r="J41" s="231"/>
      <c r="K41" s="231"/>
      <c r="L41" s="231"/>
      <c r="M41" s="231"/>
      <c r="N41" s="231"/>
      <c r="O41" s="231"/>
      <c r="P41" s="231"/>
      <c r="Q41" s="231"/>
      <c r="R41" s="231"/>
      <c r="S41" s="231"/>
      <c r="T41" s="227" t="str">
        <f>IF(ISERROR(VLOOKUP($B41,積算集約!$C:$J,5,0)),"",VLOOKUP($B41,積算集約!$C:$J,5,0))</f>
        <v/>
      </c>
      <c r="U41" s="227"/>
      <c r="V41" s="254" t="str">
        <f>IF(ISERROR(VLOOKUP($B41,積算集約!$C:$J,6,0)),"",VLOOKUP($B41,積算集約!$C:$J,6,0))</f>
        <v/>
      </c>
      <c r="W41" s="254"/>
      <c r="X41" s="254"/>
      <c r="Y41" s="258" t="str">
        <f>IF(ISERROR(VLOOKUP($B41,積算集約!$C:$J,7,0)),"",VLOOKUP($B41,積算集約!$C:$J,7,0))</f>
        <v/>
      </c>
      <c r="Z41" s="258"/>
      <c r="AA41" s="258"/>
      <c r="AB41" s="258"/>
      <c r="AC41" s="267" t="str">
        <f>IF(ISERROR(VLOOKUP($B41,積算集約!$C:$J,8,0)),"",VLOOKUP($B41,積算集約!$C:$J,8,0))</f>
        <v/>
      </c>
      <c r="AD41" s="267"/>
      <c r="AE41" s="267"/>
      <c r="AF41" s="267"/>
      <c r="AG41" s="271"/>
    </row>
    <row r="42" spans="1:33" ht="14" customHeight="1">
      <c r="A42" s="71" t="e">
        <f>VLOOKUP(T42,環境設定!$B$7:$C$16,2,0)</f>
        <v>#N/A</v>
      </c>
      <c r="B42" s="215">
        <f t="shared" si="0"/>
        <v>89</v>
      </c>
      <c r="C42" s="222" t="str">
        <f>IF(ISERROR(VLOOKUP($B42,積算集約!$C:$J,3,0)),"",VLOOKUP($B42,積算集約!$C:$J,3,0))</f>
        <v/>
      </c>
      <c r="D42" s="227"/>
      <c r="E42" s="231" t="str">
        <f>IF(ISERROR(VLOOKUP($B42,積算集約!$C:$J,4,0)),"",VLOOKUP($B42,積算集約!$C:$J,4,0))</f>
        <v/>
      </c>
      <c r="F42" s="231"/>
      <c r="G42" s="231"/>
      <c r="H42" s="231"/>
      <c r="I42" s="231"/>
      <c r="J42" s="231"/>
      <c r="K42" s="231"/>
      <c r="L42" s="231"/>
      <c r="M42" s="231"/>
      <c r="N42" s="231"/>
      <c r="O42" s="231"/>
      <c r="P42" s="231"/>
      <c r="Q42" s="231"/>
      <c r="R42" s="231"/>
      <c r="S42" s="231"/>
      <c r="T42" s="227" t="str">
        <f>IF(ISERROR(VLOOKUP($B42,積算集約!$C:$J,5,0)),"",VLOOKUP($B42,積算集約!$C:$J,5,0))</f>
        <v/>
      </c>
      <c r="U42" s="227"/>
      <c r="V42" s="254" t="str">
        <f>IF(ISERROR(VLOOKUP($B42,積算集約!$C:$J,6,0)),"",VLOOKUP($B42,積算集約!$C:$J,6,0))</f>
        <v/>
      </c>
      <c r="W42" s="254"/>
      <c r="X42" s="254"/>
      <c r="Y42" s="258" t="str">
        <f>IF(ISERROR(VLOOKUP($B42,積算集約!$C:$J,7,0)),"",VLOOKUP($B42,積算集約!$C:$J,7,0))</f>
        <v/>
      </c>
      <c r="Z42" s="258"/>
      <c r="AA42" s="258"/>
      <c r="AB42" s="258"/>
      <c r="AC42" s="267" t="str">
        <f>IF(ISERROR(VLOOKUP($B42,積算集約!$C:$J,8,0)),"",VLOOKUP($B42,積算集約!$C:$J,8,0))</f>
        <v/>
      </c>
      <c r="AD42" s="267"/>
      <c r="AE42" s="267"/>
      <c r="AF42" s="267"/>
      <c r="AG42" s="271"/>
    </row>
    <row r="43" spans="1:33" ht="14" customHeight="1">
      <c r="A43" s="71" t="e">
        <f>VLOOKUP(T43,環境設定!$B$7:$C$16,2,0)</f>
        <v>#N/A</v>
      </c>
      <c r="B43" s="215">
        <f t="shared" si="0"/>
        <v>90</v>
      </c>
      <c r="C43" s="222" t="str">
        <f>IF(ISERROR(VLOOKUP($B43,積算集約!$C:$J,3,0)),"",VLOOKUP($B43,積算集約!$C:$J,3,0))</f>
        <v/>
      </c>
      <c r="D43" s="227"/>
      <c r="E43" s="231" t="str">
        <f>IF(ISERROR(VLOOKUP($B43,積算集約!$C:$J,4,0)),"",VLOOKUP($B43,積算集約!$C:$J,4,0))</f>
        <v/>
      </c>
      <c r="F43" s="231"/>
      <c r="G43" s="231"/>
      <c r="H43" s="231"/>
      <c r="I43" s="231"/>
      <c r="J43" s="231"/>
      <c r="K43" s="231"/>
      <c r="L43" s="231"/>
      <c r="M43" s="231"/>
      <c r="N43" s="231"/>
      <c r="O43" s="231"/>
      <c r="P43" s="231"/>
      <c r="Q43" s="231"/>
      <c r="R43" s="231"/>
      <c r="S43" s="231"/>
      <c r="T43" s="227" t="str">
        <f>IF(ISERROR(VLOOKUP($B43,積算集約!$C:$J,5,0)),"",VLOOKUP($B43,積算集約!$C:$J,5,0))</f>
        <v/>
      </c>
      <c r="U43" s="227"/>
      <c r="V43" s="254" t="str">
        <f>IF(ISERROR(VLOOKUP($B43,積算集約!$C:$J,6,0)),"",VLOOKUP($B43,積算集約!$C:$J,6,0))</f>
        <v/>
      </c>
      <c r="W43" s="254"/>
      <c r="X43" s="254"/>
      <c r="Y43" s="258" t="str">
        <f>IF(ISERROR(VLOOKUP($B43,積算集約!$C:$J,7,0)),"",VLOOKUP($B43,積算集約!$C:$J,7,0))</f>
        <v/>
      </c>
      <c r="Z43" s="258"/>
      <c r="AA43" s="258"/>
      <c r="AB43" s="258"/>
      <c r="AC43" s="267" t="str">
        <f>IF(ISERROR(VLOOKUP($B43,積算集約!$C:$J,8,0)),"",VLOOKUP($B43,積算集約!$C:$J,8,0))</f>
        <v/>
      </c>
      <c r="AD43" s="267"/>
      <c r="AE43" s="267"/>
      <c r="AF43" s="267"/>
      <c r="AG43" s="271"/>
    </row>
    <row r="44" spans="1:33" ht="14" customHeight="1">
      <c r="A44" s="71" t="e">
        <f>VLOOKUP(T44,環境設定!$B$7:$C$16,2,0)</f>
        <v>#N/A</v>
      </c>
      <c r="B44" s="215">
        <f t="shared" si="0"/>
        <v>91</v>
      </c>
      <c r="C44" s="222" t="str">
        <f>IF(ISERROR(VLOOKUP($B44,積算集約!$C:$J,3,0)),"",VLOOKUP($B44,積算集約!$C:$J,3,0))</f>
        <v/>
      </c>
      <c r="D44" s="227"/>
      <c r="E44" s="231" t="str">
        <f>IF(ISERROR(VLOOKUP($B44,積算集約!$C:$J,4,0)),"",VLOOKUP($B44,積算集約!$C:$J,4,0))</f>
        <v/>
      </c>
      <c r="F44" s="231"/>
      <c r="G44" s="231"/>
      <c r="H44" s="231"/>
      <c r="I44" s="231"/>
      <c r="J44" s="231"/>
      <c r="K44" s="231"/>
      <c r="L44" s="231"/>
      <c r="M44" s="231"/>
      <c r="N44" s="231"/>
      <c r="O44" s="231"/>
      <c r="P44" s="231"/>
      <c r="Q44" s="231"/>
      <c r="R44" s="231"/>
      <c r="S44" s="231"/>
      <c r="T44" s="227" t="str">
        <f>IF(ISERROR(VLOOKUP($B44,積算集約!$C:$J,5,0)),"",VLOOKUP($B44,積算集約!$C:$J,5,0))</f>
        <v/>
      </c>
      <c r="U44" s="227"/>
      <c r="V44" s="254" t="str">
        <f>IF(ISERROR(VLOOKUP($B44,積算集約!$C:$J,6,0)),"",VLOOKUP($B44,積算集約!$C:$J,6,0))</f>
        <v/>
      </c>
      <c r="W44" s="254"/>
      <c r="X44" s="254"/>
      <c r="Y44" s="258" t="str">
        <f>IF(ISERROR(VLOOKUP($B44,積算集約!$C:$J,7,0)),"",VLOOKUP($B44,積算集約!$C:$J,7,0))</f>
        <v/>
      </c>
      <c r="Z44" s="258"/>
      <c r="AA44" s="258"/>
      <c r="AB44" s="258"/>
      <c r="AC44" s="267" t="str">
        <f>IF(ISERROR(VLOOKUP($B44,積算集約!$C:$J,8,0)),"",VLOOKUP($B44,積算集約!$C:$J,8,0))</f>
        <v/>
      </c>
      <c r="AD44" s="267"/>
      <c r="AE44" s="267"/>
      <c r="AF44" s="267"/>
      <c r="AG44" s="271"/>
    </row>
    <row r="45" spans="1:33" ht="14" customHeight="1">
      <c r="A45" s="71" t="e">
        <f>VLOOKUP(T45,環境設定!$B$7:$C$16,2,0)</f>
        <v>#N/A</v>
      </c>
      <c r="B45" s="215">
        <f t="shared" si="0"/>
        <v>92</v>
      </c>
      <c r="C45" s="222" t="str">
        <f>IF(ISERROR(VLOOKUP($B45,積算集約!$C:$J,3,0)),"",VLOOKUP($B45,積算集約!$C:$J,3,0))</f>
        <v/>
      </c>
      <c r="D45" s="227"/>
      <c r="E45" s="231" t="str">
        <f>IF(ISERROR(VLOOKUP($B45,積算集約!$C:$J,4,0)),"",VLOOKUP($B45,積算集約!$C:$J,4,0))</f>
        <v/>
      </c>
      <c r="F45" s="231"/>
      <c r="G45" s="231"/>
      <c r="H45" s="231"/>
      <c r="I45" s="231"/>
      <c r="J45" s="231"/>
      <c r="K45" s="231"/>
      <c r="L45" s="231"/>
      <c r="M45" s="231"/>
      <c r="N45" s="231"/>
      <c r="O45" s="231"/>
      <c r="P45" s="231"/>
      <c r="Q45" s="231"/>
      <c r="R45" s="231"/>
      <c r="S45" s="231"/>
      <c r="T45" s="227" t="str">
        <f>IF(ISERROR(VLOOKUP($B45,積算集約!$C:$J,5,0)),"",VLOOKUP($B45,積算集約!$C:$J,5,0))</f>
        <v/>
      </c>
      <c r="U45" s="227"/>
      <c r="V45" s="254" t="str">
        <f>IF(ISERROR(VLOOKUP($B45,積算集約!$C:$J,6,0)),"",VLOOKUP($B45,積算集約!$C:$J,6,0))</f>
        <v/>
      </c>
      <c r="W45" s="254"/>
      <c r="X45" s="254"/>
      <c r="Y45" s="258" t="str">
        <f>IF(ISERROR(VLOOKUP($B45,積算集約!$C:$J,7,0)),"",VLOOKUP($B45,積算集約!$C:$J,7,0))</f>
        <v/>
      </c>
      <c r="Z45" s="258"/>
      <c r="AA45" s="258"/>
      <c r="AB45" s="258"/>
      <c r="AC45" s="267" t="str">
        <f>IF(ISERROR(VLOOKUP($B45,積算集約!$C:$J,8,0)),"",VLOOKUP($B45,積算集約!$C:$J,8,0))</f>
        <v/>
      </c>
      <c r="AD45" s="267"/>
      <c r="AE45" s="267"/>
      <c r="AF45" s="267"/>
      <c r="AG45" s="271"/>
    </row>
    <row r="46" spans="1:33" ht="14" customHeight="1">
      <c r="A46" s="71" t="e">
        <f>VLOOKUP(T46,環境設定!$B$7:$C$16,2,0)</f>
        <v>#N/A</v>
      </c>
      <c r="B46" s="215">
        <f t="shared" si="0"/>
        <v>93</v>
      </c>
      <c r="C46" s="222" t="str">
        <f>IF(ISERROR(VLOOKUP($B46,積算集約!$C:$J,3,0)),"",VLOOKUP($B46,積算集約!$C:$J,3,0))</f>
        <v/>
      </c>
      <c r="D46" s="227"/>
      <c r="E46" s="231" t="str">
        <f>IF(ISERROR(VLOOKUP($B46,積算集約!$C:$J,4,0)),"",VLOOKUP($B46,積算集約!$C:$J,4,0))</f>
        <v/>
      </c>
      <c r="F46" s="231"/>
      <c r="G46" s="231"/>
      <c r="H46" s="231"/>
      <c r="I46" s="231"/>
      <c r="J46" s="231"/>
      <c r="K46" s="231"/>
      <c r="L46" s="231"/>
      <c r="M46" s="231"/>
      <c r="N46" s="231"/>
      <c r="O46" s="231"/>
      <c r="P46" s="231"/>
      <c r="Q46" s="231"/>
      <c r="R46" s="231"/>
      <c r="S46" s="231"/>
      <c r="T46" s="227" t="str">
        <f>IF(ISERROR(VLOOKUP($B46,積算集約!$C:$J,5,0)),"",VLOOKUP($B46,積算集約!$C:$J,5,0))</f>
        <v/>
      </c>
      <c r="U46" s="227"/>
      <c r="V46" s="254" t="str">
        <f>IF(ISERROR(VLOOKUP($B46,積算集約!$C:$J,6,0)),"",VLOOKUP($B46,積算集約!$C:$J,6,0))</f>
        <v/>
      </c>
      <c r="W46" s="254"/>
      <c r="X46" s="254"/>
      <c r="Y46" s="258" t="str">
        <f>IF(ISERROR(VLOOKUP($B46,積算集約!$C:$J,7,0)),"",VLOOKUP($B46,積算集約!$C:$J,7,0))</f>
        <v/>
      </c>
      <c r="Z46" s="258"/>
      <c r="AA46" s="258"/>
      <c r="AB46" s="258"/>
      <c r="AC46" s="267" t="str">
        <f>IF(ISERROR(VLOOKUP($B46,積算集約!$C:$J,8,0)),"",VLOOKUP($B46,積算集約!$C:$J,8,0))</f>
        <v/>
      </c>
      <c r="AD46" s="267"/>
      <c r="AE46" s="267"/>
      <c r="AF46" s="267"/>
      <c r="AG46" s="271"/>
    </row>
    <row r="47" spans="1:33" ht="14" customHeight="1">
      <c r="A47" s="71" t="e">
        <f>VLOOKUP(T47,環境設定!$B$7:$C$16,2,0)</f>
        <v>#N/A</v>
      </c>
      <c r="B47" s="215">
        <f t="shared" si="0"/>
        <v>94</v>
      </c>
      <c r="C47" s="222" t="str">
        <f>IF(ISERROR(VLOOKUP($B47,積算集約!$C:$J,3,0)),"",VLOOKUP($B47,積算集約!$C:$J,3,0))</f>
        <v/>
      </c>
      <c r="D47" s="227"/>
      <c r="E47" s="231" t="str">
        <f>IF(ISERROR(VLOOKUP($B47,積算集約!$C:$J,4,0)),"",VLOOKUP($B47,積算集約!$C:$J,4,0))</f>
        <v/>
      </c>
      <c r="F47" s="231"/>
      <c r="G47" s="231"/>
      <c r="H47" s="231"/>
      <c r="I47" s="231"/>
      <c r="J47" s="231"/>
      <c r="K47" s="231"/>
      <c r="L47" s="231"/>
      <c r="M47" s="231"/>
      <c r="N47" s="231"/>
      <c r="O47" s="231"/>
      <c r="P47" s="231"/>
      <c r="Q47" s="231"/>
      <c r="R47" s="231"/>
      <c r="S47" s="231"/>
      <c r="T47" s="227" t="str">
        <f>IF(ISERROR(VLOOKUP($B47,積算集約!$C:$J,5,0)),"",VLOOKUP($B47,積算集約!$C:$J,5,0))</f>
        <v/>
      </c>
      <c r="U47" s="227"/>
      <c r="V47" s="254" t="str">
        <f>IF(ISERROR(VLOOKUP($B47,積算集約!$C:$J,6,0)),"",VLOOKUP($B47,積算集約!$C:$J,6,0))</f>
        <v/>
      </c>
      <c r="W47" s="254"/>
      <c r="X47" s="254"/>
      <c r="Y47" s="258" t="str">
        <f>IF(ISERROR(VLOOKUP($B47,積算集約!$C:$J,7,0)),"",VLOOKUP($B47,積算集約!$C:$J,7,0))</f>
        <v/>
      </c>
      <c r="Z47" s="258"/>
      <c r="AA47" s="258"/>
      <c r="AB47" s="258"/>
      <c r="AC47" s="267" t="str">
        <f>IF(ISERROR(VLOOKUP($B47,積算集約!$C:$J,8,0)),"",VLOOKUP($B47,積算集約!$C:$J,8,0))</f>
        <v/>
      </c>
      <c r="AD47" s="267"/>
      <c r="AE47" s="267"/>
      <c r="AF47" s="267"/>
      <c r="AG47" s="271"/>
    </row>
    <row r="48" spans="1:33" ht="14" customHeight="1">
      <c r="A48" s="71" t="e">
        <f>VLOOKUP(T48,環境設定!$B$7:$C$16,2,0)</f>
        <v>#N/A</v>
      </c>
      <c r="B48" s="215">
        <f t="shared" si="0"/>
        <v>95</v>
      </c>
      <c r="C48" s="222" t="str">
        <f>IF(ISERROR(VLOOKUP($B48,積算集約!$C:$J,3,0)),"",VLOOKUP($B48,積算集約!$C:$J,3,0))</f>
        <v/>
      </c>
      <c r="D48" s="227"/>
      <c r="E48" s="231" t="str">
        <f>IF(ISERROR(VLOOKUP($B48,積算集約!$C:$J,4,0)),"",VLOOKUP($B48,積算集約!$C:$J,4,0))</f>
        <v/>
      </c>
      <c r="F48" s="231"/>
      <c r="G48" s="231"/>
      <c r="H48" s="231"/>
      <c r="I48" s="231"/>
      <c r="J48" s="231"/>
      <c r="K48" s="231"/>
      <c r="L48" s="231"/>
      <c r="M48" s="231"/>
      <c r="N48" s="231"/>
      <c r="O48" s="231"/>
      <c r="P48" s="231"/>
      <c r="Q48" s="231"/>
      <c r="R48" s="231"/>
      <c r="S48" s="231"/>
      <c r="T48" s="227" t="str">
        <f>IF(ISERROR(VLOOKUP($B48,積算集約!$C:$J,5,0)),"",VLOOKUP($B48,積算集約!$C:$J,5,0))</f>
        <v/>
      </c>
      <c r="U48" s="227"/>
      <c r="V48" s="254" t="str">
        <f>IF(ISERROR(VLOOKUP($B48,積算集約!$C:$J,6,0)),"",VLOOKUP($B48,積算集約!$C:$J,6,0))</f>
        <v/>
      </c>
      <c r="W48" s="254"/>
      <c r="X48" s="254"/>
      <c r="Y48" s="258" t="str">
        <f>IF(ISERROR(VLOOKUP($B48,積算集約!$C:$J,7,0)),"",VLOOKUP($B48,積算集約!$C:$J,7,0))</f>
        <v/>
      </c>
      <c r="Z48" s="258"/>
      <c r="AA48" s="258"/>
      <c r="AB48" s="258"/>
      <c r="AC48" s="267" t="str">
        <f>IF(ISERROR(VLOOKUP($B48,積算集約!$C:$J,8,0)),"",VLOOKUP($B48,積算集約!$C:$J,8,0))</f>
        <v/>
      </c>
      <c r="AD48" s="267"/>
      <c r="AE48" s="267"/>
      <c r="AF48" s="267"/>
      <c r="AG48" s="271"/>
    </row>
    <row r="49" spans="1:33" ht="14" customHeight="1">
      <c r="A49" s="71" t="e">
        <f>VLOOKUP(T49,環境設定!$B$7:$C$16,2,0)</f>
        <v>#N/A</v>
      </c>
      <c r="B49" s="215">
        <f t="shared" si="0"/>
        <v>96</v>
      </c>
      <c r="C49" s="223" t="str">
        <f>IF(ISERROR(VLOOKUP($B49,積算集約!$C:$J,3,0)),"",VLOOKUP($B49,積算集約!$C:$J,3,0))</f>
        <v/>
      </c>
      <c r="D49" s="228"/>
      <c r="E49" s="232" t="str">
        <f>IF(ISERROR(VLOOKUP($B49,積算集約!$C:$J,4,0)),"",VLOOKUP($B49,積算集約!$C:$J,4,0))</f>
        <v/>
      </c>
      <c r="F49" s="232"/>
      <c r="G49" s="232"/>
      <c r="H49" s="232"/>
      <c r="I49" s="232"/>
      <c r="J49" s="232"/>
      <c r="K49" s="232"/>
      <c r="L49" s="232"/>
      <c r="M49" s="232"/>
      <c r="N49" s="232"/>
      <c r="O49" s="232"/>
      <c r="P49" s="232"/>
      <c r="Q49" s="232"/>
      <c r="R49" s="232"/>
      <c r="S49" s="232"/>
      <c r="T49" s="228" t="str">
        <f>IF(ISERROR(VLOOKUP($B49,積算集約!$C:$J,5,0)),"",VLOOKUP($B49,積算集約!$C:$J,5,0))</f>
        <v/>
      </c>
      <c r="U49" s="228"/>
      <c r="V49" s="255" t="str">
        <f>IF(ISERROR(VLOOKUP($B49,積算集約!$C:$J,6,0)),"",VLOOKUP($B49,積算集約!$C:$J,6,0))</f>
        <v/>
      </c>
      <c r="W49" s="255"/>
      <c r="X49" s="255"/>
      <c r="Y49" s="259" t="str">
        <f>IF(ISERROR(VLOOKUP($B49,積算集約!$C:$J,7,0)),"",VLOOKUP($B49,積算集約!$C:$J,7,0))</f>
        <v/>
      </c>
      <c r="Z49" s="259"/>
      <c r="AA49" s="259"/>
      <c r="AB49" s="259"/>
      <c r="AC49" s="268" t="str">
        <f>IF(ISERROR(VLOOKUP($B49,積算集約!$C:$J,8,0)),"",VLOOKUP($B49,積算集約!$C:$J,8,0))</f>
        <v/>
      </c>
      <c r="AD49" s="268"/>
      <c r="AE49" s="268"/>
      <c r="AF49" s="268"/>
      <c r="AG49" s="272"/>
    </row>
    <row r="50" spans="1:33" ht="14" customHeight="1">
      <c r="C50" s="224"/>
      <c r="D50" s="224"/>
      <c r="E50" s="233" t="s">
        <v>635</v>
      </c>
      <c r="F50" s="233"/>
      <c r="G50" s="233"/>
      <c r="H50" s="233"/>
      <c r="I50" s="233"/>
      <c r="J50" s="233"/>
      <c r="K50" s="233"/>
      <c r="L50" s="233"/>
      <c r="M50" s="233"/>
      <c r="N50" s="233"/>
      <c r="O50" s="233"/>
      <c r="P50" s="233"/>
      <c r="Q50" s="233"/>
      <c r="R50" s="233"/>
      <c r="S50" s="233"/>
      <c r="T50" s="251"/>
      <c r="U50" s="251"/>
      <c r="V50" s="256"/>
      <c r="W50" s="256"/>
      <c r="X50" s="256"/>
      <c r="Y50" s="260"/>
      <c r="Z50" s="260"/>
      <c r="AA50" s="260"/>
      <c r="AB50" s="260"/>
      <c r="AC50" s="269"/>
      <c r="AD50" s="269"/>
      <c r="AE50" s="269"/>
      <c r="AF50" s="269"/>
      <c r="AG50" s="269"/>
    </row>
    <row r="51" spans="1:33" ht="14" customHeight="1">
      <c r="C51" s="431"/>
      <c r="D51" s="432"/>
      <c r="E51" s="433" t="s">
        <v>376</v>
      </c>
      <c r="F51" s="434"/>
      <c r="G51" s="434"/>
      <c r="H51" s="434"/>
      <c r="I51" s="434"/>
      <c r="J51" s="434"/>
      <c r="K51" s="435"/>
      <c r="L51" s="226" t="s">
        <v>576</v>
      </c>
      <c r="M51" s="226"/>
      <c r="N51" s="226"/>
      <c r="O51" s="226"/>
      <c r="P51" s="226"/>
      <c r="Q51" s="226"/>
      <c r="R51" s="226"/>
      <c r="S51" s="249"/>
      <c r="T51" s="221" t="s">
        <v>60</v>
      </c>
      <c r="U51" s="226"/>
      <c r="V51" s="226"/>
      <c r="W51" s="226"/>
      <c r="X51" s="226"/>
      <c r="Y51" s="261"/>
      <c r="Z51" s="261" t="s">
        <v>21</v>
      </c>
      <c r="AA51" s="261"/>
      <c r="AB51" s="261"/>
      <c r="AC51" s="226"/>
      <c r="AD51" s="226"/>
      <c r="AE51" s="226"/>
      <c r="AF51" s="226"/>
      <c r="AG51" s="273"/>
    </row>
    <row r="52" spans="1:33" ht="14" customHeight="1">
      <c r="C52" s="431"/>
      <c r="D52" s="432"/>
      <c r="E52" s="235" t="s">
        <v>560</v>
      </c>
      <c r="F52" s="239"/>
      <c r="G52" s="239"/>
      <c r="H52" s="239"/>
      <c r="I52" s="239"/>
      <c r="J52" s="239"/>
      <c r="K52" s="242"/>
      <c r="L52" s="244" t="str">
        <f>IF(内管工事積算!J188=0,"",内管工事積算!J188)</f>
        <v/>
      </c>
      <c r="M52" s="244"/>
      <c r="N52" s="244"/>
      <c r="O52" s="244"/>
      <c r="P52" s="244"/>
      <c r="Q52" s="244"/>
      <c r="R52" s="244"/>
      <c r="S52" s="250"/>
      <c r="T52" s="252" t="s">
        <v>572</v>
      </c>
      <c r="U52" s="253"/>
      <c r="V52" s="253"/>
      <c r="W52" s="253"/>
      <c r="X52" s="253"/>
      <c r="Y52" s="262"/>
      <c r="Z52" s="264" t="str">
        <f>IF(供給管工事積算!J39=0,"",供給管工事積算!J39)</f>
        <v/>
      </c>
      <c r="AA52" s="264"/>
      <c r="AB52" s="264"/>
      <c r="AC52" s="244"/>
      <c r="AD52" s="244"/>
      <c r="AE52" s="244"/>
      <c r="AF52" s="244"/>
      <c r="AG52" s="274"/>
    </row>
    <row r="53" spans="1:33" ht="14" customHeight="1">
      <c r="C53" s="431"/>
      <c r="D53" s="432"/>
      <c r="E53" s="235" t="str">
        <f>"消費税額("&amp;共通情報!$D$2*100&amp;"％)"</f>
        <v>消費税額(10％)</v>
      </c>
      <c r="F53" s="239"/>
      <c r="G53" s="239"/>
      <c r="H53" s="239"/>
      <c r="I53" s="239"/>
      <c r="J53" s="239"/>
      <c r="K53" s="242"/>
      <c r="L53" s="244" t="str">
        <f>IF(内管工事積算!J189=0,"",内管工事積算!J189)</f>
        <v/>
      </c>
      <c r="M53" s="244"/>
      <c r="N53" s="244"/>
      <c r="O53" s="244"/>
      <c r="P53" s="244"/>
      <c r="Q53" s="244"/>
      <c r="R53" s="244"/>
      <c r="S53" s="250"/>
      <c r="T53" s="252" t="str">
        <f>"消費税額("&amp;共通情報!$D$2*100&amp;"％)"</f>
        <v>消費税額(10％)</v>
      </c>
      <c r="U53" s="253"/>
      <c r="V53" s="253"/>
      <c r="W53" s="253"/>
      <c r="X53" s="253"/>
      <c r="Y53" s="262"/>
      <c r="Z53" s="264" t="str">
        <f>IF(供給管工事積算!J40=0,"",供給管工事積算!J40)</f>
        <v/>
      </c>
      <c r="AA53" s="264"/>
      <c r="AB53" s="264"/>
      <c r="AC53" s="244"/>
      <c r="AD53" s="244"/>
      <c r="AE53" s="244"/>
      <c r="AF53" s="244"/>
      <c r="AG53" s="274"/>
    </row>
    <row r="54" spans="1:33" ht="14" customHeight="1">
      <c r="C54" s="431"/>
      <c r="D54" s="432"/>
      <c r="E54" s="236" t="s">
        <v>571</v>
      </c>
      <c r="F54" s="240"/>
      <c r="G54" s="240"/>
      <c r="H54" s="240"/>
      <c r="I54" s="240"/>
      <c r="J54" s="240"/>
      <c r="K54" s="243"/>
      <c r="L54" s="245" t="str">
        <f>IF(内管工事積算!J190=0,"",内管工事積算!J190)</f>
        <v/>
      </c>
      <c r="M54" s="246"/>
      <c r="N54" s="246"/>
      <c r="O54" s="246"/>
      <c r="P54" s="246"/>
      <c r="Q54" s="246"/>
      <c r="R54" s="246"/>
      <c r="S54" s="246"/>
      <c r="T54" s="236" t="s">
        <v>574</v>
      </c>
      <c r="U54" s="240"/>
      <c r="V54" s="240"/>
      <c r="W54" s="240"/>
      <c r="X54" s="240"/>
      <c r="Y54" s="263"/>
      <c r="Z54" s="265" t="str">
        <f>IF(供給管工事積算!J41=0,"",供給管工事積算!J41)</f>
        <v/>
      </c>
      <c r="AA54" s="266"/>
      <c r="AB54" s="266"/>
      <c r="AC54" s="246"/>
      <c r="AD54" s="246"/>
      <c r="AE54" s="246"/>
      <c r="AF54" s="246"/>
      <c r="AG54" s="275"/>
    </row>
    <row r="55" spans="1:33" ht="14" customHeight="1">
      <c r="C55" s="215"/>
      <c r="D55" s="215"/>
    </row>
  </sheetData>
  <sheetProtection sheet="1" objects="1" scenarios="1"/>
  <mergeCells count="317">
    <mergeCell ref="C1:D1"/>
    <mergeCell ref="E1:N1"/>
    <mergeCell ref="O1:S1"/>
    <mergeCell ref="T1:U1"/>
    <mergeCell ref="V1:X1"/>
    <mergeCell ref="Y1:AB1"/>
    <mergeCell ref="AC1:AG1"/>
    <mergeCell ref="C2:D2"/>
    <mergeCell ref="E2:S2"/>
    <mergeCell ref="T2:U2"/>
    <mergeCell ref="V2:X2"/>
    <mergeCell ref="Y2:AB2"/>
    <mergeCell ref="AC2:AG2"/>
    <mergeCell ref="C3:D3"/>
    <mergeCell ref="E3:S3"/>
    <mergeCell ref="T3:U3"/>
    <mergeCell ref="V3:X3"/>
    <mergeCell ref="Y3:AB3"/>
    <mergeCell ref="AC3:AG3"/>
    <mergeCell ref="C4:D4"/>
    <mergeCell ref="E4:S4"/>
    <mergeCell ref="T4:U4"/>
    <mergeCell ref="V4:X4"/>
    <mergeCell ref="Y4:AB4"/>
    <mergeCell ref="AC4:AG4"/>
    <mergeCell ref="C5:D5"/>
    <mergeCell ref="E5:S5"/>
    <mergeCell ref="T5:U5"/>
    <mergeCell ref="V5:X5"/>
    <mergeCell ref="Y5:AB5"/>
    <mergeCell ref="AC5:AG5"/>
    <mergeCell ref="C6:D6"/>
    <mergeCell ref="E6:S6"/>
    <mergeCell ref="T6:U6"/>
    <mergeCell ref="V6:X6"/>
    <mergeCell ref="Y6:AB6"/>
    <mergeCell ref="AC6:AG6"/>
    <mergeCell ref="C7:D7"/>
    <mergeCell ref="E7:S7"/>
    <mergeCell ref="T7:U7"/>
    <mergeCell ref="V7:X7"/>
    <mergeCell ref="Y7:AB7"/>
    <mergeCell ref="AC7:AG7"/>
    <mergeCell ref="C8:D8"/>
    <mergeCell ref="E8:S8"/>
    <mergeCell ref="T8:U8"/>
    <mergeCell ref="V8:X8"/>
    <mergeCell ref="Y8:AB8"/>
    <mergeCell ref="AC8:AG8"/>
    <mergeCell ref="C9:D9"/>
    <mergeCell ref="E9:S9"/>
    <mergeCell ref="T9:U9"/>
    <mergeCell ref="V9:X9"/>
    <mergeCell ref="Y9:AB9"/>
    <mergeCell ref="AC9:AG9"/>
    <mergeCell ref="C10:D10"/>
    <mergeCell ref="E10:S10"/>
    <mergeCell ref="T10:U10"/>
    <mergeCell ref="V10:X10"/>
    <mergeCell ref="Y10:AB10"/>
    <mergeCell ref="AC10:AG10"/>
    <mergeCell ref="C11:D11"/>
    <mergeCell ref="E11:S11"/>
    <mergeCell ref="T11:U11"/>
    <mergeCell ref="V11:X11"/>
    <mergeCell ref="Y11:AB11"/>
    <mergeCell ref="AC11:AG11"/>
    <mergeCell ref="C12:D12"/>
    <mergeCell ref="E12:S12"/>
    <mergeCell ref="T12:U12"/>
    <mergeCell ref="V12:X12"/>
    <mergeCell ref="Y12:AB12"/>
    <mergeCell ref="AC12:AG12"/>
    <mergeCell ref="C13:D13"/>
    <mergeCell ref="E13:S13"/>
    <mergeCell ref="T13:U13"/>
    <mergeCell ref="V13:X13"/>
    <mergeCell ref="Y13:AB13"/>
    <mergeCell ref="AC13:AG13"/>
    <mergeCell ref="C14:D14"/>
    <mergeCell ref="E14:S14"/>
    <mergeCell ref="T14:U14"/>
    <mergeCell ref="V14:X14"/>
    <mergeCell ref="Y14:AB14"/>
    <mergeCell ref="AC14:AG14"/>
    <mergeCell ref="C15:D15"/>
    <mergeCell ref="E15:S15"/>
    <mergeCell ref="T15:U15"/>
    <mergeCell ref="V15:X15"/>
    <mergeCell ref="Y15:AB15"/>
    <mergeCell ref="AC15:AG15"/>
    <mergeCell ref="C16:D16"/>
    <mergeCell ref="E16:S16"/>
    <mergeCell ref="T16:U16"/>
    <mergeCell ref="V16:X16"/>
    <mergeCell ref="Y16:AB16"/>
    <mergeCell ref="AC16:AG16"/>
    <mergeCell ref="C17:D17"/>
    <mergeCell ref="E17:S17"/>
    <mergeCell ref="T17:U17"/>
    <mergeCell ref="V17:X17"/>
    <mergeCell ref="Y17:AB17"/>
    <mergeCell ref="AC17:AG17"/>
    <mergeCell ref="C18:D18"/>
    <mergeCell ref="E18:S18"/>
    <mergeCell ref="T18:U18"/>
    <mergeCell ref="V18:X18"/>
    <mergeCell ref="Y18:AB18"/>
    <mergeCell ref="AC18:AG18"/>
    <mergeCell ref="C19:D19"/>
    <mergeCell ref="E19:S19"/>
    <mergeCell ref="T19:U19"/>
    <mergeCell ref="V19:X19"/>
    <mergeCell ref="Y19:AB19"/>
    <mergeCell ref="AC19:AG19"/>
    <mergeCell ref="C20:D20"/>
    <mergeCell ref="E20:S20"/>
    <mergeCell ref="T20:U20"/>
    <mergeCell ref="V20:X20"/>
    <mergeCell ref="Y20:AB20"/>
    <mergeCell ref="AC20:AG20"/>
    <mergeCell ref="C21:D21"/>
    <mergeCell ref="E21:S21"/>
    <mergeCell ref="T21:U21"/>
    <mergeCell ref="V21:X21"/>
    <mergeCell ref="Y21:AB21"/>
    <mergeCell ref="AC21:AG21"/>
    <mergeCell ref="C22:D22"/>
    <mergeCell ref="E22:S22"/>
    <mergeCell ref="T22:U22"/>
    <mergeCell ref="V22:X22"/>
    <mergeCell ref="Y22:AB22"/>
    <mergeCell ref="AC22:AG22"/>
    <mergeCell ref="C23:D23"/>
    <mergeCell ref="E23:S23"/>
    <mergeCell ref="T23:U23"/>
    <mergeCell ref="V23:X23"/>
    <mergeCell ref="Y23:AB23"/>
    <mergeCell ref="AC23:AG23"/>
    <mergeCell ref="C24:D24"/>
    <mergeCell ref="E24:S24"/>
    <mergeCell ref="T24:U24"/>
    <mergeCell ref="V24:X24"/>
    <mergeCell ref="Y24:AB24"/>
    <mergeCell ref="AC24:AG24"/>
    <mergeCell ref="C25:D25"/>
    <mergeCell ref="E25:S25"/>
    <mergeCell ref="T25:U25"/>
    <mergeCell ref="V25:X25"/>
    <mergeCell ref="Y25:AB25"/>
    <mergeCell ref="AC25:AG25"/>
    <mergeCell ref="C26:D26"/>
    <mergeCell ref="E26:S26"/>
    <mergeCell ref="T26:U26"/>
    <mergeCell ref="V26:X26"/>
    <mergeCell ref="Y26:AB26"/>
    <mergeCell ref="AC26:AG26"/>
    <mergeCell ref="C27:D27"/>
    <mergeCell ref="E27:S27"/>
    <mergeCell ref="T27:U27"/>
    <mergeCell ref="V27:X27"/>
    <mergeCell ref="Y27:AB27"/>
    <mergeCell ref="AC27:AG27"/>
    <mergeCell ref="C28:D28"/>
    <mergeCell ref="E28:S28"/>
    <mergeCell ref="T28:U28"/>
    <mergeCell ref="V28:X28"/>
    <mergeCell ref="Y28:AB28"/>
    <mergeCell ref="AC28:AG28"/>
    <mergeCell ref="C29:D29"/>
    <mergeCell ref="E29:S29"/>
    <mergeCell ref="T29:U29"/>
    <mergeCell ref="V29:X29"/>
    <mergeCell ref="Y29:AB29"/>
    <mergeCell ref="AC29:AG29"/>
    <mergeCell ref="C30:D30"/>
    <mergeCell ref="E30:S30"/>
    <mergeCell ref="T30:U30"/>
    <mergeCell ref="V30:X30"/>
    <mergeCell ref="Y30:AB30"/>
    <mergeCell ref="AC30:AG30"/>
    <mergeCell ref="C31:D31"/>
    <mergeCell ref="E31:S31"/>
    <mergeCell ref="T31:U31"/>
    <mergeCell ref="V31:X31"/>
    <mergeCell ref="Y31:AB31"/>
    <mergeCell ref="AC31:AG31"/>
    <mergeCell ref="C32:D32"/>
    <mergeCell ref="E32:S32"/>
    <mergeCell ref="T32:U32"/>
    <mergeCell ref="V32:X32"/>
    <mergeCell ref="Y32:AB32"/>
    <mergeCell ref="AC32:AG32"/>
    <mergeCell ref="C33:D33"/>
    <mergeCell ref="E33:S33"/>
    <mergeCell ref="T33:U33"/>
    <mergeCell ref="V33:X33"/>
    <mergeCell ref="Y33:AB33"/>
    <mergeCell ref="AC33:AG33"/>
    <mergeCell ref="C34:D34"/>
    <mergeCell ref="E34:S34"/>
    <mergeCell ref="T34:U34"/>
    <mergeCell ref="V34:X34"/>
    <mergeCell ref="Y34:AB34"/>
    <mergeCell ref="AC34:AG34"/>
    <mergeCell ref="C35:D35"/>
    <mergeCell ref="E35:S35"/>
    <mergeCell ref="T35:U35"/>
    <mergeCell ref="V35:X35"/>
    <mergeCell ref="Y35:AB35"/>
    <mergeCell ref="AC35:AG35"/>
    <mergeCell ref="C36:D36"/>
    <mergeCell ref="E36:S36"/>
    <mergeCell ref="T36:U36"/>
    <mergeCell ref="V36:X36"/>
    <mergeCell ref="Y36:AB36"/>
    <mergeCell ref="AC36:AG36"/>
    <mergeCell ref="C37:D37"/>
    <mergeCell ref="E37:S37"/>
    <mergeCell ref="T37:U37"/>
    <mergeCell ref="V37:X37"/>
    <mergeCell ref="Y37:AB37"/>
    <mergeCell ref="AC37:AG37"/>
    <mergeCell ref="C38:D38"/>
    <mergeCell ref="E38:S38"/>
    <mergeCell ref="T38:U38"/>
    <mergeCell ref="V38:X38"/>
    <mergeCell ref="Y38:AB38"/>
    <mergeCell ref="AC38:AG38"/>
    <mergeCell ref="C39:D39"/>
    <mergeCell ref="E39:S39"/>
    <mergeCell ref="T39:U39"/>
    <mergeCell ref="V39:X39"/>
    <mergeCell ref="Y39:AB39"/>
    <mergeCell ref="AC39:AG39"/>
    <mergeCell ref="C40:D40"/>
    <mergeCell ref="E40:S40"/>
    <mergeCell ref="T40:U40"/>
    <mergeCell ref="V40:X40"/>
    <mergeCell ref="Y40:AB40"/>
    <mergeCell ref="AC40:AG40"/>
    <mergeCell ref="C41:D41"/>
    <mergeCell ref="E41:S41"/>
    <mergeCell ref="T41:U41"/>
    <mergeCell ref="V41:X41"/>
    <mergeCell ref="Y41:AB41"/>
    <mergeCell ref="AC41:AG41"/>
    <mergeCell ref="C42:D42"/>
    <mergeCell ref="E42:S42"/>
    <mergeCell ref="T42:U42"/>
    <mergeCell ref="V42:X42"/>
    <mergeCell ref="Y42:AB42"/>
    <mergeCell ref="AC42:AG42"/>
    <mergeCell ref="C43:D43"/>
    <mergeCell ref="E43:S43"/>
    <mergeCell ref="T43:U43"/>
    <mergeCell ref="V43:X43"/>
    <mergeCell ref="Y43:AB43"/>
    <mergeCell ref="AC43:AG43"/>
    <mergeCell ref="C44:D44"/>
    <mergeCell ref="E44:S44"/>
    <mergeCell ref="T44:U44"/>
    <mergeCell ref="V44:X44"/>
    <mergeCell ref="Y44:AB44"/>
    <mergeCell ref="AC44:AG44"/>
    <mergeCell ref="C45:D45"/>
    <mergeCell ref="E45:S45"/>
    <mergeCell ref="T45:U45"/>
    <mergeCell ref="V45:X45"/>
    <mergeCell ref="Y45:AB45"/>
    <mergeCell ref="AC45:AG45"/>
    <mergeCell ref="C46:D46"/>
    <mergeCell ref="E46:S46"/>
    <mergeCell ref="T46:U46"/>
    <mergeCell ref="V46:X46"/>
    <mergeCell ref="Y46:AB46"/>
    <mergeCell ref="AC46:AG46"/>
    <mergeCell ref="C47:D47"/>
    <mergeCell ref="E47:S47"/>
    <mergeCell ref="T47:U47"/>
    <mergeCell ref="V47:X47"/>
    <mergeCell ref="Y47:AB47"/>
    <mergeCell ref="AC47:AG47"/>
    <mergeCell ref="C48:D48"/>
    <mergeCell ref="E48:S48"/>
    <mergeCell ref="T48:U48"/>
    <mergeCell ref="V48:X48"/>
    <mergeCell ref="Y48:AB48"/>
    <mergeCell ref="AC48:AG48"/>
    <mergeCell ref="C49:D49"/>
    <mergeCell ref="E49:S49"/>
    <mergeCell ref="T49:U49"/>
    <mergeCell ref="V49:X49"/>
    <mergeCell ref="Y49:AB49"/>
    <mergeCell ref="AC49:AG49"/>
    <mergeCell ref="C50:D50"/>
    <mergeCell ref="E50:S50"/>
    <mergeCell ref="T50:U50"/>
    <mergeCell ref="V50:X50"/>
    <mergeCell ref="Y50:AB50"/>
    <mergeCell ref="AC50:AG50"/>
    <mergeCell ref="E51:K51"/>
    <mergeCell ref="L51:S51"/>
    <mergeCell ref="T51:Y51"/>
    <mergeCell ref="Z51:AG51"/>
    <mergeCell ref="E52:K52"/>
    <mergeCell ref="L52:S52"/>
    <mergeCell ref="T52:Y52"/>
    <mergeCell ref="Z52:AG52"/>
    <mergeCell ref="E53:K53"/>
    <mergeCell ref="L53:S53"/>
    <mergeCell ref="T53:Y53"/>
    <mergeCell ref="Z53:AG53"/>
    <mergeCell ref="E54:K54"/>
    <mergeCell ref="L54:S54"/>
    <mergeCell ref="T54:Y54"/>
    <mergeCell ref="Z54:AG54"/>
  </mergeCells>
  <phoneticPr fontId="4"/>
  <conditionalFormatting sqref="C51:C54">
    <cfRule type="expression" dxfId="4" priority="1">
      <formula>_xlfn.ISFORMULA(C51)</formula>
    </cfRule>
  </conditionalFormatting>
  <conditionalFormatting sqref="A1:B1048576 C55:C1048576 D1:D1048576 E1:E1048576 F55:K1048576 L1:AG1048576 F1:K50 C1:C50">
    <cfRule type="expression" dxfId="3" priority="4">
      <formula>_xlfn.ISFORMULA(A1)</formula>
    </cfRule>
  </conditionalFormatting>
  <conditionalFormatting sqref="V2:X49">
    <cfRule type="expression" dxfId="2" priority="2">
      <formula>$A2=1</formula>
    </cfRule>
    <cfRule type="expression" dxfId="1" priority="3">
      <formula>$A2=2</formula>
    </cfRule>
  </conditionalFormatting>
  <printOptions horizontalCentered="1"/>
  <pageMargins left="0.39370078740157477" right="0.39370078740157477" top="0.39370078740157477" bottom="0.39370078740157477" header="0.31496062992125984" footer="0.31496062992125984"/>
  <pageSetup paperSize="9" fitToWidth="1" fitToHeight="1"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sheetPr>
  <dimension ref="B1:H61"/>
  <sheetViews>
    <sheetView topLeftCell="A34" workbookViewId="0">
      <selection activeCell="C4" sqref="C4"/>
    </sheetView>
  </sheetViews>
  <sheetFormatPr defaultRowHeight="15" customHeight="1"/>
  <cols>
    <col min="1" max="1" width="10.69921875" style="531" customWidth="1"/>
    <col min="2" max="2" width="20.69921875" style="531" customWidth="1"/>
    <col min="3" max="3" width="10.69921875" style="151" customWidth="1"/>
    <col min="4" max="4" width="10.69921875" style="531" customWidth="1"/>
    <col min="5" max="5" width="9.5625" style="531" customWidth="1"/>
    <col min="6" max="6" width="20.69921875" style="531" customWidth="1"/>
    <col min="7" max="7" width="7.76171875" style="531" customWidth="1"/>
    <col min="8" max="8" width="30.69921875" style="531" customWidth="1"/>
    <col min="9" max="11" width="7.76171875" style="531" customWidth="1"/>
    <col min="12" max="16384" width="8.796875" style="531" customWidth="1"/>
  </cols>
  <sheetData>
    <row r="1" spans="2:8" ht="15" customHeight="1">
      <c r="B1" s="531" t="s">
        <v>320</v>
      </c>
    </row>
    <row r="3" spans="2:8" s="531" customFormat="1" ht="15" customHeight="1">
      <c r="B3" s="532" t="s">
        <v>389</v>
      </c>
      <c r="C3" s="536" t="s">
        <v>196</v>
      </c>
      <c r="D3" s="540"/>
      <c r="E3" s="544"/>
      <c r="F3" s="532" t="s">
        <v>636</v>
      </c>
      <c r="H3" s="532" t="s">
        <v>325</v>
      </c>
    </row>
    <row r="4" spans="2:8" ht="15" customHeight="1">
      <c r="F4" s="545"/>
      <c r="H4" s="545"/>
    </row>
    <row r="5" spans="2:8" ht="15" customHeight="1">
      <c r="F5" s="545" t="s">
        <v>366</v>
      </c>
      <c r="H5" s="545" t="s">
        <v>686</v>
      </c>
    </row>
    <row r="6" spans="2:8" ht="15" customHeight="1">
      <c r="B6" s="533" t="s">
        <v>184</v>
      </c>
      <c r="C6" s="537" t="s">
        <v>381</v>
      </c>
      <c r="D6" s="541" t="s">
        <v>127</v>
      </c>
      <c r="F6" s="545" t="s">
        <v>638</v>
      </c>
      <c r="H6" s="545" t="s">
        <v>712</v>
      </c>
    </row>
    <row r="7" spans="2:8" ht="15" customHeight="1">
      <c r="B7" s="534"/>
      <c r="C7" s="538"/>
      <c r="D7" s="542"/>
      <c r="F7" s="545" t="s">
        <v>639</v>
      </c>
      <c r="H7" s="545" t="s">
        <v>253</v>
      </c>
    </row>
    <row r="8" spans="2:8" ht="15" customHeight="1">
      <c r="B8" s="534" t="s">
        <v>128</v>
      </c>
      <c r="C8" s="538">
        <v>1</v>
      </c>
      <c r="D8" s="542">
        <v>0.1</v>
      </c>
      <c r="F8" s="545" t="s">
        <v>640</v>
      </c>
      <c r="H8" s="545" t="s">
        <v>80</v>
      </c>
    </row>
    <row r="9" spans="2:8" ht="15" customHeight="1">
      <c r="B9" s="534" t="s">
        <v>75</v>
      </c>
      <c r="C9" s="538">
        <v>2</v>
      </c>
      <c r="D9" s="542">
        <v>8.e-002</v>
      </c>
      <c r="F9" s="545" t="s">
        <v>266</v>
      </c>
      <c r="H9" s="545" t="s">
        <v>360</v>
      </c>
    </row>
    <row r="10" spans="2:8" ht="15" customHeight="1">
      <c r="B10" s="534" t="s">
        <v>362</v>
      </c>
      <c r="C10" s="538">
        <v>2</v>
      </c>
      <c r="D10" s="542"/>
      <c r="F10" s="545" t="s">
        <v>641</v>
      </c>
      <c r="H10" s="545" t="s">
        <v>713</v>
      </c>
    </row>
    <row r="11" spans="2:8" ht="15" customHeight="1">
      <c r="B11" s="534" t="s">
        <v>50</v>
      </c>
      <c r="C11" s="538">
        <v>0</v>
      </c>
      <c r="D11" s="543"/>
      <c r="F11" s="545" t="s">
        <v>319</v>
      </c>
      <c r="H11" s="545" t="s">
        <v>685</v>
      </c>
    </row>
    <row r="12" spans="2:8" ht="15" customHeight="1">
      <c r="B12" s="534" t="s">
        <v>162</v>
      </c>
      <c r="C12" s="538">
        <v>1</v>
      </c>
      <c r="D12" s="543"/>
      <c r="F12" s="545" t="s">
        <v>665</v>
      </c>
      <c r="H12" s="545" t="s">
        <v>714</v>
      </c>
    </row>
    <row r="13" spans="2:8" ht="15" customHeight="1">
      <c r="B13" s="534" t="s">
        <v>392</v>
      </c>
      <c r="C13" s="538">
        <v>1</v>
      </c>
      <c r="D13" s="543"/>
      <c r="F13" s="545" t="s">
        <v>643</v>
      </c>
      <c r="H13" s="545" t="s">
        <v>474</v>
      </c>
    </row>
    <row r="14" spans="2:8" ht="15" customHeight="1">
      <c r="B14" s="534" t="s">
        <v>78</v>
      </c>
      <c r="C14" s="538">
        <v>0</v>
      </c>
      <c r="D14" s="543"/>
      <c r="F14" s="545" t="s">
        <v>644</v>
      </c>
      <c r="H14" s="545" t="s">
        <v>715</v>
      </c>
    </row>
    <row r="15" spans="2:8" ht="15" customHeight="1">
      <c r="B15" s="534" t="s">
        <v>111</v>
      </c>
      <c r="C15" s="538">
        <v>0</v>
      </c>
      <c r="D15" s="543"/>
      <c r="F15" s="545" t="s">
        <v>368</v>
      </c>
      <c r="H15" s="545" t="s">
        <v>716</v>
      </c>
    </row>
    <row r="16" spans="2:8" ht="15" customHeight="1">
      <c r="B16" s="535"/>
      <c r="C16" s="539"/>
      <c r="D16" s="543"/>
      <c r="F16" s="545" t="s">
        <v>708</v>
      </c>
      <c r="H16" s="545" t="s">
        <v>573</v>
      </c>
    </row>
    <row r="17" spans="3:8" ht="15" customHeight="1">
      <c r="F17" s="545" t="s">
        <v>645</v>
      </c>
      <c r="H17" s="545" t="s">
        <v>603</v>
      </c>
    </row>
    <row r="18" spans="3:8" ht="15" customHeight="1">
      <c r="C18" s="164" t="s">
        <v>674</v>
      </c>
      <c r="F18" s="545" t="s">
        <v>631</v>
      </c>
      <c r="H18" s="545"/>
    </row>
    <row r="19" spans="3:8" ht="15" customHeight="1">
      <c r="C19" s="164" t="s">
        <v>98</v>
      </c>
      <c r="F19" s="545" t="s">
        <v>647</v>
      </c>
      <c r="H19" s="545"/>
    </row>
    <row r="20" spans="3:8" ht="15" customHeight="1">
      <c r="C20" s="164" t="s">
        <v>673</v>
      </c>
      <c r="F20" s="545" t="s">
        <v>648</v>
      </c>
      <c r="H20" s="545"/>
    </row>
    <row r="21" spans="3:8" ht="15" customHeight="1">
      <c r="F21" s="545" t="s">
        <v>649</v>
      </c>
      <c r="H21" s="545"/>
    </row>
    <row r="22" spans="3:8" ht="15" customHeight="1">
      <c r="F22" s="545" t="s">
        <v>503</v>
      </c>
      <c r="H22" s="545"/>
    </row>
    <row r="23" spans="3:8" ht="15" customHeight="1">
      <c r="F23" s="545" t="s">
        <v>650</v>
      </c>
    </row>
    <row r="24" spans="3:8" ht="15" customHeight="1">
      <c r="F24" s="545" t="s">
        <v>379</v>
      </c>
    </row>
    <row r="25" spans="3:8" ht="15" customHeight="1">
      <c r="F25" s="545" t="s">
        <v>462</v>
      </c>
    </row>
    <row r="26" spans="3:8" ht="15" customHeight="1">
      <c r="F26" s="545" t="s">
        <v>234</v>
      </c>
    </row>
    <row r="27" spans="3:8" ht="15" customHeight="1">
      <c r="F27" s="545" t="s">
        <v>108</v>
      </c>
    </row>
    <row r="28" spans="3:8" ht="15" customHeight="1">
      <c r="F28" s="545" t="s">
        <v>91</v>
      </c>
    </row>
    <row r="29" spans="3:8" ht="15" customHeight="1">
      <c r="F29" s="545" t="s">
        <v>42</v>
      </c>
    </row>
    <row r="30" spans="3:8" ht="15" customHeight="1">
      <c r="F30" s="545" t="s">
        <v>107</v>
      </c>
    </row>
    <row r="31" spans="3:8" ht="15" customHeight="1">
      <c r="F31" s="545" t="s">
        <v>417</v>
      </c>
    </row>
    <row r="32" spans="3:8" ht="15" customHeight="1">
      <c r="F32" s="545" t="s">
        <v>493</v>
      </c>
    </row>
    <row r="33" spans="6:6" ht="15" customHeight="1">
      <c r="F33" s="545" t="s">
        <v>651</v>
      </c>
    </row>
    <row r="34" spans="6:6" ht="15" customHeight="1">
      <c r="F34" s="545" t="s">
        <v>84</v>
      </c>
    </row>
    <row r="35" spans="6:6" ht="15" customHeight="1">
      <c r="F35" s="545" t="s">
        <v>453</v>
      </c>
    </row>
    <row r="36" spans="6:6" ht="15" customHeight="1">
      <c r="F36" s="545" t="s">
        <v>637</v>
      </c>
    </row>
    <row r="37" spans="6:6" ht="15" customHeight="1">
      <c r="F37" s="545" t="s">
        <v>652</v>
      </c>
    </row>
    <row r="38" spans="6:6" ht="15" customHeight="1">
      <c r="F38" s="545" t="s">
        <v>654</v>
      </c>
    </row>
    <row r="39" spans="6:6" ht="15" customHeight="1">
      <c r="F39" s="545" t="s">
        <v>430</v>
      </c>
    </row>
    <row r="40" spans="6:6" ht="15" customHeight="1">
      <c r="F40" s="545" t="s">
        <v>655</v>
      </c>
    </row>
    <row r="41" spans="6:6" ht="15" customHeight="1">
      <c r="F41" s="545" t="s">
        <v>166</v>
      </c>
    </row>
    <row r="42" spans="6:6" ht="15" customHeight="1">
      <c r="F42" s="545" t="s">
        <v>666</v>
      </c>
    </row>
    <row r="43" spans="6:6" ht="15" customHeight="1">
      <c r="F43" s="545" t="s">
        <v>656</v>
      </c>
    </row>
    <row r="44" spans="6:6" ht="15" customHeight="1">
      <c r="F44" s="545" t="s">
        <v>653</v>
      </c>
    </row>
    <row r="45" spans="6:6" ht="15" customHeight="1">
      <c r="F45" s="545" t="s">
        <v>561</v>
      </c>
    </row>
    <row r="46" spans="6:6" ht="15" customHeight="1">
      <c r="F46" s="545" t="s">
        <v>428</v>
      </c>
    </row>
    <row r="47" spans="6:6" ht="15" customHeight="1">
      <c r="F47" s="545" t="s">
        <v>657</v>
      </c>
    </row>
    <row r="48" spans="6:6" ht="15" customHeight="1">
      <c r="F48" s="545" t="s">
        <v>667</v>
      </c>
    </row>
    <row r="49" spans="6:6" ht="15" customHeight="1">
      <c r="F49" s="545" t="s">
        <v>314</v>
      </c>
    </row>
    <row r="50" spans="6:6" ht="15" customHeight="1">
      <c r="F50" s="545" t="s">
        <v>668</v>
      </c>
    </row>
    <row r="51" spans="6:6" ht="15" customHeight="1">
      <c r="F51" s="545" t="s">
        <v>658</v>
      </c>
    </row>
    <row r="52" spans="6:6" ht="15" customHeight="1">
      <c r="F52" s="545" t="s">
        <v>659</v>
      </c>
    </row>
    <row r="53" spans="6:6" ht="15" customHeight="1">
      <c r="F53" s="545" t="s">
        <v>669</v>
      </c>
    </row>
    <row r="54" spans="6:6" ht="15" customHeight="1">
      <c r="F54" s="545" t="s">
        <v>670</v>
      </c>
    </row>
    <row r="55" spans="6:6" ht="15" customHeight="1">
      <c r="F55" s="545" t="s">
        <v>660</v>
      </c>
    </row>
    <row r="56" spans="6:6" ht="15" customHeight="1">
      <c r="F56" s="545" t="s">
        <v>549</v>
      </c>
    </row>
    <row r="57" spans="6:6" ht="15" customHeight="1">
      <c r="F57" s="545" t="s">
        <v>642</v>
      </c>
    </row>
    <row r="58" spans="6:6" ht="15" customHeight="1">
      <c r="F58" s="545"/>
    </row>
    <row r="59" spans="6:6" ht="15" customHeight="1">
      <c r="F59" s="545"/>
    </row>
    <row r="60" spans="6:6" ht="15" customHeight="1">
      <c r="F60" s="545"/>
    </row>
    <row r="61" spans="6:6" ht="15" customHeight="1">
      <c r="F61" s="545"/>
    </row>
    <row r="62" spans="6:6" ht="15" customHeight="1"/>
    <row r="63" spans="6:6" ht="15" customHeight="1"/>
    <row r="64" spans="6:6" ht="15" customHeight="1"/>
    <row r="65" ht="15" customHeight="1"/>
    <row r="66" ht="15" customHeight="1"/>
    <row r="67" ht="15" customHeight="1"/>
    <row r="68" ht="15" customHeight="1"/>
    <row r="69" ht="15" customHeight="1"/>
    <row r="70" ht="15" customHeight="1"/>
    <row r="71" ht="15" customHeight="1"/>
  </sheetData>
  <mergeCells count="1">
    <mergeCell ref="C3:D3"/>
  </mergeCells>
  <phoneticPr fontId="6"/>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共通情報</vt:lpstr>
      <vt:lpstr>単価</vt:lpstr>
      <vt:lpstr>内管工事積算</vt:lpstr>
      <vt:lpstr>供給管工事積算</vt:lpstr>
      <vt:lpstr>申込書表</vt:lpstr>
      <vt:lpstr>裏面共通</vt:lpstr>
      <vt:lpstr>報告書表</vt:lpstr>
      <vt:lpstr>積算表2枚目</vt:lpstr>
      <vt:lpstr>環境設定</vt:lpstr>
      <vt:lpstr>積算集約</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U9326</dc:creator>
  <cp:lastModifiedBy>101368</cp:lastModifiedBy>
  <cp:lastPrinted>2024-01-16T05:21:48Z</cp:lastPrinted>
  <dcterms:created xsi:type="dcterms:W3CDTF">2024-01-16T05:13:32Z</dcterms:created>
  <dcterms:modified xsi:type="dcterms:W3CDTF">2026-03-30T10:36:14Z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2026-03-30T10:36:14Z</vt:filetime>
  </property>
</Properties>
</file>